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esktop\"/>
    </mc:Choice>
  </mc:AlternateContent>
  <bookViews>
    <workbookView xWindow="0" yWindow="0" windowWidth="20490" windowHeight="7155" tabRatio="842" firstSheet="13" activeTab="19"/>
  </bookViews>
  <sheets>
    <sheet name="ANTIOQUIA" sheetId="4" r:id="rId1"/>
    <sheet name="ARAUCA" sheetId="11" r:id="rId2"/>
    <sheet name="BOYACA" sheetId="19" r:id="rId3"/>
    <sheet name="CALDAS" sheetId="3" r:id="rId4"/>
    <sheet name="CASANARE" sheetId="12" r:id="rId5"/>
    <sheet name="CESAR" sheetId="14" r:id="rId6"/>
    <sheet name="CHOCO" sheetId="7" r:id="rId7"/>
    <sheet name="CUNDINAMARCA" sheetId="16" r:id="rId8"/>
    <sheet name="CORDOBA" sheetId="17" r:id="rId9"/>
    <sheet name="HUILA" sheetId="13" r:id="rId10"/>
    <sheet name="META" sheetId="20" r:id="rId11"/>
    <sheet name="NARIÑO" sheetId="10" r:id="rId12"/>
    <sheet name="NORTE DE SANTANDER" sheetId="9" r:id="rId13"/>
    <sheet name="PUTUMAYO" sheetId="18" r:id="rId14"/>
    <sheet name="VALLE DEL CAUCA" sheetId="8" r:id="rId15"/>
    <sheet name="Guajira" sheetId="21" r:id="rId16"/>
    <sheet name="Tolima" sheetId="23" r:id="rId17"/>
    <sheet name="Magdalena" sheetId="24" r:id="rId18"/>
    <sheet name="Atlantico" sheetId="28" r:id="rId19"/>
    <sheet name="Bolivar" sheetId="30" r:id="rId20"/>
    <sheet name="Santander" sheetId="27" r:id="rId21"/>
    <sheet name="Cauca" sheetId="26" r:id="rId22"/>
    <sheet name="Risaralda" sheetId="29" r:id="rId23"/>
    <sheet name="Sucre" sheetId="31" r:id="rId24"/>
    <sheet name="Amazonas" sheetId="32" r:id="rId25"/>
  </sheets>
  <definedNames>
    <definedName name="_xlnm._FilterDatabase" localSheetId="1" hidden="1">ARAUCA!$A$1:$R$21</definedName>
    <definedName name="_xlnm._FilterDatabase" localSheetId="2" hidden="1">BOYACA!$I$43:$R$69</definedName>
    <definedName name="_xlnm._FilterDatabase" localSheetId="10" hidden="1">META!$A$22:$R$32</definedName>
    <definedName name="_xlnm._FilterDatabase" localSheetId="11" hidden="1">NARIÑO!$A$29:$S$42</definedName>
    <definedName name="_xlnm._FilterDatabase" localSheetId="14" hidden="1">'VALLE DEL CAUCA'!$C$92:$R$105</definedName>
  </definedNames>
  <calcPr calcId="152511"/>
</workbook>
</file>

<file path=xl/calcChain.xml><?xml version="1.0" encoding="utf-8"?>
<calcChain xmlns="http://schemas.openxmlformats.org/spreadsheetml/2006/main">
  <c r="L348" i="31" l="1"/>
  <c r="O344" i="31"/>
  <c r="O343" i="31"/>
  <c r="O291" i="31"/>
  <c r="O301" i="31"/>
  <c r="O349" i="31" l="1"/>
  <c r="O124" i="20" l="1"/>
  <c r="O122" i="20"/>
  <c r="O86" i="20"/>
  <c r="O84" i="20"/>
  <c r="K49" i="20"/>
  <c r="N49" i="20" s="1"/>
  <c r="K48" i="20"/>
  <c r="N48" i="20" s="1"/>
  <c r="K47" i="20"/>
  <c r="N47" i="20" s="1"/>
  <c r="K46" i="20"/>
  <c r="K45" i="20"/>
  <c r="K44" i="20"/>
  <c r="N44" i="20" s="1"/>
  <c r="P43" i="20"/>
  <c r="K43" i="20"/>
  <c r="N43" i="20" s="1"/>
  <c r="K42" i="20"/>
  <c r="N42" i="20" s="1"/>
  <c r="O207" i="16"/>
  <c r="O205" i="16"/>
  <c r="O169" i="16"/>
  <c r="O167" i="16"/>
  <c r="N132" i="16"/>
  <c r="K132" i="16"/>
  <c r="N131" i="16"/>
  <c r="K131" i="16"/>
  <c r="N130" i="16"/>
  <c r="K130" i="16"/>
  <c r="K129" i="16"/>
  <c r="K128" i="16"/>
  <c r="N127" i="16"/>
  <c r="K127" i="16"/>
  <c r="P126" i="16"/>
  <c r="K126" i="16"/>
  <c r="N126" i="16" s="1"/>
  <c r="K125" i="16"/>
  <c r="N125" i="16" s="1"/>
  <c r="O161" i="19"/>
  <c r="O159" i="19"/>
  <c r="O123" i="19"/>
  <c r="O121" i="19"/>
  <c r="K86" i="19"/>
  <c r="N86" i="19" s="1"/>
  <c r="K85" i="19"/>
  <c r="N85" i="19" s="1"/>
  <c r="K84" i="19"/>
  <c r="N84" i="19" s="1"/>
  <c r="K83" i="19"/>
  <c r="K82" i="19"/>
  <c r="K81" i="19"/>
  <c r="N81" i="19" s="1"/>
  <c r="P80" i="19"/>
  <c r="K80" i="19"/>
  <c r="N80" i="19" s="1"/>
  <c r="K79" i="19"/>
  <c r="N79" i="19" s="1"/>
  <c r="L11" i="32"/>
  <c r="O10" i="32"/>
  <c r="L10" i="32"/>
  <c r="O9" i="32"/>
  <c r="O8" i="32"/>
  <c r="L7" i="32"/>
  <c r="O5" i="32"/>
  <c r="L5" i="32"/>
  <c r="O3" i="32"/>
  <c r="O2" i="32"/>
  <c r="L306" i="28" l="1"/>
  <c r="O305" i="28"/>
  <c r="L305" i="28"/>
  <c r="L304" i="28"/>
  <c r="L303" i="28"/>
  <c r="L302" i="28"/>
  <c r="L347" i="24" l="1"/>
  <c r="L346" i="24"/>
  <c r="L345" i="24"/>
  <c r="O59" i="21" l="1"/>
  <c r="O120" i="14"/>
  <c r="O119" i="14"/>
  <c r="O118" i="14"/>
  <c r="O117" i="14"/>
  <c r="O116" i="14"/>
  <c r="O115" i="14"/>
  <c r="O114" i="14"/>
  <c r="O113" i="14"/>
  <c r="O112" i="14"/>
  <c r="O111" i="14"/>
  <c r="O110" i="14"/>
  <c r="O109" i="14"/>
  <c r="O108" i="14"/>
  <c r="O107" i="14"/>
  <c r="O106" i="14"/>
  <c r="O105" i="14"/>
  <c r="O104" i="14"/>
  <c r="O103" i="14"/>
  <c r="O102" i="14"/>
  <c r="O101" i="14"/>
  <c r="O100" i="14"/>
  <c r="O99" i="14"/>
  <c r="O98" i="14"/>
  <c r="O97" i="14"/>
  <c r="O96" i="14"/>
  <c r="O95" i="14"/>
  <c r="O94" i="14"/>
  <c r="O93" i="14"/>
  <c r="O92" i="14"/>
  <c r="O91" i="14"/>
  <c r="O90" i="14"/>
  <c r="O139" i="31"/>
  <c r="O138" i="31"/>
  <c r="O145" i="31"/>
  <c r="O144" i="31"/>
  <c r="O143" i="31"/>
  <c r="O142" i="31"/>
  <c r="O141" i="31"/>
  <c r="O140" i="31"/>
  <c r="O148" i="31"/>
  <c r="O147" i="31"/>
  <c r="O146" i="31"/>
  <c r="O150" i="31"/>
  <c r="O149" i="31"/>
  <c r="O157" i="30" l="1"/>
  <c r="O156" i="30"/>
  <c r="O155" i="30"/>
  <c r="O154" i="30"/>
  <c r="O150" i="30"/>
  <c r="O149" i="30"/>
  <c r="O148" i="30"/>
  <c r="Q147" i="30"/>
  <c r="Q41" i="31"/>
  <c r="O268" i="31" l="1"/>
  <c r="L268" i="31"/>
  <c r="L267" i="31"/>
  <c r="L266" i="31"/>
  <c r="O265" i="31"/>
  <c r="L265" i="31"/>
  <c r="O87" i="14" l="1"/>
  <c r="O86" i="14"/>
  <c r="O85" i="14"/>
  <c r="O82" i="14"/>
  <c r="O79" i="14"/>
  <c r="O78" i="14"/>
  <c r="O77" i="14"/>
  <c r="O74" i="14"/>
  <c r="O261" i="31"/>
  <c r="O260" i="31"/>
  <c r="O259" i="31"/>
  <c r="O256" i="31"/>
  <c r="Q219" i="31" l="1"/>
  <c r="Q126" i="30" l="1"/>
  <c r="Q129" i="30" l="1"/>
  <c r="Q222" i="31"/>
  <c r="O141" i="30" l="1"/>
  <c r="O140" i="30"/>
  <c r="O211" i="28" l="1"/>
  <c r="O210" i="28"/>
  <c r="O206" i="28"/>
  <c r="Q205" i="28"/>
  <c r="L200" i="28"/>
  <c r="L199" i="28"/>
  <c r="L198" i="28"/>
  <c r="L197" i="28"/>
  <c r="L196" i="28"/>
  <c r="L195" i="28"/>
  <c r="L194" i="28"/>
  <c r="L193" i="28"/>
  <c r="L192" i="28"/>
  <c r="L191" i="28"/>
  <c r="L190" i="28"/>
  <c r="L189" i="28"/>
  <c r="L188" i="28"/>
  <c r="L187" i="28"/>
  <c r="O72" i="30"/>
  <c r="O71" i="30"/>
  <c r="O67" i="30"/>
  <c r="Q66" i="30"/>
  <c r="L61" i="30"/>
  <c r="L60" i="30"/>
  <c r="L59" i="30"/>
  <c r="L58" i="30"/>
  <c r="L57" i="30"/>
  <c r="L56" i="30"/>
  <c r="L55" i="30"/>
  <c r="L54" i="30"/>
  <c r="L53" i="30"/>
  <c r="L52" i="30"/>
  <c r="L51" i="30"/>
  <c r="L50" i="30"/>
  <c r="L49" i="30"/>
  <c r="L48" i="30"/>
  <c r="Q198" i="31"/>
  <c r="L193" i="31"/>
  <c r="L192" i="31"/>
  <c r="L191" i="31"/>
  <c r="L190" i="31"/>
  <c r="L189" i="31"/>
  <c r="L188" i="31"/>
  <c r="L187" i="31"/>
  <c r="L186" i="31"/>
  <c r="L185" i="31"/>
  <c r="L184" i="31"/>
  <c r="L183" i="31"/>
  <c r="L182" i="31"/>
  <c r="L181" i="31"/>
  <c r="L180" i="31"/>
  <c r="O229" i="24"/>
  <c r="O228" i="24"/>
  <c r="O224" i="24"/>
  <c r="L81" i="31" l="1"/>
  <c r="O80" i="31"/>
  <c r="L80" i="31"/>
  <c r="O79" i="31"/>
  <c r="O78" i="31"/>
  <c r="L77" i="31"/>
  <c r="O75" i="31"/>
  <c r="L75" i="31"/>
  <c r="O73" i="31"/>
  <c r="O72" i="31"/>
  <c r="O10" i="31" l="1"/>
  <c r="O199" i="31" l="1"/>
  <c r="O239" i="31"/>
  <c r="O53" i="31"/>
  <c r="O96" i="31" l="1"/>
  <c r="O95" i="31"/>
  <c r="O94" i="31"/>
  <c r="O253" i="31"/>
  <c r="O252" i="31"/>
  <c r="O251" i="31"/>
  <c r="O248" i="31"/>
  <c r="O243" i="31" l="1"/>
  <c r="O242" i="31"/>
  <c r="O235" i="31"/>
  <c r="O234" i="31"/>
  <c r="O204" i="31"/>
  <c r="O203" i="31"/>
  <c r="O168" i="31"/>
  <c r="O167" i="31"/>
  <c r="O166" i="31"/>
  <c r="O165" i="31"/>
  <c r="O164" i="31"/>
  <c r="O163" i="31"/>
  <c r="O162" i="31"/>
  <c r="O161" i="31"/>
  <c r="O160" i="31"/>
  <c r="O159" i="31"/>
  <c r="O158" i="31"/>
  <c r="O157" i="31"/>
  <c r="O156" i="31"/>
  <c r="O155" i="31"/>
  <c r="O154" i="31"/>
  <c r="O153" i="31"/>
  <c r="O152" i="31"/>
  <c r="O151" i="31"/>
  <c r="O131" i="31"/>
  <c r="O126" i="31"/>
  <c r="O115" i="31" l="1"/>
  <c r="O108" i="31"/>
  <c r="O103" i="31"/>
  <c r="O52" i="31"/>
  <c r="O51" i="31"/>
  <c r="O50" i="31"/>
  <c r="O49" i="31"/>
  <c r="O48" i="31"/>
  <c r="O90" i="31"/>
  <c r="O89" i="31"/>
  <c r="O88" i="31"/>
  <c r="O87" i="31"/>
  <c r="O86" i="31"/>
  <c r="O44" i="31"/>
  <c r="O43" i="31"/>
  <c r="O42" i="31"/>
  <c r="O34" i="31"/>
  <c r="O29" i="31"/>
  <c r="O28" i="31"/>
  <c r="O27" i="31"/>
  <c r="O26" i="31"/>
  <c r="O14" i="31"/>
  <c r="O6" i="31"/>
  <c r="O5" i="31"/>
  <c r="O4" i="31"/>
  <c r="O3" i="31"/>
  <c r="O2" i="31"/>
  <c r="L64" i="24" l="1"/>
  <c r="L63" i="24"/>
  <c r="O158" i="24" l="1"/>
  <c r="O156" i="24"/>
  <c r="O120" i="24"/>
  <c r="O118" i="24"/>
  <c r="K83" i="24"/>
  <c r="N83" i="24" s="1"/>
  <c r="K82" i="24"/>
  <c r="N82" i="24" s="1"/>
  <c r="K81" i="24"/>
  <c r="N81" i="24" s="1"/>
  <c r="K80" i="24"/>
  <c r="K79" i="24"/>
  <c r="K78" i="24"/>
  <c r="N78" i="24" s="1"/>
  <c r="P77" i="24"/>
  <c r="K77" i="24"/>
  <c r="N77" i="24" s="1"/>
  <c r="K76" i="24"/>
  <c r="N76" i="24" s="1"/>
  <c r="P37" i="28"/>
  <c r="L34" i="28"/>
  <c r="L33" i="28"/>
  <c r="L32" i="28"/>
  <c r="P67" i="14"/>
  <c r="L64" i="14" l="1"/>
  <c r="L63" i="14"/>
  <c r="L62" i="14"/>
  <c r="O161" i="28" l="1"/>
  <c r="L36" i="24"/>
  <c r="L35" i="24"/>
  <c r="L34" i="24"/>
  <c r="L33" i="24"/>
  <c r="Q223" i="24"/>
  <c r="L218" i="24"/>
  <c r="L217" i="24"/>
  <c r="L216" i="24"/>
  <c r="L215" i="24"/>
  <c r="L214" i="24"/>
  <c r="L213" i="24"/>
  <c r="L212" i="24"/>
  <c r="L211" i="24"/>
  <c r="L210" i="24"/>
  <c r="L209" i="24"/>
  <c r="L208" i="24"/>
  <c r="L207" i="24"/>
  <c r="L206" i="24"/>
  <c r="L205" i="24"/>
  <c r="L36" i="27" l="1"/>
  <c r="L35" i="27"/>
  <c r="L34" i="27"/>
  <c r="O53" i="24"/>
  <c r="L53" i="24"/>
  <c r="L52" i="24"/>
  <c r="O51" i="24"/>
  <c r="O55" i="14"/>
  <c r="O3" i="30" l="1"/>
  <c r="L3" i="30"/>
  <c r="L2" i="30"/>
  <c r="O312" i="24" l="1"/>
  <c r="O63" i="29" l="1"/>
  <c r="O59" i="29"/>
  <c r="O58" i="29"/>
  <c r="O57" i="29"/>
  <c r="O56" i="29"/>
  <c r="O104" i="23"/>
  <c r="O100" i="23"/>
  <c r="O99" i="23"/>
  <c r="O98" i="23"/>
  <c r="O97" i="23"/>
  <c r="O55" i="29"/>
  <c r="O54" i="29"/>
  <c r="O51" i="29"/>
  <c r="O50" i="29"/>
  <c r="O49" i="29"/>
  <c r="O48" i="29"/>
  <c r="O44" i="29"/>
  <c r="O43" i="29"/>
  <c r="O42" i="29"/>
  <c r="O41" i="29"/>
  <c r="O40" i="29"/>
  <c r="O38" i="29"/>
  <c r="O37" i="29"/>
  <c r="O36" i="29"/>
  <c r="O34" i="29"/>
  <c r="O33" i="29"/>
  <c r="O29" i="29"/>
  <c r="O28" i="29"/>
  <c r="L27" i="29"/>
  <c r="L26" i="29"/>
  <c r="L25" i="29"/>
  <c r="L24" i="29"/>
  <c r="L23" i="29"/>
  <c r="L22" i="29"/>
  <c r="L21" i="29"/>
  <c r="L20" i="29"/>
  <c r="L19" i="29"/>
  <c r="L18" i="29"/>
  <c r="L17" i="29"/>
  <c r="L16" i="29"/>
  <c r="L15" i="29"/>
  <c r="L14" i="29"/>
  <c r="L13" i="29"/>
  <c r="L12" i="29"/>
  <c r="L11" i="29"/>
  <c r="L10" i="29"/>
  <c r="L9" i="29"/>
  <c r="L8" i="29"/>
  <c r="L7" i="29"/>
  <c r="L6" i="29"/>
  <c r="L5" i="29"/>
  <c r="L4" i="29"/>
  <c r="L3" i="29"/>
  <c r="L2" i="29"/>
  <c r="O96" i="23"/>
  <c r="O95" i="23"/>
  <c r="O92" i="23"/>
  <c r="O91" i="23"/>
  <c r="O90" i="23"/>
  <c r="O89" i="23"/>
  <c r="O85" i="23"/>
  <c r="O84" i="23"/>
  <c r="O83" i="23"/>
  <c r="O82" i="23"/>
  <c r="O81" i="23"/>
  <c r="O79" i="23"/>
  <c r="O78" i="23"/>
  <c r="O77" i="23"/>
  <c r="O75" i="23"/>
  <c r="O74" i="23"/>
  <c r="O70" i="23"/>
  <c r="O69" i="23"/>
  <c r="L52" i="21" l="1"/>
  <c r="O290" i="28" l="1"/>
  <c r="L290" i="28"/>
  <c r="L289" i="28"/>
  <c r="L288" i="28"/>
  <c r="O287" i="28"/>
  <c r="L287" i="28"/>
  <c r="O106" i="28"/>
  <c r="L106" i="28"/>
  <c r="L105" i="28"/>
  <c r="L217" i="28"/>
  <c r="L216" i="28"/>
  <c r="L215" i="28"/>
  <c r="P172" i="28" l="1"/>
  <c r="L160" i="28" l="1"/>
  <c r="L159" i="28"/>
  <c r="L158" i="28"/>
  <c r="L157" i="28"/>
  <c r="L285" i="28" l="1"/>
  <c r="L284" i="28"/>
  <c r="L283" i="28"/>
  <c r="L282" i="28"/>
  <c r="L281" i="28"/>
  <c r="L280" i="28"/>
  <c r="P129" i="28" l="1"/>
  <c r="O93" i="28"/>
  <c r="L25" i="28" l="1"/>
  <c r="L24" i="28"/>
  <c r="L23" i="28"/>
  <c r="L22" i="28"/>
  <c r="L21" i="28"/>
  <c r="L20" i="28"/>
  <c r="L19" i="28"/>
  <c r="L18" i="28"/>
  <c r="L17" i="28"/>
  <c r="L16" i="28"/>
  <c r="L15" i="28"/>
  <c r="L14" i="28"/>
  <c r="L13" i="28"/>
  <c r="L12" i="28"/>
  <c r="L8" i="28"/>
  <c r="M7" i="28"/>
  <c r="M6" i="28"/>
  <c r="M5" i="28"/>
  <c r="L4" i="28"/>
  <c r="L3" i="28"/>
  <c r="L2" i="28"/>
  <c r="K216" i="27" l="1"/>
  <c r="N216" i="27" s="1"/>
  <c r="M215" i="27"/>
  <c r="K215" i="27"/>
  <c r="K214" i="27"/>
  <c r="N214" i="27" s="1"/>
  <c r="K213" i="27"/>
  <c r="N213" i="27" s="1"/>
  <c r="K212" i="27"/>
  <c r="O204" i="27"/>
  <c r="O167" i="27"/>
  <c r="O166" i="27"/>
  <c r="L166" i="27"/>
  <c r="O165" i="27"/>
  <c r="L165" i="27"/>
  <c r="O119" i="27"/>
  <c r="O116" i="27"/>
  <c r="O115" i="27"/>
  <c r="O114" i="27"/>
  <c r="O113" i="27"/>
  <c r="O112" i="27"/>
  <c r="O111" i="27"/>
  <c r="O109" i="27"/>
  <c r="O103" i="27"/>
  <c r="O131" i="26" l="1"/>
  <c r="L130" i="26"/>
  <c r="P129" i="26"/>
  <c r="L180" i="26" l="1"/>
  <c r="L179" i="26"/>
  <c r="L178" i="26"/>
  <c r="L177" i="26"/>
  <c r="L176" i="26"/>
  <c r="O161" i="26" l="1"/>
  <c r="L155" i="26" l="1"/>
  <c r="L154" i="26"/>
  <c r="L153" i="26"/>
  <c r="L152" i="26"/>
  <c r="L151" i="26"/>
  <c r="L150" i="26"/>
  <c r="L149" i="26"/>
  <c r="L148" i="26"/>
  <c r="M145" i="26" l="1"/>
  <c r="L144" i="26"/>
  <c r="L5" i="26" l="1"/>
  <c r="L4" i="26"/>
  <c r="L128" i="26" l="1"/>
  <c r="L127" i="26"/>
  <c r="L141" i="26" l="1"/>
  <c r="L126" i="26" l="1"/>
  <c r="L125" i="26"/>
  <c r="L124" i="26"/>
  <c r="L116" i="26" l="1"/>
  <c r="L115" i="26"/>
  <c r="O114" i="26"/>
  <c r="L114" i="26"/>
  <c r="L113" i="26"/>
  <c r="L112" i="26"/>
  <c r="L111" i="26"/>
  <c r="L104" i="26" l="1"/>
  <c r="L103" i="26"/>
  <c r="O99" i="26" l="1"/>
  <c r="L99" i="26"/>
  <c r="O98" i="26"/>
  <c r="O97" i="26"/>
  <c r="O96" i="26"/>
  <c r="O95" i="26"/>
  <c r="O94" i="26"/>
  <c r="O93" i="26"/>
  <c r="O92" i="26"/>
  <c r="O91" i="26"/>
  <c r="O88" i="26"/>
  <c r="O87" i="26"/>
  <c r="O86" i="26"/>
  <c r="O85" i="26"/>
  <c r="O84" i="26"/>
  <c r="O83" i="26"/>
  <c r="O82" i="26"/>
  <c r="O81" i="26"/>
  <c r="O80" i="26"/>
  <c r="P74" i="26"/>
  <c r="O74" i="26"/>
  <c r="O73" i="26"/>
  <c r="O72" i="26"/>
  <c r="P70" i="26"/>
  <c r="O70" i="26"/>
  <c r="O69" i="26"/>
  <c r="P68" i="26"/>
  <c r="O68" i="26"/>
  <c r="O67" i="26"/>
  <c r="P66" i="26"/>
  <c r="O66" i="26"/>
  <c r="P65" i="26"/>
  <c r="O65" i="26"/>
  <c r="P64" i="26"/>
  <c r="O64" i="26"/>
  <c r="O63" i="26"/>
  <c r="O56" i="26" l="1"/>
  <c r="O55" i="26"/>
  <c r="O54" i="26"/>
  <c r="O53" i="26"/>
  <c r="O51" i="26"/>
  <c r="O50" i="26"/>
  <c r="L50" i="26"/>
  <c r="O49" i="26"/>
  <c r="L49" i="26"/>
  <c r="O48" i="26"/>
  <c r="L48" i="26"/>
  <c r="O47" i="26"/>
  <c r="O46" i="26"/>
  <c r="O45" i="26"/>
  <c r="O44" i="26"/>
  <c r="O43" i="26"/>
  <c r="O42" i="26"/>
  <c r="M42" i="26"/>
  <c r="O41" i="26"/>
  <c r="O40" i="26"/>
  <c r="L40" i="26"/>
  <c r="O39" i="26"/>
  <c r="M39" i="26"/>
  <c r="O38" i="26"/>
  <c r="M38" i="26"/>
  <c r="O37" i="26"/>
  <c r="M37" i="26"/>
  <c r="O36" i="26"/>
  <c r="M36" i="26"/>
  <c r="O35" i="26"/>
  <c r="M35" i="26"/>
  <c r="O34" i="26"/>
  <c r="M34" i="26"/>
  <c r="O33" i="26"/>
  <c r="M33" i="26"/>
  <c r="O32" i="26"/>
  <c r="O31" i="26"/>
  <c r="O30" i="26"/>
  <c r="L30" i="26"/>
  <c r="O29" i="26"/>
  <c r="L29" i="26"/>
  <c r="O28" i="26"/>
  <c r="L28" i="26"/>
  <c r="P25" i="26" l="1"/>
  <c r="P24" i="26"/>
  <c r="P23" i="26"/>
  <c r="P22" i="26"/>
  <c r="P21" i="26"/>
  <c r="P20" i="26"/>
  <c r="O20" i="26"/>
  <c r="P19" i="26"/>
  <c r="O19" i="26"/>
  <c r="O18" i="26"/>
  <c r="L12" i="26" l="1"/>
  <c r="L9" i="26" l="1"/>
  <c r="L2" i="26" l="1"/>
  <c r="O106" i="3" l="1"/>
  <c r="M103" i="3"/>
  <c r="O9" i="12" l="1"/>
  <c r="O28" i="24"/>
  <c r="K24" i="23" l="1"/>
  <c r="N24" i="23" s="1"/>
  <c r="M23" i="23"/>
  <c r="K23" i="23"/>
  <c r="K22" i="23"/>
  <c r="N22" i="23" s="1"/>
  <c r="K21" i="23"/>
  <c r="N21" i="23" s="1"/>
  <c r="K20" i="23"/>
  <c r="O12" i="23"/>
  <c r="L27" i="23"/>
  <c r="N27" i="23"/>
  <c r="L118" i="23"/>
  <c r="L117" i="23"/>
  <c r="L116" i="23"/>
  <c r="L115" i="23"/>
  <c r="L114" i="23"/>
  <c r="L113" i="23"/>
  <c r="L112" i="23"/>
  <c r="L111" i="23"/>
  <c r="L110" i="23"/>
  <c r="L109" i="23"/>
  <c r="L68" i="23"/>
  <c r="L67" i="23"/>
  <c r="L66" i="23"/>
  <c r="L65" i="23"/>
  <c r="L64" i="23"/>
  <c r="L63" i="23"/>
  <c r="L62" i="23"/>
  <c r="L61" i="23"/>
  <c r="L60" i="23"/>
  <c r="L59" i="23"/>
  <c r="L58" i="23"/>
  <c r="L57" i="23"/>
  <c r="L56" i="23"/>
  <c r="L55" i="23"/>
  <c r="L54" i="23"/>
  <c r="L53" i="23"/>
  <c r="L52" i="23"/>
  <c r="L51" i="23"/>
  <c r="L50" i="23"/>
  <c r="L49" i="23"/>
  <c r="L48" i="23"/>
  <c r="L47" i="23"/>
  <c r="L46" i="23"/>
  <c r="L45" i="23"/>
  <c r="L44" i="23"/>
  <c r="L43" i="23"/>
  <c r="L37" i="23"/>
  <c r="L36" i="23"/>
  <c r="L35" i="23"/>
  <c r="L33" i="23"/>
  <c r="N32" i="23"/>
  <c r="L32" i="23"/>
  <c r="L30" i="23"/>
  <c r="L29" i="23"/>
  <c r="N28" i="23"/>
  <c r="L28" i="23"/>
  <c r="M5" i="23"/>
  <c r="L5" i="23"/>
  <c r="L4" i="23"/>
  <c r="L3" i="23"/>
  <c r="L2" i="23"/>
  <c r="O2" i="21" l="1"/>
  <c r="O26" i="10" l="1"/>
  <c r="O24" i="10"/>
  <c r="O23" i="10"/>
  <c r="O21" i="10"/>
  <c r="O19" i="10"/>
  <c r="O15" i="10"/>
  <c r="O29" i="20" l="1"/>
  <c r="O25" i="20"/>
  <c r="O24" i="20"/>
  <c r="O23" i="20"/>
  <c r="O8" i="20" l="1"/>
  <c r="O67" i="19"/>
  <c r="O65" i="19"/>
  <c r="O64" i="19"/>
  <c r="O62" i="19"/>
  <c r="O60" i="19"/>
  <c r="O56" i="19"/>
  <c r="M37" i="19"/>
  <c r="L37" i="19"/>
  <c r="M36" i="19"/>
  <c r="L36" i="19"/>
  <c r="L35" i="19"/>
  <c r="L34" i="19"/>
  <c r="M111" i="16" l="1"/>
  <c r="L111" i="16"/>
  <c r="M110" i="16"/>
  <c r="L110" i="16"/>
  <c r="L109" i="16"/>
  <c r="L108" i="16"/>
  <c r="K20" i="8"/>
  <c r="N20" i="8" s="1"/>
  <c r="M19" i="8"/>
  <c r="K19" i="8"/>
  <c r="K18" i="8"/>
  <c r="N18" i="8" s="1"/>
  <c r="K17" i="8"/>
  <c r="N17" i="8" s="1"/>
  <c r="K16" i="8"/>
  <c r="O8" i="8"/>
  <c r="O67" i="16"/>
  <c r="K62" i="10"/>
  <c r="N62" i="10" s="1"/>
  <c r="M61" i="10"/>
  <c r="K61" i="10"/>
  <c r="K60" i="10"/>
  <c r="N60" i="10" s="1"/>
  <c r="K59" i="10"/>
  <c r="N59" i="10" s="1"/>
  <c r="K58" i="10"/>
  <c r="O70" i="10"/>
  <c r="O66" i="10"/>
  <c r="O65" i="10"/>
  <c r="O64" i="10"/>
  <c r="O50" i="10"/>
  <c r="K66" i="16" l="1"/>
  <c r="N66" i="16" s="1"/>
  <c r="M65" i="16"/>
  <c r="K65" i="16"/>
  <c r="K64" i="16"/>
  <c r="N64" i="16" s="1"/>
  <c r="K63" i="16"/>
  <c r="N63" i="16" s="1"/>
  <c r="K62" i="16"/>
  <c r="W22" i="17" l="1"/>
  <c r="V22" i="17"/>
  <c r="U22" i="17"/>
  <c r="T22" i="17"/>
  <c r="M22" i="17"/>
  <c r="K22" i="17"/>
  <c r="W21" i="17"/>
  <c r="V21" i="17"/>
  <c r="M21" i="17" s="1"/>
  <c r="N21" i="17" s="1"/>
  <c r="U21" i="17"/>
  <c r="T21" i="17"/>
  <c r="W20" i="17"/>
  <c r="V20" i="17"/>
  <c r="M20" i="17" s="1"/>
  <c r="U20" i="17"/>
  <c r="T20" i="17"/>
  <c r="K20" i="17"/>
  <c r="W19" i="17"/>
  <c r="V19" i="17"/>
  <c r="U19" i="17"/>
  <c r="T19" i="17"/>
  <c r="P19" i="17"/>
  <c r="M19" i="17"/>
  <c r="K19" i="17"/>
  <c r="O11" i="17"/>
  <c r="O10" i="17"/>
  <c r="O9" i="17"/>
  <c r="O8" i="17"/>
  <c r="O7" i="17"/>
  <c r="O6" i="17"/>
  <c r="O5" i="17"/>
  <c r="O4" i="17"/>
  <c r="O3" i="17"/>
  <c r="O2" i="17"/>
  <c r="W22" i="16"/>
  <c r="V22" i="16"/>
  <c r="M22" i="16" s="1"/>
  <c r="U22" i="16"/>
  <c r="T22" i="16"/>
  <c r="K22" i="16"/>
  <c r="W21" i="16"/>
  <c r="V21" i="16"/>
  <c r="U21" i="16"/>
  <c r="T21" i="16"/>
  <c r="M21" i="16"/>
  <c r="N21" i="16" s="1"/>
  <c r="W20" i="16"/>
  <c r="V20" i="16"/>
  <c r="M20" i="16" s="1"/>
  <c r="U20" i="16"/>
  <c r="T20" i="16"/>
  <c r="K20" i="16"/>
  <c r="W19" i="16"/>
  <c r="V19" i="16"/>
  <c r="M19" i="16" s="1"/>
  <c r="U19" i="16"/>
  <c r="T19" i="16"/>
  <c r="P19" i="16"/>
  <c r="K19" i="16"/>
  <c r="O11" i="16"/>
  <c r="O10" i="16"/>
  <c r="O9" i="16"/>
  <c r="O8" i="16"/>
  <c r="O7" i="16"/>
  <c r="O6" i="16"/>
  <c r="O5" i="16"/>
  <c r="O4" i="16"/>
  <c r="O3" i="16"/>
  <c r="O2" i="16"/>
  <c r="N19" i="17" l="1"/>
  <c r="N22" i="16"/>
  <c r="N20" i="16"/>
  <c r="N20" i="17"/>
  <c r="N22" i="17"/>
  <c r="N19" i="16"/>
  <c r="O41" i="16"/>
  <c r="W22" i="14" l="1"/>
  <c r="V22" i="14"/>
  <c r="M22" i="14" s="1"/>
  <c r="U22" i="14"/>
  <c r="T22" i="14"/>
  <c r="K22" i="14"/>
  <c r="W21" i="14"/>
  <c r="V21" i="14"/>
  <c r="U21" i="14"/>
  <c r="T21" i="14"/>
  <c r="M21" i="14"/>
  <c r="N21" i="14" s="1"/>
  <c r="W20" i="14"/>
  <c r="V20" i="14"/>
  <c r="M20" i="14" s="1"/>
  <c r="U20" i="14"/>
  <c r="T20" i="14"/>
  <c r="K20" i="14"/>
  <c r="W19" i="14"/>
  <c r="V19" i="14"/>
  <c r="U19" i="14"/>
  <c r="T19" i="14"/>
  <c r="P19" i="14"/>
  <c r="M19" i="14"/>
  <c r="K19" i="14"/>
  <c r="N19" i="14" s="1"/>
  <c r="N20" i="14" l="1"/>
  <c r="N22" i="14"/>
  <c r="O11" i="14" l="1"/>
  <c r="O10" i="14"/>
  <c r="O9" i="14"/>
  <c r="O8" i="14"/>
  <c r="O7" i="14"/>
  <c r="O6" i="14"/>
  <c r="O5" i="14"/>
  <c r="O4" i="14"/>
  <c r="O3" i="14"/>
  <c r="O2" i="14"/>
  <c r="O8" i="11"/>
  <c r="M17" i="9" l="1"/>
  <c r="L17" i="9"/>
  <c r="M16" i="9"/>
  <c r="L16" i="9"/>
  <c r="L15" i="9"/>
  <c r="L14" i="9"/>
  <c r="O4" i="7" l="1"/>
  <c r="O82" i="3"/>
  <c r="O76" i="3"/>
  <c r="O72" i="3"/>
  <c r="L72" i="3"/>
  <c r="L71" i="3"/>
  <c r="O70" i="3"/>
  <c r="L70" i="3"/>
  <c r="N69" i="3"/>
  <c r="L69" i="3"/>
  <c r="N68" i="3"/>
  <c r="L68" i="3"/>
  <c r="N67" i="3"/>
  <c r="O67" i="3" s="1"/>
  <c r="N66" i="3"/>
  <c r="O66" i="3" s="1"/>
  <c r="L66" i="3"/>
  <c r="L65" i="3"/>
  <c r="L64" i="3"/>
  <c r="N63" i="3"/>
  <c r="O62" i="3"/>
  <c r="N61" i="3"/>
  <c r="L61" i="3"/>
  <c r="O53" i="3"/>
  <c r="O49" i="3"/>
  <c r="O48" i="3"/>
  <c r="O47" i="3"/>
  <c r="O44" i="3"/>
  <c r="O43" i="3"/>
  <c r="O40" i="3"/>
  <c r="O39" i="3"/>
  <c r="O36" i="3"/>
  <c r="M33" i="3"/>
  <c r="O22" i="3"/>
  <c r="O14" i="3"/>
  <c r="O10" i="3"/>
  <c r="O9" i="3"/>
  <c r="O5" i="3"/>
  <c r="O6" i="3" s="1"/>
  <c r="O4" i="3"/>
  <c r="O3" i="3"/>
  <c r="O2" i="3"/>
</calcChain>
</file>

<file path=xl/comments1.xml><?xml version="1.0" encoding="utf-8"?>
<comments xmlns="http://schemas.openxmlformats.org/spreadsheetml/2006/main">
  <authors>
    <author>Robert</author>
  </authors>
  <commentList>
    <comment ref="L165" authorId="0" shapeId="0">
      <text>
        <r>
          <rPr>
            <b/>
            <sz val="9"/>
            <color indexed="81"/>
            <rFont val="Tahoma"/>
            <family val="2"/>
          </rPr>
          <t>Robert:</t>
        </r>
        <r>
          <rPr>
            <sz val="9"/>
            <color indexed="81"/>
            <rFont val="Tahoma"/>
            <family val="2"/>
          </rPr>
          <t xml:space="preserve">
</t>
        </r>
      </text>
    </comment>
    <comment ref="L166" authorId="0" shapeId="0">
      <text>
        <r>
          <rPr>
            <b/>
            <sz val="9"/>
            <color indexed="81"/>
            <rFont val="Tahoma"/>
            <family val="2"/>
          </rPr>
          <t>Robert:</t>
        </r>
        <r>
          <rPr>
            <sz val="9"/>
            <color indexed="81"/>
            <rFont val="Tahoma"/>
            <family val="2"/>
          </rPr>
          <t xml:space="preserve">
</t>
        </r>
      </text>
    </comment>
  </commentList>
</comments>
</file>

<file path=xl/comments2.xml><?xml version="1.0" encoding="utf-8"?>
<comments xmlns="http://schemas.openxmlformats.org/spreadsheetml/2006/main">
  <authors>
    <author>Invitado</author>
  </authors>
  <commentList>
    <comment ref="F5" authorId="0" shapeId="0">
      <text>
        <r>
          <rPr>
            <b/>
            <sz val="9"/>
            <color indexed="81"/>
            <rFont val="Tahoma"/>
            <family val="2"/>
          </rPr>
          <t>Invitado:</t>
        </r>
        <r>
          <rPr>
            <sz val="9"/>
            <color indexed="81"/>
            <rFont val="Tahoma"/>
            <family val="2"/>
          </rPr>
          <t xml:space="preserve">
REVISAR SI SE VALIDA COMO EJECUCION DE CONTRATO</t>
        </r>
      </text>
    </comment>
    <comment ref="N128" authorId="0" shapeId="0">
      <text>
        <r>
          <rPr>
            <b/>
            <sz val="9"/>
            <color indexed="81"/>
            <rFont val="Tahoma"/>
            <family val="2"/>
          </rPr>
          <t>Invitado:</t>
        </r>
        <r>
          <rPr>
            <sz val="9"/>
            <color indexed="81"/>
            <rFont val="Tahoma"/>
            <family val="2"/>
          </rPr>
          <t xml:space="preserve">
VERIFICAR CERTIFICACION DE CUPOS</t>
        </r>
      </text>
    </comment>
    <comment ref="F140" authorId="0" shapeId="0">
      <text>
        <r>
          <rPr>
            <b/>
            <sz val="9"/>
            <color indexed="81"/>
            <rFont val="Tahoma"/>
            <family val="2"/>
          </rPr>
          <t>Invitado:</t>
        </r>
        <r>
          <rPr>
            <sz val="9"/>
            <color indexed="81"/>
            <rFont val="Tahoma"/>
            <family val="2"/>
          </rPr>
          <t xml:space="preserve">
REVISAR NUMERO
</t>
        </r>
      </text>
    </comment>
    <comment ref="L140" authorId="0" shapeId="0">
      <text>
        <r>
          <rPr>
            <b/>
            <sz val="9"/>
            <color indexed="81"/>
            <rFont val="Tahoma"/>
            <family val="2"/>
          </rPr>
          <t>Invitado:</t>
        </r>
        <r>
          <rPr>
            <sz val="9"/>
            <color indexed="81"/>
            <rFont val="Tahoma"/>
            <family val="2"/>
          </rPr>
          <t xml:space="preserve">
PORQUE NO SE VALIDA</t>
        </r>
      </text>
    </comment>
    <comment ref="F141" authorId="0" shapeId="0">
      <text>
        <r>
          <rPr>
            <b/>
            <sz val="9"/>
            <color indexed="81"/>
            <rFont val="Tahoma"/>
            <family val="2"/>
          </rPr>
          <t>Invitado:</t>
        </r>
        <r>
          <rPr>
            <sz val="9"/>
            <color indexed="81"/>
            <rFont val="Tahoma"/>
            <family val="2"/>
          </rPr>
          <t xml:space="preserve">
VERIFICAR NUMERO DE CONTRATO</t>
        </r>
      </text>
    </comment>
    <comment ref="J177" authorId="0" shapeId="0">
      <text>
        <r>
          <rPr>
            <b/>
            <sz val="9"/>
            <color indexed="81"/>
            <rFont val="Tahoma"/>
            <family val="2"/>
          </rPr>
          <t>Invitado:</t>
        </r>
        <r>
          <rPr>
            <sz val="9"/>
            <color indexed="81"/>
            <rFont val="Tahoma"/>
            <family val="2"/>
          </rPr>
          <t xml:space="preserve">
FALTA EL PERIODO DE LA ADICION</t>
        </r>
      </text>
    </comment>
  </commentList>
</comments>
</file>

<file path=xl/sharedStrings.xml><?xml version="1.0" encoding="utf-8"?>
<sst xmlns="http://schemas.openxmlformats.org/spreadsheetml/2006/main" count="24631" uniqueCount="2465">
  <si>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</si>
  <si>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</si>
  <si>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</si>
  <si>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</si>
  <si>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</si>
  <si>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</si>
  <si>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</si>
  <si>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</si>
  <si>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</si>
  <si>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</si>
  <si>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</si>
  <si>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</si>
  <si>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</si>
  <si>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</si>
  <si>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</si>
  <si>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</si>
  <si>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NO</t>
  </si>
  <si>
    <t>Regional</t>
  </si>
  <si>
    <t>GRUPO</t>
  </si>
  <si>
    <t>SI</t>
  </si>
  <si>
    <t>FONDO FINANCIERO DE PROYECTOS DE DESARROLLO FONADE</t>
  </si>
  <si>
    <t>ANTIOQUIA</t>
  </si>
  <si>
    <t>FUNDACION SOCIAL Y CULTURAL SAN ANTONIO DE PADUA</t>
  </si>
  <si>
    <t>VALLE</t>
  </si>
  <si>
    <t>LOGROS POR UNA INFANCIA FELIZ EN ANTIOQUIA LOGROS</t>
  </si>
  <si>
    <t>INSTITUTO COLOMBIANO DE BIENESTAR FAMILIAR  REGIONALVALLE DEL CAUCA</t>
  </si>
  <si>
    <t>11 10 2013</t>
  </si>
  <si>
    <t>31 12 2013</t>
  </si>
  <si>
    <t xml:space="preserve">                                      12.113.500   </t>
  </si>
  <si>
    <t>3,5,19,27</t>
  </si>
  <si>
    <t xml:space="preserve">CENTRO DE DESARROLLO COMUNITARIO VERSALLES </t>
  </si>
  <si>
    <t>CENTRO DE DESARROLLO COMUNITARIO VERSALLES</t>
  </si>
  <si>
    <t>ICBF</t>
  </si>
  <si>
    <t xml:space="preserve">                                    353.783.955   </t>
  </si>
  <si>
    <t xml:space="preserve">                                     23   </t>
  </si>
  <si>
    <t xml:space="preserve">                                 1.035.182.322   </t>
  </si>
  <si>
    <t xml:space="preserve">                                     41   </t>
  </si>
  <si>
    <t>9/05/2014/</t>
  </si>
  <si>
    <t xml:space="preserve">                                    837.706.624   </t>
  </si>
  <si>
    <t xml:space="preserve">                                     27   </t>
  </si>
  <si>
    <t>CHOCO</t>
  </si>
  <si>
    <t>CORPORACION JUNTOS CONSTUYENDO FUTURO</t>
  </si>
  <si>
    <t>FUNDACION TELEFONICA</t>
  </si>
  <si>
    <t xml:space="preserve">SD </t>
  </si>
  <si>
    <t xml:space="preserve">                                       1   </t>
  </si>
  <si>
    <t>NO ESTAN LOS VALORES DE LOS CONTRATOS</t>
  </si>
  <si>
    <t>FUNDACION SUR AMERICANA</t>
  </si>
  <si>
    <t>CONVENIO COOPERACION TECNICA DEL 1/09/2012</t>
  </si>
  <si>
    <t>CONVENIO COOPERACION TECNICA DEL 1/03/2014</t>
  </si>
  <si>
    <t>COOMACOVALLE</t>
  </si>
  <si>
    <t>ICBF REGIONAL VALLE</t>
  </si>
  <si>
    <t>76.26.11.083</t>
  </si>
  <si>
    <t xml:space="preserve">         387.252.056   </t>
  </si>
  <si>
    <t xml:space="preserve">            53   </t>
  </si>
  <si>
    <t>76,26,12,881</t>
  </si>
  <si>
    <t xml:space="preserve">         220.860.000   </t>
  </si>
  <si>
    <t xml:space="preserve">            56   </t>
  </si>
  <si>
    <t>76,26,12,1083</t>
  </si>
  <si>
    <t>31/09/2014</t>
  </si>
  <si>
    <t xml:space="preserve">      4.399.133.327   </t>
  </si>
  <si>
    <t xml:space="preserve">            63   </t>
  </si>
  <si>
    <t>76,26,08,770</t>
  </si>
  <si>
    <t xml:space="preserve">           16.118.206   </t>
  </si>
  <si>
    <t xml:space="preserve">            50   </t>
  </si>
  <si>
    <t>76,26,14,198</t>
  </si>
  <si>
    <t xml:space="preserve">      1.003.509.274   </t>
  </si>
  <si>
    <t xml:space="preserve">            49   </t>
  </si>
  <si>
    <t>76,26,12,949</t>
  </si>
  <si>
    <t xml:space="preserve">         888.430.669   </t>
  </si>
  <si>
    <t xml:space="preserve">            62   </t>
  </si>
  <si>
    <t>FUNDACION OBRAS DE MISERICORDIA</t>
  </si>
  <si>
    <t>ICBF REGIONAL CHOCO</t>
  </si>
  <si>
    <t>31/012/2009</t>
  </si>
  <si>
    <t xml:space="preserve">del 67 al 81 </t>
  </si>
  <si>
    <t>en el anexo no se evidencia valor del contrato</t>
  </si>
  <si>
    <t xml:space="preserve">               165.136.803   </t>
  </si>
  <si>
    <t xml:space="preserve"> del 83 al 97 </t>
  </si>
  <si>
    <t xml:space="preserve">LAS FECHAS ESTAN TRASLAPADAS </t>
  </si>
  <si>
    <t xml:space="preserve">12'992614 </t>
  </si>
  <si>
    <t xml:space="preserve"> del 99 al 108 </t>
  </si>
  <si>
    <t xml:space="preserve">               189.235.636   </t>
  </si>
  <si>
    <t xml:space="preserve"> del 110 al 127 </t>
  </si>
  <si>
    <t>76.26.12.723</t>
  </si>
  <si>
    <t xml:space="preserve">               857.226.240   </t>
  </si>
  <si>
    <t xml:space="preserve"> del 129 al 141 </t>
  </si>
  <si>
    <t>76.26.12.882</t>
  </si>
  <si>
    <t xml:space="preserve">               184.050.000   </t>
  </si>
  <si>
    <t xml:space="preserve"> del 143 al 157 </t>
  </si>
  <si>
    <t>76.26.13.654</t>
  </si>
  <si>
    <t xml:space="preserve">            1.609.578.270   </t>
  </si>
  <si>
    <t xml:space="preserve"> del 159 al 198 </t>
  </si>
  <si>
    <t xml:space="preserve">                 99.154.800   </t>
  </si>
  <si>
    <t xml:space="preserve"> del 200 al 227 </t>
  </si>
  <si>
    <t>INSTITUTO COLOMBIANO DE BIENESTAR FAMILIAR</t>
  </si>
  <si>
    <t>NA</t>
  </si>
  <si>
    <t>N/A</t>
  </si>
  <si>
    <t>CALDAS</t>
  </si>
  <si>
    <t>COOPSALUDCOM</t>
  </si>
  <si>
    <t>17-2012-0367</t>
  </si>
  <si>
    <t>68 AL 72</t>
  </si>
  <si>
    <t>66-26-2011-056</t>
  </si>
  <si>
    <t>73 AL 75</t>
  </si>
  <si>
    <t>ICBF- RISARALDA</t>
  </si>
  <si>
    <t>66-26-2013-082</t>
  </si>
  <si>
    <t>68 AL 70</t>
  </si>
  <si>
    <t>66-26-2012-177</t>
  </si>
  <si>
    <t>71 ,72</t>
  </si>
  <si>
    <t>ICBF- CALDAS</t>
  </si>
  <si>
    <t>17-2012-031%</t>
  </si>
  <si>
    <t>11</t>
  </si>
  <si>
    <t>73-74</t>
  </si>
  <si>
    <t>COOPERATIVA MULTIACTIVA DE ASESORIAS SERVICIOS DE SALUD Y TRABAJO COMUNITARIO COOPSALUDCOM</t>
  </si>
  <si>
    <t>17-2012-0345</t>
  </si>
  <si>
    <t>17-2012-0024</t>
  </si>
  <si>
    <t>73 AL 74</t>
  </si>
  <si>
    <t>ICBF- REGIONAL RISARALDA</t>
  </si>
  <si>
    <t>66-26-2009-047</t>
  </si>
  <si>
    <t>277-280</t>
  </si>
  <si>
    <t>ICBF REGIONAL CALDAS</t>
  </si>
  <si>
    <t>17-2011-408</t>
  </si>
  <si>
    <t>287-289</t>
  </si>
  <si>
    <t>17-2013-0120</t>
  </si>
  <si>
    <t>COOPERATIVA MULTIACTIVA DE ASOCIADOS Y ASOCIACIONES DE LOS HOGARES COMUNITARIOS DE BIENESTAR COOASOBIEN</t>
  </si>
  <si>
    <t>17-2012-0369</t>
  </si>
  <si>
    <t>17-2012-0190</t>
  </si>
  <si>
    <t>17-2012-0026</t>
  </si>
  <si>
    <t>17-2011-0019</t>
  </si>
  <si>
    <t>17-2012-0354</t>
  </si>
  <si>
    <t>17-2010-0032</t>
  </si>
  <si>
    <t>66-26-2011-077</t>
  </si>
  <si>
    <t>66-26-2012-049</t>
  </si>
  <si>
    <t>17-2012-0080</t>
  </si>
  <si>
    <t>66-26-2011-023</t>
  </si>
  <si>
    <t>66-26-2009-052</t>
  </si>
  <si>
    <t>17-2012-0189</t>
  </si>
  <si>
    <t>66-26-2009-050</t>
  </si>
  <si>
    <t>MEN/ICETEX</t>
  </si>
  <si>
    <t>FPI 17-018</t>
  </si>
  <si>
    <t>066-26-211-044</t>
  </si>
  <si>
    <t>FPI 66-019</t>
  </si>
  <si>
    <t>17-2014-0137</t>
  </si>
  <si>
    <t>66-26-2012-060</t>
  </si>
  <si>
    <t>17-2012-0353</t>
  </si>
  <si>
    <t>17-2014-0140</t>
  </si>
  <si>
    <t>17-2013-0128</t>
  </si>
  <si>
    <t>COOPERATIVA DE BIENESTAR SOCIAL COBIENESTAR</t>
  </si>
  <si>
    <t>153-158</t>
  </si>
  <si>
    <t>NO CUMPLE PORQUE EL CONTRATO SE TIENE EN CUENTA HASTA EL 30/09/2014</t>
  </si>
  <si>
    <t>17%20130122</t>
  </si>
  <si>
    <t>760-762</t>
  </si>
  <si>
    <t>762-764</t>
  </si>
  <si>
    <t>146-151</t>
  </si>
  <si>
    <t>31/11/2011</t>
  </si>
  <si>
    <t>733-743</t>
  </si>
  <si>
    <t>756-759</t>
  </si>
  <si>
    <t>COOPERATIVA DE BIENESTAR SOCIAL</t>
  </si>
  <si>
    <t>751-752</t>
  </si>
  <si>
    <t>753-54</t>
  </si>
  <si>
    <t>FE Y ALEGRIA DE COLOMBIA</t>
  </si>
  <si>
    <t>17-2012-0376</t>
  </si>
  <si>
    <t>17-2012-0194</t>
  </si>
  <si>
    <t>2122348</t>
  </si>
  <si>
    <t>2111578</t>
  </si>
  <si>
    <t>EDUACIÓN NACIONAL FONDO DEL ICETEX</t>
  </si>
  <si>
    <t>FPI 17 628 305214</t>
  </si>
  <si>
    <t>FPI 17628132010</t>
  </si>
  <si>
    <t>17-2011-0213</t>
  </si>
  <si>
    <t xml:space="preserve">BRINDAR ATENCION ESPECIALIZADA EN LA MODALIDAD DE INTERVENCION DE APOYO POR CONDICIONES DE AMENAZA O VULNERACION PARA EL REESTABLECIMIENTO DE DERECHOS A NIÑOS(AS) Y ADOLESCENTES, CONFORME A LAS DISPOSICIONES LEGALES, LINEAMIENTOS TECNICOS DE LA MODALIDAD DE ESTANDARES DE CALIDAD VIGENTES PARA LA PRESTACION DEL SERVICIO </t>
  </si>
  <si>
    <t>17-2014-0187</t>
  </si>
  <si>
    <t>IMPLEMENTACION DE LA MODALIDAD FAMILIAS CON BIENESTAR PARA ACTIVAR CAPACIDADES INDIVIDUALES Y COLECTIVAS DE FAMILIAS VULNERABLES IDENTIFICADAS POR EL ICBF, A TRAVES DE LA INTERACION, APRENDIZAJE, EDUCACION, FACILITACION Y APOYO TERAPEUTICA ASI COMO GESTIONES DE INCLUSION SOCIAL.</t>
  </si>
  <si>
    <t>CENTRO DESARROLLO COMUNITARIO VERSALLES</t>
  </si>
  <si>
    <t>Brindar atención especializada en la modalidad de intervención de apoyo por condiciones de amenaza o vulneración para el restablecimiento de derechos NNA</t>
  </si>
  <si>
    <t>no</t>
  </si>
  <si>
    <t>Implementacción de la modalidad Familias con Bienestar</t>
  </si>
  <si>
    <t>FUNDACION DEJANDO HUELLA</t>
  </si>
  <si>
    <t>BOYACA</t>
  </si>
  <si>
    <t>RISARALDA</t>
  </si>
  <si>
    <t>66-26-2014-091</t>
  </si>
  <si>
    <t>1278 AL 1286</t>
  </si>
  <si>
    <t>Presento la certificacion con todos los requisitos habilitantes</t>
  </si>
  <si>
    <t>66-26-2013-083</t>
  </si>
  <si>
    <t>1287 AL 1292</t>
  </si>
  <si>
    <t>66-26-2010-086</t>
  </si>
  <si>
    <t>1293 AL 1296</t>
  </si>
  <si>
    <t>66-26-2012-063</t>
  </si>
  <si>
    <t>MINISTERIO DE EDUCACION INICIAL</t>
  </si>
  <si>
    <t>Convenio FPI 17 -2012</t>
  </si>
  <si>
    <t>66-26-2010-084</t>
  </si>
  <si>
    <t>1298 AL 1302</t>
  </si>
  <si>
    <t>66-26-2012-217</t>
  </si>
  <si>
    <t>1303 AL 1304</t>
  </si>
  <si>
    <t>17-2010-0075</t>
  </si>
  <si>
    <t>ICBF - CALDAS</t>
  </si>
  <si>
    <t>17-2014-0143</t>
  </si>
  <si>
    <t>66-26-2014-095</t>
  </si>
  <si>
    <t>La documentación cumple con lo estipulado en el pliego de Condiciones. EL comité evaluador verificó en la carpeta que reposa en el Grupo Juridico la fecha de inicio del contrato.</t>
  </si>
  <si>
    <t>66-26-2013-087</t>
  </si>
  <si>
    <t>1308  al 1313</t>
  </si>
  <si>
    <t>La documentación cumple con lo estipulado en el pliego de Condiciones</t>
  </si>
  <si>
    <t>66-26-2010-085</t>
  </si>
  <si>
    <t>1314 al 1317</t>
  </si>
  <si>
    <t xml:space="preserve">ICBF - CALDAS </t>
  </si>
  <si>
    <t>17-2012-0380</t>
  </si>
  <si>
    <t>1352 al 1358</t>
  </si>
  <si>
    <t>Cooperativa Multiactiva de Asesorias, Servicios de Salud y Trabajo Comunitario Coopsaludcom</t>
  </si>
  <si>
    <t>IC BF-CALDAS</t>
  </si>
  <si>
    <t>17-2014-0139</t>
  </si>
  <si>
    <t>ICBF - RISARALDA</t>
  </si>
  <si>
    <t>66-26-2013-139</t>
  </si>
  <si>
    <t>66-26-2010-083</t>
  </si>
  <si>
    <t>17-2012-0170</t>
  </si>
  <si>
    <t>ICBF-CALDAS</t>
  </si>
  <si>
    <t>17-2012-025</t>
  </si>
  <si>
    <t>ICBF-RISARALDA</t>
  </si>
  <si>
    <t>66-26-2012-215</t>
  </si>
  <si>
    <t>61-64</t>
  </si>
  <si>
    <t>cumple con los requisitos establecidos para habilitacion</t>
  </si>
  <si>
    <t>66-26-2012-048</t>
  </si>
  <si>
    <t>65-68</t>
  </si>
  <si>
    <t>coopetiva multiactiva de asesoria, servicios de salud y trabajo comunitario</t>
  </si>
  <si>
    <t xml:space="preserve">no aportan experiencia adicional en el formato 9 </t>
  </si>
  <si>
    <t>IC BF-RISARALDA</t>
  </si>
  <si>
    <t>66-26-2014-090</t>
  </si>
  <si>
    <t>17-2009-0016</t>
  </si>
  <si>
    <t>17-2011-0016</t>
  </si>
  <si>
    <t>17-2012-0279</t>
  </si>
  <si>
    <t>Cooperativa de Bienestar social - COBIENESTAR</t>
  </si>
  <si>
    <t>66-26-2012-046</t>
  </si>
  <si>
    <t>104 AL 107</t>
  </si>
  <si>
    <t>No cumple por cuanto el timepo de experiencia certificado no alcanza el tiempo solicitado</t>
  </si>
  <si>
    <t xml:space="preserve">VALLE DEL CAUCA </t>
  </si>
  <si>
    <t>COOPERATIVA MULTIACTIVA DE MADRES COMUNITARIAS DEL VALLE DEL CAUCA</t>
  </si>
  <si>
    <t>76.26.13.691</t>
  </si>
  <si>
    <t>SE VERIFICA CON EL GRUPOJURIDICO
NO SE CUENTA EL TIEMPO DE ESTA CERTIFICACION PUES ESTA TRASLAPADA CON EL CONTRATO 76.26.12.1095</t>
  </si>
  <si>
    <t>76.26.12.1095</t>
  </si>
  <si>
    <t>SE VERIFICA CON EL GRUPOJURIDICO</t>
  </si>
  <si>
    <t>76.26.13.336</t>
  </si>
  <si>
    <t>O</t>
  </si>
  <si>
    <t>76.26.12.286</t>
  </si>
  <si>
    <t>76.26.12.744</t>
  </si>
  <si>
    <t>NO SE CUENTA EL TIEMPO DE ESTA CERTIFICACION PUES ESTA TRASLAPADA CON EL CONTRATO 76.26.12.286</t>
  </si>
  <si>
    <t>76.26.12.741</t>
  </si>
  <si>
    <t>44 Y 49</t>
  </si>
  <si>
    <t xml:space="preserve">SE VERIFICA EN EL GRUPO JURIDICO ICBF </t>
  </si>
  <si>
    <t>76.26.12-1056</t>
  </si>
  <si>
    <t>76.26.12.156</t>
  </si>
  <si>
    <t>55 Y 63</t>
  </si>
  <si>
    <t>76.26.11.273</t>
  </si>
  <si>
    <t>51 Y 64</t>
  </si>
  <si>
    <t>76.26.10.377</t>
  </si>
  <si>
    <t>58 Y 64</t>
  </si>
  <si>
    <t>CORPORACION LATINA</t>
  </si>
  <si>
    <t>FUNDACION PROSERVCO</t>
  </si>
  <si>
    <t>ALDEAS INFANTILES SOS</t>
  </si>
  <si>
    <t>762611141</t>
  </si>
  <si>
    <t>NO APLICA</t>
  </si>
  <si>
    <t>SIN OBSERVACION</t>
  </si>
  <si>
    <t>EXPERIENCIA TRASLAPADA</t>
  </si>
  <si>
    <t>ALDEAS INFANTILES SOSO</t>
  </si>
  <si>
    <t>2/1/210</t>
  </si>
  <si>
    <t>76.26.13.677</t>
  </si>
  <si>
    <t>76.26.13.378</t>
  </si>
  <si>
    <t>44 Y 58</t>
  </si>
  <si>
    <t>COMO EXPERIENCIA ACREDITADA DE ESTE CONTRATO SOLO SE TOMA 10 MESES DADO QUE 2 ESTAN TRASLAPADOS CON EL CONTRATO ANTERIOR</t>
  </si>
  <si>
    <t>76.26.12.89</t>
  </si>
  <si>
    <t>49 Y 62</t>
  </si>
  <si>
    <t>76.26.11.012</t>
  </si>
  <si>
    <t>52 Y 63</t>
  </si>
  <si>
    <t>76.26.12.724</t>
  </si>
  <si>
    <t xml:space="preserve">N A </t>
  </si>
  <si>
    <t>N A</t>
  </si>
  <si>
    <t>76.26.12.1084</t>
  </si>
  <si>
    <t xml:space="preserve">45 60 Y 61  </t>
  </si>
  <si>
    <t>EN EL FORMATO 9 DE EXPERIENCIA ADICIONAL SE RELACIONA EL CONTRATO 762613301 CELEBRADO EL 16 DE ENERO DEL 2013 HASTA EL 31 DE DICIEMBRE DEL 2013 COMO EXPERIENCIA ADICIONAL NO APLICA POR CUANTO SU EJECUCION SE ENCUENTRA TRASLAPADA CON EL CONTRATO 7626121084 QUE TIENE UN PERIODO DE EJECUCION DESDE EL 14 DE DICIEMBRE DEL 2012  HASTA EL 31 DE DICIEMBRE DEL 2014</t>
  </si>
  <si>
    <t>NORTE DE SANTANDER</t>
  </si>
  <si>
    <t>FUNDACION GESTION POR COLOMBIA</t>
  </si>
  <si>
    <t xml:space="preserve">Atender a la primera infancia en el marco de la estrategis "De cero a Siempre", de conformidad con las directrices, lineamientos y parametros establecidospor el ICBF, asi como regular las relaciones entre las partes derivadas dela entrega de aportes del ICBF al contratista para que este asuma con su personal y bajo su exclusiva </t>
  </si>
  <si>
    <t>60 AL 65</t>
  </si>
  <si>
    <t>EL PROPONENTE PRESENTA LA MISMA CERTIFICACION EN LOS DOS GRUPOS OFERTADOS  (7 Y 10)  POR LO TANTO, DE ACUERDO A LO ESTABLECIDO EN EL PLIEGO  SE VALIDA TIEMPO DE EXPERIENCIA PARA EL GRUPO 10 POR SER EL PRIMERO QUE SE PRESENTO.</t>
  </si>
  <si>
    <t>66 AL 74</t>
  </si>
  <si>
    <t>75 AL84</t>
  </si>
  <si>
    <t>AUNAR ESFUERZOS TECNICOS Y FINANCIEROS PARA IMPLEMENTAR EL DESARROLLO DELAS ACCIONES A NIÑOS NIÑAS, ADOLESCENTES Y SUS FAMILIAS EXPUESTAS A LA VIOLENCIA ARMADA EN SU CONTEXTO SOCIAL,FRENTE A LA AMENZA O VULNERAcion de sus derechos GARANTIZANDO EL RESTABLECIMIENTO DE ESTOS, EN EL MARCO DE ESTRATEGIA PROMOCION DE LOS DERECHOS DE LOS NIÑOS NIÑAS Y ADOLESCENTES Y PREVENCION DE SU VICTIMIZACION POR ACCION DE GRUPOS ARMADOS AL MARGEN DE LA LEY A TRAVES DE UNIDADES INTEGRALES DE ATENCION SICOSOCIAL. MARCO:PROGRAMA "MIS DERECHOS PRIMERO"- AUTO 25 SENTENCIA T-025 CORTE CONSTITUCIONA,EN EL MUNICIPIO DE TIBU FOCALIZADO EN EL DEPARTAMENTO NORTE DE SANTANDER</t>
  </si>
  <si>
    <t>85 AL 95</t>
  </si>
  <si>
    <t>ALCALDIA MUNICIPAL DE PINCHOTE SANTANDER</t>
  </si>
  <si>
    <t>El municipio y la fundacion se asocian con el fin de aunar esfuerzos a fin de dsarroollar la "asistencia nutricional para niños y niñas menores de 5 años en el municipio de Pichote Santander"</t>
  </si>
  <si>
    <t>96 AL 103</t>
  </si>
  <si>
    <t>CAJA PROMOTORA DE VIVIENDA MILITAR Y DE POLICIA</t>
  </si>
  <si>
    <t>ATENDER DE MANERA INTEGRAL A LOS MILITARES Y POLICIAS BENEFICIARIOS DECAPROVIMPO Y A SUS FAMILIAS INCLUIDO LOS HIJOS MENORES DE 18 AÑOS, BRINDANDO ACOMPAÑAMIENTO Y ATENCION INTERDISCIPLINARIA PARA GARANTIA DE SUS DERECHOS</t>
  </si>
  <si>
    <t xml:space="preserve"> EL DOCUMENTO  PRESENTADO POR EL PROPONENTE CERTIFICA LA EJECUCION DE 7700 CUPOS, SIN EMBARGO COMPROMETE 1008 PARA EL GRUPO 7, Y  PRESENTA  LA MISMA CERTIFICACION EN LOS DOS GRUPOS OFERTADOS  (7 Y 10)  POR LO TANTO, DE ACUERDO A LO ESTABLECIDO EN EL PLIEGO  SE VALIDA TIEMPO DE EXPERIENCIA PARA EL GRUPO 10 POR SER EL PRIMERO QUE SE PRESENTO.</t>
  </si>
  <si>
    <t>MUNICIPIO DE COTA</t>
  </si>
  <si>
    <t>AUNAR ESFUERSOS PARA IMPLEMENTAR EL PROGRAMA DE ATENCION INTEGRAL A LA PRIMERA INFANCIA EN EL MUNICIPIO DE COTA.</t>
  </si>
  <si>
    <t>106 Y1 07</t>
  </si>
  <si>
    <t>LA CERTIFICACION APORTADA PARA ESTE GRUPO FUE PRESENTADA PARA EL GRUPO 10 POR TANTO DE ACUERDO A LO ESTABLECIDO EN EL PLIEGO , EL TIEMPO SE VALIDA PARA EL GRUPO 10 POR CUANTO FUE LA PROPUESTA QUE SE PRESENTO PRIMERO.</t>
  </si>
  <si>
    <t>259 DEL 14 DE AGOSTO 2012</t>
  </si>
  <si>
    <t>63 AL  68</t>
  </si>
  <si>
    <t>VALIDACION DE EXPERIENCIA PARA EL GRUPO 10 Y EL PROPONENTE NO ANEXA VALIDACION DE CUPOS FORMATO No 6</t>
  </si>
  <si>
    <t>292 DEL12 DE DICIEMBRE DEL 2013</t>
  </si>
  <si>
    <t>69 AL 77</t>
  </si>
  <si>
    <t xml:space="preserve">241  DEL 24 DE ENERO DEL 2014 </t>
  </si>
  <si>
    <t>78 AL 87</t>
  </si>
  <si>
    <t>375 DEL 26 DE NOVIEMBRE DEL 2012</t>
  </si>
  <si>
    <t>88 AL 109</t>
  </si>
  <si>
    <t>ALCADIA DE PINCHOTE SANTANDER</t>
  </si>
  <si>
    <t>78 DEL 8 SEPTIEMBRE DEL 2014</t>
  </si>
  <si>
    <t>110 AL 117</t>
  </si>
  <si>
    <t>43 DEL 5 DE ABRIL DEL 2011</t>
  </si>
  <si>
    <t>VALIDACION DE EXPERIENCIA Y VALIDACION DE 1841 CUPOS CONFORME LO SENALA EL PROPONENTE PARA EL GRUPO 10</t>
  </si>
  <si>
    <t>52 DE 30 DE ABRIL DEL 2012</t>
  </si>
  <si>
    <t>ALCALDIA MUNICIPAL DE COTA CUNDINAMARCA</t>
  </si>
  <si>
    <t>124 DE 4 AGOSTO DEL 2010</t>
  </si>
  <si>
    <t>120 AL 121</t>
  </si>
  <si>
    <t>NARIÑO</t>
  </si>
  <si>
    <t>ICBF - BOGOTA</t>
  </si>
  <si>
    <t>350-2010</t>
  </si>
  <si>
    <t>34  meses y 17 días</t>
  </si>
  <si>
    <t>-</t>
  </si>
  <si>
    <t>118-2014</t>
  </si>
  <si>
    <t>6 meses y  15 días</t>
  </si>
  <si>
    <t>?</t>
  </si>
  <si>
    <t>NO SE ADJUNTA CERTIFICACION DE LA REGIONAL BOGOTA</t>
  </si>
  <si>
    <t>768-2011</t>
  </si>
  <si>
    <t>11 meses</t>
  </si>
  <si>
    <t>ICBF - NARIÑO</t>
  </si>
  <si>
    <t>222-2013</t>
  </si>
  <si>
    <t>11 meses y 11 días</t>
  </si>
  <si>
    <t>117-2014</t>
  </si>
  <si>
    <t>6 meses y 15 días</t>
  </si>
  <si>
    <t>940-2013</t>
  </si>
  <si>
    <t>14 meses</t>
  </si>
  <si>
    <t>1364-2012</t>
  </si>
  <si>
    <t>6 meses</t>
  </si>
  <si>
    <t>584-2012</t>
  </si>
  <si>
    <t>13 meses</t>
  </si>
  <si>
    <t>116-2014</t>
  </si>
  <si>
    <t>15 días</t>
  </si>
  <si>
    <t>538-2012</t>
  </si>
  <si>
    <t>3 meses</t>
  </si>
  <si>
    <t>1783-2012</t>
  </si>
  <si>
    <t>2 meses y 9 días</t>
  </si>
  <si>
    <t>1839-2012</t>
  </si>
  <si>
    <t>22 meses</t>
  </si>
  <si>
    <t>EL CTTO FUE APORTADO PARA ACREDITAR LA EXPERIENCIA HABILITANTE DEL GRUPO 2, NO SE ADJUNTA LA CERTIFICACION PARA DETERMINAR SI ES OTRO CONTRATO</t>
  </si>
  <si>
    <t>52-2010</t>
  </si>
  <si>
    <t>8 meses y 11 días</t>
  </si>
  <si>
    <t>142-2011</t>
  </si>
  <si>
    <t>11 meses y  11 días</t>
  </si>
  <si>
    <t>ICBF - PUTUMAYO</t>
  </si>
  <si>
    <t>68-2014</t>
  </si>
  <si>
    <t>8 meses y 7 días</t>
  </si>
  <si>
    <t>76-77</t>
  </si>
  <si>
    <t>ICBF-PUTUMAYO</t>
  </si>
  <si>
    <t>70-2014</t>
  </si>
  <si>
    <t>31/10/204</t>
  </si>
  <si>
    <t>8 meses y  7 días</t>
  </si>
  <si>
    <t>78 al 79</t>
  </si>
  <si>
    <t>ICBF-NARIÑO</t>
  </si>
  <si>
    <t>107-2010</t>
  </si>
  <si>
    <t>9 meses</t>
  </si>
  <si>
    <t>FUNDACION MUNDO SIN LIMITES</t>
  </si>
  <si>
    <t>001-2012</t>
  </si>
  <si>
    <t>86 al 89</t>
  </si>
  <si>
    <t>79-2010</t>
  </si>
  <si>
    <t>164-2011</t>
  </si>
  <si>
    <t>451-2013</t>
  </si>
  <si>
    <t>11 meses y 15  días</t>
  </si>
  <si>
    <t>81-84</t>
  </si>
  <si>
    <t>META</t>
  </si>
  <si>
    <t>FUNDACION SANTA ENGRACIA - ana lili diaz rincon</t>
  </si>
  <si>
    <t>FUNDACION SANTA ENGRACIA</t>
  </si>
  <si>
    <t>MIINISTERIO DE EDUCACIÓN</t>
  </si>
  <si>
    <t>OCTUBRE 25 DE 2012</t>
  </si>
  <si>
    <t>JUNIO 28 DE 2013</t>
  </si>
  <si>
    <t>0</t>
  </si>
  <si>
    <t>NO ES CLARA LA PROPORCIÓN DE LA PARTICIPACIÓN DE LA SOCIA EN EL CAPITAL DE LA PERSONA JURÍDICA</t>
  </si>
  <si>
    <t>FONADE</t>
  </si>
  <si>
    <t>2120738</t>
  </si>
  <si>
    <t>MARZO 28 DE 2012</t>
  </si>
  <si>
    <t>SEPTIEMBRE 08 DE 2012</t>
  </si>
  <si>
    <t>2120992</t>
  </si>
  <si>
    <t>MARZO 27 DE 2012</t>
  </si>
  <si>
    <t>SEPTIEMBBRE 15 DE 2012</t>
  </si>
  <si>
    <t>MINISTERIO DE EDUCACIÓN</t>
  </si>
  <si>
    <t>FPI-50567</t>
  </si>
  <si>
    <t>FEBRERO 25 DE 2011</t>
  </si>
  <si>
    <t>JUNIO 20 DE 2011</t>
  </si>
  <si>
    <t>MARZO 14 DE 2013</t>
  </si>
  <si>
    <t>NO ES CLARA LA PROPORCIÓN DE LA PARTICIPACIÓN DE LA SOCIA EN EL CAPITAL DE LA PERSONA JURÍDICA
NO CUMPLE, NO ANEXO CONTRATO</t>
  </si>
  <si>
    <t>FPI81-138</t>
  </si>
  <si>
    <t>MARZO 08 DE 2010</t>
  </si>
  <si>
    <t>DICIEMBRE 15 DE 2010</t>
  </si>
  <si>
    <t>CORPORACIÓN NUEVA GRANDA</t>
  </si>
  <si>
    <t>1226</t>
  </si>
  <si>
    <t>FEBRERO 01 DE 2012</t>
  </si>
  <si>
    <t>JULIO 20 DE 2012</t>
  </si>
  <si>
    <t>ARAUCA</t>
  </si>
  <si>
    <t>FUNFACION SANTA ENGRACIA</t>
  </si>
  <si>
    <t>LICEO SANTA ENGRACIA</t>
  </si>
  <si>
    <t>MINISTERIO DE EDUCACION NACIONAL</t>
  </si>
  <si>
    <t>CERTIFICACION A NOMBRE DE REPRESENTANTE DE LICEO SANTA ENGRACIA</t>
  </si>
  <si>
    <t>81562</t>
  </si>
  <si>
    <t>50 Y 51</t>
  </si>
  <si>
    <t>DIOCESIS DE FONTIBON</t>
  </si>
  <si>
    <t>7</t>
  </si>
  <si>
    <t>SIN REMUNERACIÓN</t>
  </si>
  <si>
    <t>CERTIFICACION NO INCLUYE NUMERO DE CUPOS Y EL VALOR DEL CONTRATO FUE SIN REMUNERACIÓN</t>
  </si>
  <si>
    <t>2130849</t>
  </si>
  <si>
    <t>ICBF CENTRO ZONAL TAME</t>
  </si>
  <si>
    <t>121/2013</t>
  </si>
  <si>
    <t>16/09/2013</t>
  </si>
  <si>
    <t>EN EJECUCION</t>
  </si>
  <si>
    <t>CALCULAR EL VALOR EJECUTADO DEL CONTRATO A 30 DE SEPT. DE 2014</t>
  </si>
  <si>
    <t>ANA LILI DIAZ</t>
  </si>
  <si>
    <t>FONDO FINANCIERO DE PROYECTOS DE DESARROLLO "FONADE"</t>
  </si>
  <si>
    <t>LA CERTIFICACION ESTA A NOMBRE DE ANA LILI DIAZ- ESTABLECIMIENTO LICEO SANTA ENGRACIA</t>
  </si>
  <si>
    <t>LA CERTIFICACION ESTA A NOMBRE DE ANA LILI DIAZ- ESTABLECIMIENTO LICEO SANTA ENGRACIA. PERIDO TRASLAPADO CON LA CERTIFICCIÓN ANTERIOR</t>
  </si>
  <si>
    <t>FUNDACION SANTAGRACIA</t>
  </si>
  <si>
    <t>FPI25-940</t>
  </si>
  <si>
    <t>O3/11/2011</t>
  </si>
  <si>
    <t>CUNDINAMARCA</t>
  </si>
  <si>
    <t xml:space="preserve">25-18-2014-372
</t>
  </si>
  <si>
    <t>47 al 54</t>
  </si>
  <si>
    <t>Las certificaciones  presentadas desde el folio 43 al 46 se expiden a nombre del LICEO SANTA ENGRACIA con NIT 51.619.837 por lo tanto no se</t>
  </si>
  <si>
    <t>25-18-2013-525</t>
  </si>
  <si>
    <t>55 al 64</t>
  </si>
  <si>
    <t xml:space="preserve">La certificación presentada se evalua hasta el 30 de septiembre de 2014, de acuerdo al Literal C del numeral 3.19.  </t>
  </si>
  <si>
    <t>HUILA</t>
  </si>
  <si>
    <t>HIJAS DE LA CARIDAD DE SAN VICENTE DE PAUL</t>
  </si>
  <si>
    <t xml:space="preserve"> </t>
  </si>
  <si>
    <t xml:space="preserve"> HIJAS DE LA CARIDAD DE SAN VICENTE DE PAUL</t>
  </si>
  <si>
    <t>el contrato se encuentra en ejecución  y se inicio el 1 de nov de 2014</t>
  </si>
  <si>
    <t>CESAR</t>
  </si>
  <si>
    <t xml:space="preserve">FUNDACION NUEVA ERA ECOLOGICA </t>
  </si>
  <si>
    <t>FUNDACION  NUEVA ERA ECOLOGICA</t>
  </si>
  <si>
    <t>FPI20176-2009</t>
  </si>
  <si>
    <t>232208-2012</t>
  </si>
  <si>
    <t>544-2013</t>
  </si>
  <si>
    <t>FONDO FINANCIERO DE PROYECTOS DE DESARROLLO</t>
  </si>
  <si>
    <t>CORPORACION  AUTONOMA  REGIONAL  DEL ATLANTICO</t>
  </si>
  <si>
    <t>NO REGISTRA</t>
  </si>
  <si>
    <t>EN LA CERTIFICACION REGISTRAN LAS EDADES DE 7 A13 AÑOS COMO BENEFICIARIOS DEL PROYECTO. NO SE CONTABILIZA EXPERIENCIA DEBIDO A QUE  LA FECHA DE EJECUCION ESTA POR FUERA DEL RANGO DEL TIEMPO REQUERIDO COMO EXPERIENCIA EN LA CONVOCATORIA.</t>
  </si>
  <si>
    <t>INSTITUTO  ENSEÑANZA DE MALAMBO</t>
  </si>
  <si>
    <t xml:space="preserve">EN LA CERTIFICACION REGISTRAN COMO BENEFICIARIOS DEL PROYECTO A DOCENTES Y PADRES E FAMILIA EN MANEJO DE mODELO PEDAGOGIO VARIABLE AMBIENTAL. . NO SE CONTABILIZA EXPERIENCIA DEBIDO A QUE  LA FECHA DE EJECUCION ESTA POR FUERA DEL RANGO DEL TIEMPO REQUERIDO  COMO EXPERIENCIA EN LA CONVOCATORIA. </t>
  </si>
  <si>
    <t>ASOCIACION DE VICTIMAS  Y VULNERABLES DE SILVANIA "ASOVIVSIL"</t>
  </si>
  <si>
    <t xml:space="preserve">NO REGISTRA  FECHA DE TERMINACION </t>
  </si>
  <si>
    <t xml:space="preserve">EL OBJETO  DE LA CERTIFICACION  NO CUMPLE CON LO SOLICITADO </t>
  </si>
  <si>
    <t xml:space="preserve">LICEO  CULTURAL DE SANTO TOMAS </t>
  </si>
  <si>
    <t xml:space="preserve">NO REGISTRA </t>
  </si>
  <si>
    <t xml:space="preserve">GERENTES </t>
  </si>
  <si>
    <t>CORPORACION JUNTOS CONSTRUYENDO FUTURO </t>
  </si>
  <si>
    <t>C-199-12</t>
  </si>
  <si>
    <t>AUNAR ESFUERZOS Y RECURSOS PARA LA PREVENCION Y ERRADICACION DEL TRABAJO INFANTIL A TRAVES DEL PROGRAMA SOCIAL PARA LA INFANCIA PRONIÑO</t>
  </si>
  <si>
    <t>VIGENTE</t>
  </si>
  <si>
    <t>C-0422-2010</t>
  </si>
  <si>
    <t>C-0200-11</t>
  </si>
  <si>
    <t>FUNDACION SURAMERICANA</t>
  </si>
  <si>
    <t>CONVENIO DE COOPERACION TÉCNICA DEL 01/09/2012</t>
  </si>
  <si>
    <t>FIJAR Y ESTABLECER LAS CONDICIONES DE COOPERACION TECNICA ENTRE LA FUNDCION SURAMERICANA Y LA CORPORACION JUNTOS CONSTRUYENDO FUTURO PARA ALCANZAR EL FORTALECIMIENTO DE LAS ACTIVIDADES DEL SEGUNDO SEMESTRE DEL PLAN DE ACCION 2012 Y 2013</t>
  </si>
  <si>
    <t>CONVENIO DE COOPERACION TÉCNICA DEL 01/03/2014</t>
  </si>
  <si>
    <t>FIJAR Y ESTABLECER LAS CONDICIONES DE COOPERACION TECNICA ENTRE LA FUNDCION SURAMERICANA Y LA CORPORACION JUNTOS CONSTRUYENDO FUTURO PARA ALCANZAR EL FORTALECIMIENTO DE LAS ACTIVIDADES DEL SEGUNDO SEMESTRE DEL PLAN DE ACCION 2012 Y 2014</t>
  </si>
  <si>
    <t>NUEVA ERA ECOLOGICA</t>
  </si>
  <si>
    <t>ALDEAS INFANTILES SOS COLOMBIA</t>
  </si>
  <si>
    <t>MINISTERIO DE EDUCACIÓN NACIONAL</t>
  </si>
  <si>
    <t>FPI23-148 2010</t>
  </si>
  <si>
    <t>87-106</t>
  </si>
  <si>
    <t/>
  </si>
  <si>
    <t>106-113</t>
  </si>
  <si>
    <t xml:space="preserve">INSTITUTO COLOMBIANO DE BIENESATR FAMILIAR </t>
  </si>
  <si>
    <t>25-18-2013-515</t>
  </si>
  <si>
    <t>114-118</t>
  </si>
  <si>
    <t>FONADE-FONDI FINANCIERO DE PROYECTOS SOCIALES FONADE</t>
  </si>
  <si>
    <t>40-41-42</t>
  </si>
  <si>
    <t>INSTITUTO COLOMBIANO DE BIENESTAR FAMILIAR -ICBF</t>
  </si>
  <si>
    <t>25-18-2012-947</t>
  </si>
  <si>
    <t>44-45-46-47</t>
  </si>
  <si>
    <t>Revisar</t>
  </si>
  <si>
    <t>48-49-50-51</t>
  </si>
  <si>
    <t>143-147</t>
  </si>
  <si>
    <t>148-155</t>
  </si>
  <si>
    <t>CENTRO EDUCATIVO DEL CCARIBE DE SOLEDAD</t>
  </si>
  <si>
    <t>SUPERA LOS 5 AÑOS DE LA EXPERIENCIA</t>
  </si>
  <si>
    <t xml:space="preserve">UNIVERSIDAD DEL ATLANTICO </t>
  </si>
  <si>
    <t>75-79</t>
  </si>
  <si>
    <t>80-84</t>
  </si>
  <si>
    <t>ASOCIACION DE JUNTAS DE ACCION COMUNAL DE SILVANIA</t>
  </si>
  <si>
    <t>FALTA EL NUMERO Y EL VALOR DEL CONTRATO</t>
  </si>
  <si>
    <t>JARDIN INFANTIL PEQUEÑINES</t>
  </si>
  <si>
    <t>NO SE VALIDA POR CUANTO NO CINTIENE LA INFORMACION SUFICIENTE QUE PERMITA DETERMINAR NI EL NUMRO DE CUPOS NI EL VALOR DEL CONTRATO, NI PRECISA EL TIEMPO PORQUE LA EXPERIENCIA ES MAYOR A LOS 5 ULTIMOS AÑOS</t>
  </si>
  <si>
    <t>Revisar inicio</t>
  </si>
  <si>
    <t xml:space="preserve">CENTRO REGIONAL DE ESTUDIOS PARA EL DESARROLLO PROFESIONAL </t>
  </si>
  <si>
    <t xml:space="preserve">NO SE VALIDA POR CUANTO NO CINTIENE LA INFORMACION SUFICIENTE QUE PERMITA DETERMINAR NI EL NUMRO DE CUPOS NI EL VALOR DEL CONTRATO, NI PRECISA EL TIEMPO </t>
  </si>
  <si>
    <t>ASOCIACION MUNICIPAL DE USUARIOS CAMPESINOS DE SILVANIA</t>
  </si>
  <si>
    <t xml:space="preserve">NO SE VALIDA PORQUE LA CERTIFICACION CORRESPONDE AL AÑO 1998. LA CERTIFICACION NO CONTIENE TODA LA INFORMACION CONTENIDA POR EL ICBF </t>
  </si>
  <si>
    <t>CORDOBA</t>
  </si>
  <si>
    <t xml:space="preserve">FUNACION NUEVA ERA ECOLOGICA </t>
  </si>
  <si>
    <t xml:space="preserve">FONDO DE FOMENTO A LA ATENCION INTEGRAL A LA PRIMERA INFANCIA </t>
  </si>
  <si>
    <t>CONVENIO FPI -25-119-2009</t>
  </si>
  <si>
    <t>10.23</t>
  </si>
  <si>
    <t xml:space="preserve">$               305.303.477,00 </t>
  </si>
  <si>
    <t xml:space="preserve">                          41   </t>
  </si>
  <si>
    <t>CONVENIO FPI -25-629-2011</t>
  </si>
  <si>
    <t>4.06</t>
  </si>
  <si>
    <t xml:space="preserve">$               138.091.764,00 </t>
  </si>
  <si>
    <t xml:space="preserve">                          44   </t>
  </si>
  <si>
    <t xml:space="preserve">NO SE TIENE EN CUENTA LOS CUPOS APORTADOS EN LA APRESENTE CERTIFICACION  TODA VEZ QUE ESTAN TRASLAPADOS EN LA CERTIFICACION  APORTADA EN EL FOLIO 41 </t>
  </si>
  <si>
    <t xml:space="preserve">FONDO FINANCIERO DE PROYECTO DE DESARROOLO "FONADE" Y MINISTERIO DE EDUCACION NACIONAL  </t>
  </si>
  <si>
    <t>2.06</t>
  </si>
  <si>
    <t xml:space="preserve">$               393.166.060,00 </t>
  </si>
  <si>
    <t xml:space="preserve"> 49 -56 </t>
  </si>
  <si>
    <t xml:space="preserve">FONADE -MINISTERIO DE EDUCACION NACIONAL </t>
  </si>
  <si>
    <t>6.08</t>
  </si>
  <si>
    <t xml:space="preserve">$            1.024.671.944,00 </t>
  </si>
  <si>
    <t xml:space="preserve"> 57-64 </t>
  </si>
  <si>
    <t>2.83</t>
  </si>
  <si>
    <t xml:space="preserve">$               372.404.393,00 </t>
  </si>
  <si>
    <t xml:space="preserve"> 65-72 </t>
  </si>
  <si>
    <t>FUNDACION VILLA SOÑADA</t>
  </si>
  <si>
    <t>ICBF REGIONAL PUTUMAYO</t>
  </si>
  <si>
    <t>180-2012</t>
  </si>
  <si>
    <t xml:space="preserve">                                 2.373.358.863   </t>
  </si>
  <si>
    <t xml:space="preserve"> 189 A 195 </t>
  </si>
  <si>
    <t>PUTUMAYO</t>
  </si>
  <si>
    <t>VILLA SOÑADA</t>
  </si>
  <si>
    <t>178 DE 2012</t>
  </si>
  <si>
    <t>Atender a la primera infancia en el marco de la estrategia de 0 a siempre de conformidad con las derectrices, lineamientos y parametros estalecidos por el ICBF, asi como regular las relaciones entre as partes derivadas de la entregas de aporte del ICBF al contratista, para que este asuma con su personal y bajo su exclusiva responsabilidad dicha atencion.</t>
  </si>
  <si>
    <t>129-135</t>
  </si>
  <si>
    <t>NINGUNA</t>
  </si>
  <si>
    <t>GIMNASIO MI ALEGRE INFANCIA</t>
  </si>
  <si>
    <t>2120735  DE 2012</t>
  </si>
  <si>
    <t>En virtud del presente contrato, el operador se obligó con FONADE a prestar atención integral en educación inicial, cuidado y nutrición a los niños y niñas menores de cinco años en condición de vulnerabilidad, vinculados al programa de atención integral a la  primera infancia- PAIPI en trásito a la estrategia de cero a siempre, a traves de propuestas de intervencióm oportunas, pertinentes y de calidad</t>
  </si>
  <si>
    <t>163-178</t>
  </si>
  <si>
    <t>La certificación aportada no corresponde ni en nombre ni en nit a ninguno de los 2  integrantes del consorcio</t>
  </si>
  <si>
    <t>179 DE 2012</t>
  </si>
  <si>
    <t>179-185</t>
  </si>
  <si>
    <t>MINISTERIO DE EDUCACION NACIONAL CORDOBA</t>
  </si>
  <si>
    <t>CONVENIO FPI 23-024 DE 2009</t>
  </si>
  <si>
    <t>Prestacion de servicios para brindar atencion integral en educacion inicial, cuidaddo y nutricion a los niños y niñas menores de 5 años del SISBEN 1 y 2 o en situacion de desplazamiento beneficiarios del programa de atenion integra a la primera infancia PAIPI, en la modalidad entorno familiar, entorno comunitario y entorno constitucional.</t>
  </si>
  <si>
    <t>139-143</t>
  </si>
  <si>
    <t>2120727 DE 2012</t>
  </si>
  <si>
    <t>144-159</t>
  </si>
  <si>
    <t>181 DE 2012</t>
  </si>
  <si>
    <t>188-194</t>
  </si>
  <si>
    <t>FUNDACION MI ALEGRE INFANCIA</t>
  </si>
  <si>
    <t xml:space="preserve">                                    361.324.438   </t>
  </si>
  <si>
    <t xml:space="preserve"> 209 - 210 </t>
  </si>
  <si>
    <t>SE SOLICITA ACLARAR LA CERTIFICACION DEL FOLIO 209 Y 210, TODA VEZ QUE  FIGURA  A NOMBRE DEL GIMNASIO MI ALEGRE INFANCIA CON NIT 34994598-0, LO ANTERIOR NO COINCIDE CON EL NIT Y LA RAZON SOCIAL DE LA FUNDACION MI ALEGRE INFANCIA CUYO NIT SEGUN CAMARA DE COMERCIO ES 900380395-8.  DE IGUAL MANERA ACLARAR Y SOPORTAR LA CANTIDAD DE CUPOS EJECUTADOS CON DICHA CERTIFICACIÓN, TODA VEZ QUE EL DOCUMENTO ANEXO NO PRESENTA DICHA INFORMACIÓN.</t>
  </si>
  <si>
    <t>LA CERTIFICACION INFORMA DE UN PERIODO DE SUSPENSIÓN, POR FAVOR ACLARAR LOS TIEMPOS DE DICHO PROCESO.</t>
  </si>
  <si>
    <t xml:space="preserve">                                    338.637.911   </t>
  </si>
  <si>
    <t xml:space="preserve"> 223- 237 </t>
  </si>
  <si>
    <t>ICBF REGIONAL ANTIOQUIA</t>
  </si>
  <si>
    <t xml:space="preserve">                                 1.818.119.876   </t>
  </si>
  <si>
    <t xml:space="preserve"> 238- 258 </t>
  </si>
  <si>
    <t>SE VERIFICA LA INFORMACION DE LA CERTIFICACION DEL CZ URABA, CON LOS CONTRATOS ANEXOS, EL TIEMPO FINAL SE TOMA HASTA EL 30 DE SEPTIEMBRE DE 2014, DE ACUERDO A LO ESTABLECIDO EN LOS PLIEGOS</t>
  </si>
  <si>
    <t xml:space="preserve">                                      68.594.651   </t>
  </si>
  <si>
    <t xml:space="preserve">                                                                    238   </t>
  </si>
  <si>
    <t>SE REALIZA LA VERIFICACION CON LA COORDINADORA DEL CENTRO ZONAL DE URABA-REGIONAL ANTIOQUIA  QUIEN ES LA SUPERVISORA DEL CONTRATO Y SE ACLARA LA FECHA DE INICIO Y FINALIZACION DE LA CERTIFICACIÓN. EL TIEMPO DE EJEUCCIÓN SE CUENTA HASTA EL 30 DE SEPTIEMBRE DE 2014 DE ACUERDO A LOS PLIEGOS</t>
  </si>
  <si>
    <t xml:space="preserve">                                    176.280.222   </t>
  </si>
  <si>
    <t>SE REALIZA LA VERIFICACION CON LA COORDINADORA DEL CENTRO ZONAL DE URABA-REGIONAL ANTIOQUIA  QUIEN ES LA SUPERVISORA DEL CONTRATO Y SE ACLARA LA FECHA DE INICIO Y FINALIZACION DE LA CERTIFICACIÓN. POR ESTAR POR FUERA DEL TIEMPO SOLICITADO EN LOS PLIEGOS NO ES TENIDA EN CUENTA. EL TIEMPO LIMITE PARA CONTRATOS EN EJECUCIÓN ES EL 30 DE SEPTIEMBRE DE 2014</t>
  </si>
  <si>
    <t>CONVENIO FPI 23-454 DE 2011</t>
  </si>
  <si>
    <t>Prestacion de servicio en educacion inicial, cuidadno y nutricion a los niños y niñas menores de 5 años del sisben 1 y 2 en situacion de desplazamiento beneficiarios del prorma atencion integral a la primera infancia PAIPI, en la modalidad o modalidades de atencion seleccionadas, la entidad territorial adherente.</t>
  </si>
  <si>
    <t>124-128</t>
  </si>
  <si>
    <t>Aldeas Infantiles SOS Colombia</t>
  </si>
  <si>
    <t>Instituto Colombiano de Bienestar familiar</t>
  </si>
  <si>
    <t>25-18-2013-518</t>
  </si>
  <si>
    <t>25-18-2012-366</t>
  </si>
  <si>
    <t>Secretaria Distrital de la Integracion Social</t>
  </si>
  <si>
    <t>25-18-2012-481</t>
  </si>
  <si>
    <t>25-18-2012-259</t>
  </si>
  <si>
    <t>11 MESES 10 DIAS</t>
  </si>
  <si>
    <t>VERIFICAR CON JURIDICA</t>
  </si>
  <si>
    <t>11 MESES 16 DIAS</t>
  </si>
  <si>
    <t>11 MESES 11 DIAS</t>
  </si>
  <si>
    <t>5 MESES 15 DIAS</t>
  </si>
  <si>
    <t>6 MESES</t>
  </si>
  <si>
    <t>5 MESES</t>
  </si>
  <si>
    <t>5 MESES 27 DIAS</t>
  </si>
  <si>
    <t>22 MESES</t>
  </si>
  <si>
    <t xml:space="preserve"> 16 DIAS</t>
  </si>
  <si>
    <t>CORPORACION COMUNIDAD DE VIDA TEKOA</t>
  </si>
  <si>
    <t>MUNICIPIO SAN JUAN DE ARAMA - META</t>
  </si>
  <si>
    <t>163/2011</t>
  </si>
  <si>
    <t>1 MES 10 DIAS</t>
  </si>
  <si>
    <t>61 Y 70</t>
  </si>
  <si>
    <t>NO SE ANEXA CERTIFICACION</t>
  </si>
  <si>
    <t>MUNICIPIO DE PUERTO RICO - META</t>
  </si>
  <si>
    <t>200/2011</t>
  </si>
  <si>
    <t>2 MESES</t>
  </si>
  <si>
    <t>69 Y 72</t>
  </si>
  <si>
    <t>MUNICIPIO DE PUERTO LLERAS - META</t>
  </si>
  <si>
    <t>210/2010</t>
  </si>
  <si>
    <t>5 MESES 24 DIAS</t>
  </si>
  <si>
    <t>69 Y 73 AL 84</t>
  </si>
  <si>
    <t>MUNICIPIO DE PUERTO CONCORDA - META</t>
  </si>
  <si>
    <t>220.12.10.08/2010</t>
  </si>
  <si>
    <t>MUNICIPIO EL PASO - CESAR</t>
  </si>
  <si>
    <t>2009-08-024</t>
  </si>
  <si>
    <t>ALCALDIA DE LEJANIAS META</t>
  </si>
  <si>
    <t>017 / 2010</t>
  </si>
  <si>
    <t>ALCALDIA MUNICIPAL EL CASTILLO META</t>
  </si>
  <si>
    <t>053/2011</t>
  </si>
  <si>
    <t>27 DIAS</t>
  </si>
  <si>
    <t>69 Y 85 AL 90</t>
  </si>
  <si>
    <t>EL OBJETO NO ESPECIFICA SI LA ATENCION SE REALIZO SEGÚN LO SOLICITADO EN LOS PLIEGOS CON RELACION A LA ATENCION INICIAL DE 0 A 5 AÑOS NI HACE REFERENCIA A LA ATENCIÓN A POBLACIÓN EN  MODALIDAD DE  PRIMERA INFANCIA</t>
  </si>
  <si>
    <t>NO SE ADJUNTA CERTIFICACION DEL CONTRATO MENCIONADO PARA EL GRUPO 23, SEGÚN PLIEGO DE CONDICIONES.</t>
  </si>
  <si>
    <t>ALCALDIA PINCHOTE SANTANDER</t>
  </si>
  <si>
    <t>CAJA DE VIVIENDA MILITAR Y DE POLICIA</t>
  </si>
  <si>
    <t>NO SE ADJUNTA CERTIFICACION DEL CONTRATO MENCIONADO PARA EL GRUPO 23, SEGÚN PLIEGO DE CONDICIONES. Y NO SE ESPECIFICA EL NUMERO DE CONTRATO DE ESTE REGISTRO, A SU VEZ SE DEEBRA ESPECIFICAR SI LA ATENCION CUBRE A MENORES DE 0 A 5 AÑOS.</t>
  </si>
  <si>
    <t>ALCALDÍA DE COTA</t>
  </si>
  <si>
    <t>ICBF REG. BOYACA</t>
  </si>
  <si>
    <t>ESTAS CERTIFICACIONES SE ALLEGAN EN OTRAS PROPUESTAS.</t>
  </si>
  <si>
    <t>ICBF REG. NORTE DE SANTANDER</t>
  </si>
  <si>
    <t>CAJA PROMOTORA DE VIVIENDA MILITAR Y POLICIA</t>
  </si>
  <si>
    <t>NO SE ESPECIFICA SI LA ATENCION SE DA A POBLACION DE PRIMERA INFANCIA. ESTAS CERTIFICACIONES SE ALLEGAN EN OTRAS PROPUESTAS.</t>
  </si>
  <si>
    <t>ALCALDIA MUNICIPAL DE COTA</t>
  </si>
  <si>
    <t>FUNDACIÓN GESTIÓN POR COLOMBIA</t>
  </si>
  <si>
    <t>ICBF REGIONAL BOYACÁ</t>
  </si>
  <si>
    <t>ICBF REGIONAL NORTE DE SANTANDER</t>
  </si>
  <si>
    <t>ALCALDIA DE COTA</t>
  </si>
  <si>
    <t>FUNDACION POR UN MUNDO NUEVO</t>
  </si>
  <si>
    <t>ICBF- REG. BOGOTÁ</t>
  </si>
  <si>
    <t>348-2013</t>
  </si>
  <si>
    <t>1572-2012</t>
  </si>
  <si>
    <t>184-2012</t>
  </si>
  <si>
    <t>1467-2011</t>
  </si>
  <si>
    <t>1459-2011</t>
  </si>
  <si>
    <t>1463-2011</t>
  </si>
  <si>
    <t>1466-2011</t>
  </si>
  <si>
    <t>116 - 117</t>
  </si>
  <si>
    <t>1563-2010</t>
  </si>
  <si>
    <t>FUNDACION GESTION POR COLOMBIA - FUNGESCOL</t>
  </si>
  <si>
    <t>15/26/2013/241</t>
  </si>
  <si>
    <t>65 - 73</t>
  </si>
  <si>
    <t>15/26/2013/292</t>
  </si>
  <si>
    <t>56 - 64</t>
  </si>
  <si>
    <t>15/26/2013/259</t>
  </si>
  <si>
    <t>50 - 55</t>
  </si>
  <si>
    <t>ALCALDIA MUNICIPAL - SECRETARIA DE EDUCACION MUNICIPAL</t>
  </si>
  <si>
    <t>124 DE 2010</t>
  </si>
  <si>
    <t>NO REPORTA</t>
  </si>
  <si>
    <t>94 - 95</t>
  </si>
  <si>
    <t>FUNDACION POR UN MUNDO NUEVO PARA LA PROTECCION DE LOS NIÑOS LAS NIÑAS LOS JOVENENS LAS JOVENES LA MUJER Y LA FAMILIA</t>
  </si>
  <si>
    <t>0589-05</t>
  </si>
  <si>
    <t>SI BIEN EL OBJETO REFIERE ATENCION A MENORES ESTE NO CORRESPONDE CON EL OBJETO DE LA CONVOCATORIA, EN EL FORMATO NO REFIERE VALOR DEL CONTRATO, LA EJECUCION DEL CONTRATO SUPERA EL TERMINO DE LOS ULTIMOS 5 AÑOS, POR TANTO SE TENDRAN EN CUENTA  CERTIFICACIONES DE COTRATOS EJECUTADOS Y TERMINADOS A SATISFACCION EN LOS ULTIMOS 5 AÑOS. NO SE EVIDENCIA PARA QUE GRUPO ACREDITA EXPERIENCIA ESPECIFICA.</t>
  </si>
  <si>
    <t>539-06</t>
  </si>
  <si>
    <t>0965-2006</t>
  </si>
  <si>
    <t>0623-07</t>
  </si>
  <si>
    <t>1372-07</t>
  </si>
  <si>
    <t>0939-06</t>
  </si>
  <si>
    <t>1400-07</t>
  </si>
  <si>
    <t>1399-07</t>
  </si>
  <si>
    <t>2152-07</t>
  </si>
  <si>
    <t>2153-07</t>
  </si>
  <si>
    <t>SI BIEN EL OBJETO REFIERE ATENCION A MENORES ESTE NO CORRESPONDE CON EL OBJETO DE LA CONVOCATORIA, EN EL FORMATO NO REFIERE VALOR DEL CONTRATO, LA EJECUCION DEL CONTRATO SUPERA EL TERMINO DE LOS ULTIMOS 5 AÑOS, POR TANTO SE TENDRAN EN CUENTA  CERTIFICACIONES DE COTRATOS EJECUTADOS Y TERMINADOS A SATISFACCION EN LOS ULTIMOS 5 AÑOS. NO SE EVIDENCIA PARA QUE GRUPO ACREDITA EXPERIENCIA ESPECIFICA. EL TIEMPO TRASLAPADO SE TIENE EN CUENTA SOLO PARA LA PRIEMRA CERFICACION</t>
  </si>
  <si>
    <t>2211-07</t>
  </si>
  <si>
    <t>1041-08</t>
  </si>
  <si>
    <t>1128-08</t>
  </si>
  <si>
    <t>1129-08</t>
  </si>
  <si>
    <t>1130-08</t>
  </si>
  <si>
    <t>1439-08</t>
  </si>
  <si>
    <t>UNA PARTE DE LA EXPERIENCIA ESTA EN EL TERMINO DE LOS 5 AÑOS PERO   NO CUMPLE CON EL OBJETO DE LA CONVOCATORIA.</t>
  </si>
  <si>
    <t>1440-08</t>
  </si>
  <si>
    <t>EL OBJETO NO CORRESPONDE CON EL OBJETO DE LA CONVOCATORIA, EL TRASLAPADO SE TIENE EN CUENTA EN LA PRIMERA CERTIFICACION</t>
  </si>
  <si>
    <t>933-2010</t>
  </si>
  <si>
    <t>934-2010</t>
  </si>
  <si>
    <t>EL OBJETO NO CORRESPONDE CON EL OBJETO DE LA CONVOCATORIA, EN EL FORMATO NO SE RELACIONA LA FECHA DE INICIO Y TERMINACION DEL CONTRATO</t>
  </si>
  <si>
    <t>937-2010</t>
  </si>
  <si>
    <t>1588-2010</t>
  </si>
  <si>
    <t>EL OBJETO NO CORRESPONDE CON EL OBJETO DE LA CONVOCATORIA</t>
  </si>
  <si>
    <t>1564-2010</t>
  </si>
  <si>
    <t>1647-2010</t>
  </si>
  <si>
    <t>0348-2013</t>
  </si>
  <si>
    <t>1070-2013</t>
  </si>
  <si>
    <t>1071-2013</t>
  </si>
  <si>
    <t>1072-2013</t>
  </si>
  <si>
    <t>25/18/2014/435</t>
  </si>
  <si>
    <t xml:space="preserve">SEGÚN LOS PLIEGOS DE CONDICIONES CAPITULO III COMPONENTE TECNICO NUMERAL 3.19 LITERAL C SE ESPECIFICA "PARA ACREDITACION DE EXPERIENCIA DE CONTRATOS EN EJECUCION SE DEBE ACREDITAR CUMPLIMIENTO DE OBLIGACIONES A SATISFACCION DESDE EL INICIO DE LA EJECUCION Y HASTA EL 30 DE SEPTIEMBRE DE 2014 ACREDITANDO LA EJECUCION DEL 70% DEL VALOR DEL CONTRATO. EN LA CERTIFICACION NO SE EVIDENCIA EL PORCENTAJE DE EJCUCION AL 30 DE SEPTIEMBRE. </t>
  </si>
  <si>
    <t>1115-2013</t>
  </si>
  <si>
    <t>589-05/539-06/965-06/623-07/1372-07/1400-07/1399-07/2152-07/2153-07/2211-07/1041-08/1128-08/1129-08/1130-08/1439-08/1440-08/933-2010/934-2010/937-2010/1588-2010/1564-2010/1647-2010/1563-2010/184-2012/1572-2012/1459-2011/1463-2011/1466-2011/1467-2011/0348-2013/1070-2013/1071-2013/1072-2013/1115-2013</t>
  </si>
  <si>
    <t>101-112</t>
  </si>
  <si>
    <t>LOS OBJETOS DE LOS CONTRATOS NO CORRESPONDEN CON EL OBJETO DE LA CONVOCATORIA PUBLICA 0012014</t>
  </si>
  <si>
    <t>25-18-2014-435</t>
  </si>
  <si>
    <t>5.18</t>
  </si>
  <si>
    <t>0.0</t>
  </si>
  <si>
    <t>6.00</t>
  </si>
  <si>
    <t>9.10</t>
  </si>
  <si>
    <t>18/29/2012</t>
  </si>
  <si>
    <t>9.7</t>
  </si>
  <si>
    <t>2.0</t>
  </si>
  <si>
    <t>10.16</t>
  </si>
  <si>
    <t>11.13</t>
  </si>
  <si>
    <t>19.10</t>
  </si>
  <si>
    <t>9.20</t>
  </si>
  <si>
    <t>019-2009</t>
  </si>
  <si>
    <t>11.25</t>
  </si>
  <si>
    <t>18888-2012</t>
  </si>
  <si>
    <t>ESTE FORMATO SE EJCUTO EN LA CIUDAD DE BOGOTA</t>
  </si>
  <si>
    <t>558 - 2012</t>
  </si>
  <si>
    <t>ESTE FORMATO SE EJCUTO EN EL DEPARTAMENTO DE NARIÑO</t>
  </si>
  <si>
    <t>523 - 2012</t>
  </si>
  <si>
    <t>HERMANAS PEQUEÑAS APOSTOLES DE LA REDENCION</t>
  </si>
  <si>
    <t>427 DEL 12 DE DICIEMBRE DE 2012</t>
  </si>
  <si>
    <t>55 AL 60</t>
  </si>
  <si>
    <t>LA CERTIFICACION CUMPLE CON TODOS LOS CRITERIOS</t>
  </si>
  <si>
    <t>CORPORACION COMUNIDAD DE VIDA "TEKOA"</t>
  </si>
  <si>
    <t>CORPORACION COMUNIDAD DE VIDA</t>
  </si>
  <si>
    <t>203  DE  2013</t>
  </si>
  <si>
    <t>AGOSTO 30 DE 2013</t>
  </si>
  <si>
    <t>DICIEMBRE 31 DE 2014</t>
  </si>
  <si>
    <t>79 AL 81</t>
  </si>
  <si>
    <t>MUNICIPIO DE PUERTO CONCORDIA</t>
  </si>
  <si>
    <t>045-2013</t>
  </si>
  <si>
    <t>DICIEMBRE 15 DE 2013</t>
  </si>
  <si>
    <t>JULIO 15 DE 2013</t>
  </si>
  <si>
    <t>OBJETO NO CUMPLE CON LO ESTABLECIDO EN EL PLIEGO</t>
  </si>
  <si>
    <t>040-2012</t>
  </si>
  <si>
    <t>FUNDACIÓN POR UN MUNDO NUEVO PARA LA PROTECCIÓN DE LOS NIÑOS, NIÑAS, LOS JÓVENES, LAS JÓVENES, LA MUJER Y LA FAMILIA</t>
  </si>
  <si>
    <t xml:space="preserve">FUNDACION POR UN MUNDO MUNDO </t>
  </si>
  <si>
    <t xml:space="preserve">ICBF </t>
  </si>
  <si>
    <t>1439</t>
  </si>
  <si>
    <t xml:space="preserve">BRINDAR ATENCION ESPECIALIZADA EN LA MODALIDAD Y/O SERVICIO ATENCION EN MEDIO INSTITUCIONAL CENTRO DE EMERGENCIA POR CONDICIONES DE AMENAZA O VULNERACION (EXTRAVIADOS; EVADIDOS DE SUS HOGARES, EVADIDOS DE LOS SERVVICIOS DE PROTECCION; EXPOSITOS; EN CONDICION DE MENDICIDAD, EN SITUACION DE ABANDONO TEMPORAL POR PARTE DE LAS PERSONAS A CARGO DE SU CUIDADO, VICTIMAS DE MALTRATO, ABUSO SEXUAL), PARA LA GARANTIA Y PROTECCION DEL RESTABLECIMIENTO DE DERECHOS A NIÑAS Y JOVENES MENORES DE 18 AÑOS EN SITUACION DE INOBSERVACIA, AMENAZA O VULNERACION, CONFORME A LAS DISPOSICIONES LEGALES, LINAMIENTOS Y ESTANDARES DE CALIDAD ICBF VIGENTES. </t>
  </si>
  <si>
    <t>30/06/2010</t>
  </si>
  <si>
    <t xml:space="preserve">NO </t>
  </si>
  <si>
    <t>24</t>
  </si>
  <si>
    <t xml:space="preserve">NO ES POSIBLE DETERMINAR EL NUEMRO DE CUPOS </t>
  </si>
  <si>
    <t>NO CUMPLE PORQUE EL OBJETO RELACIONADO EN LA CERIFICACION NO ACREDITA LAS ACTIVIDADES PROPIAS DE LAS MODALIDADES DE PRIMERA INFANCA. ESTOS PERTENECEN A LOS PROGRAMAS DE PROTECCION. POR LO TANTO NO CUMPLE CON LO ESTABLECIDO EN EL PLIEGO DE CONDICIONES DE LA CONVOCATORIA</t>
  </si>
  <si>
    <t>1440</t>
  </si>
  <si>
    <t xml:space="preserve">BRINDAR ATENCION ESPECIALIZADA EN EL MODALIDAD Y/O SERVICIO ATENCION EN MEDIO INSTITUCIONAL CENTROS DE PROTECCION INTERNADO-CENTROS DE EMERGENCIA POR CONDICIONES, AMENAZA O VULNERACION PARA LA GARANTIA, PROTECCION Y EL RESTABLECIMEINTO DE DERECHOS A NIÑOS,  NIÑAS Y ADOLESCENTES MENORES DE 18 AÑOS </t>
  </si>
  <si>
    <t>19</t>
  </si>
  <si>
    <t>71 A 72</t>
  </si>
  <si>
    <t>933</t>
  </si>
  <si>
    <t xml:space="preserve">BRINDAR ATENCION ESPECIALIZADA EN LA MODALIDAD Y/O SERVICIO PROTECCION ACCIONES PARA PRESERVAR Y RESTITUI EL EJERCICIO INTEGRAL DE LOS DERECHOS DE LA NIÑEZ Y LA FAMILA , POR CONDICIONES DE AMENAZA O VULNERACION, CENTRO DE EMERGENCIA, PARA LA PROTECCION Y EL RESTABLECIMIENTO DE DERECHOS A NIÑOS, NIÑAS Y ADOLESCENTES MENORESD E 18 AÑOS DE EDAD, EN SITUACION DE INOBSERVANCIA, AMENAZA O VULNERACION CON MEDIDA DE RESTABLECIMEITNO DE DERECHOS CONFORME CON LAS DISPOSICIONES LEGALES, LINIMIENTOS Y ESTANDARES DE CALIDAD DEL ICBF VINGENTES.  </t>
  </si>
  <si>
    <t>28/10/10</t>
  </si>
  <si>
    <t>3</t>
  </si>
  <si>
    <t>934</t>
  </si>
  <si>
    <t xml:space="preserve">BRINDAR ATENCION ESPECIALIZADA EN LA MODALIDAD Y/O SERVICIO EN CONFLICTO CON LA LEY SISTEMA DE RESPONSABILIDAD PENAL, INTERNAMIENTO PREVENTIVO, PARA ALTENCION DE ADOLESCENTES ENTRE 14 Y 18 AÑOS DE EDAD, AUTORES O PARTICIPES DE UNA INFRACCION PENAL Y A QUIENES LA AUTORIDAD COMPETENTE (JUEZ) Y LES HA DECRETADO MEDIDA EN CENTRO DE ATENCION ESPECIALIZADO (PRIVACION DE LIBERTAD) CONFORME LO ESTABLECIDO EN LA LEY 1098 DE 2006, A LAS DISPOSICIONES LEGALES, LINEAMIENTOS Y ESTANDARES DE CALIDAD DEL ICBF VIGENTES.  </t>
  </si>
  <si>
    <t>72 a 73</t>
  </si>
  <si>
    <t>L A POBLACION A LA CUAL ESTA DIRIGIDA EL OBJETO DEL CONTRATO NO CORRESPONDE A LA PRIMERA INFACIA, ADEMAS ESTE PROGRAMA PERTENCE A PROTECCION.  LA EXPERINECIA ESTA TRASLAPADA CON EL CONTRATO 933. POR LO TANTO NO CUMPLE CON LO SOLICITADO EN EL PLIEGO DE CONDICIONES</t>
  </si>
  <si>
    <t>937</t>
  </si>
  <si>
    <t xml:space="preserve">BRINDAR ATENCION ESPECIALIZADA EN LA MODALIDAD Y/O SERVICIO PROTECCION ACCIONES PARA PRESERVAR Y RESTITUI EL EJERCICIO INTEGRAL DE LOS DERECHOS DE LA NIÑEZ Y LA FAMILA , POR CONDICIONES DE AMENAZA O VULNERACION, CENTRO DE EMERGENCIA, PARA LA PROTECCION Y EL RESTABLECIMIENTO DE DERECHOS A NIÑOS, NIÑAS Y ADOLESCENTES MENORES DE 18 AÑOS DE EDAD, EN SITUACION DE INOBSERVANCIA, AMENAZA O VULNERACION CON MEDIDA DE RESTABLECIMEINTO DE DERECHOS CONFORME A LAS DISPOSICIONES LEGALES, LINEAMIENTOS ESTANDARES DE CALIDAD DEL ICBF VIGENTES  </t>
  </si>
  <si>
    <t>L A POBLACION A LA CUAL ESTA DIRIGIDA EL OBJETO DEL CONTRATO NO CORRESPONDE A LA PRIMERA INFACIA, ADEMAS ESTE PROGRAMA PERTENCE A PROTECCION.  LA EXPERINECIA ESTA TRASLAPADA CON EL CONTRATO 933 Y 934 . POR LO TANTO NO CUMPLE CON LO SOLICITADO EN EL PLIEGO DE CONDICIONES</t>
  </si>
  <si>
    <t>1588</t>
  </si>
  <si>
    <t>BRINDAR ATENCION ESPECIALIZADA EN MODALIDAD Y/O SERVICIO PROTECCION - ACCIONES PARA PRESERVAR Y RESTITUIR EL EJERCICIO INTEGRAL DE LOS DERECHOS DE LA NIÑEZ Y LA FAMILIA, POR CONDICIONES DE AMENAZA O VULNERACION INTERNADO DE ATENCION  ESPECIALIZADA, PARA LA PROTECCION Y EL RESTABLECIMIENTO DE DERECHOS A NIÑAS Y  ADOLESCENTES  MENORES DE 18 AÑOS DE EDAD EN SITUACION DE INOBSERVANCIA, AMENAZA O VULNERACION CON MEDIDA DE RESTABLECIMIENTOS DE DERECHOS CONFORME A LAS DISPOSICIONES LEGALES, LINEAMIENTOS Y ESTANDARES DE CALIDAD DEL ICBF VIGENTES</t>
  </si>
  <si>
    <t>30/12/11</t>
  </si>
  <si>
    <t>74 Y 73</t>
  </si>
  <si>
    <t>1564</t>
  </si>
  <si>
    <t>BRINDAR ATENCION ESPECIALIZADA EN LA MODALIDAD Y/O SERVICIO ATENCION EN MEDIO INSTITUCIONAL CENTRO DE EMERGENCIA POR CONDICIONES DE AMENAZA O VULNERACION (EXTRAVIADOS; EVADIDOS DE SUS HOGARES, EVADIDOS DE LOS SERVVICIOS DE PROTECCION; EXPOSITOS; EN CONDICION DE MENDICIDAD, EN CONDICION DE ABANDONO TEMPORAL POR PARTE DE LAS PERSONAS A CARGO DE SU CUIDADO; VICTIMAS DE MALTRATO; ABUSO SEXUAL ) PARA LA GANTIA, PROTECCION Y EL RESTABLECIMEINTO DEL DERCHO A NIÑOS, NIÑAS Y ADOLESCENTES MENORES DE 18 AÑOS, EN SITUACION DE INOBSERVANCIA, AMENZA O VULNERACION CONFORME A LAS DISPOSICIONES LEGALES, LINEAMIENTOS Y ESTANDARES DE CALIDAD ICBF VIGENTES.</t>
  </si>
  <si>
    <t xml:space="preserve">EL OBJETO DE LA CERITICACION NO CORRESPONDE A LAS CONDICIONES SOLICITADAS EN EL PLIEGO DE CONDICIONES DE LA CONVOCATORIA PUBLICA </t>
  </si>
  <si>
    <t>1647</t>
  </si>
  <si>
    <t xml:space="preserve">BRINDAR ATENCION ESPECIALIZADA EN MODALIDAD Y/O SERVICIO PROTECCION - ACCIONES PARA PRESERVAR Y RESTITUIR EL EJERCICIO INTEGRAL DE LOS DERECHOS DE LA NIÑEZ Y LA FAMILIA, POR CONDICIONES DE AMENAZA O VULNERACION INTERNADO DE ATENCION  ESPECIALIZADA, PARA LA PROTECCION DEL RESTABLECIMIENTO DE DERECHOS A NIÑAS Y ADOLESCENTES MENORES DE 18 AÑOS DE 18 AÑOS DE EDAD EN SITUACION DE INOBSERVANCIA, AMENAZA O VULNERACION CON MEDIDA  DE RESTABLECIMEINTO DE DERECHOS CONFORME A LAS DISPOSICIONES LEGALES, LINEAMIENTOS Y ESTANDARES DE CALIDAD DEL ICBF VIGENTES </t>
  </si>
  <si>
    <t>30/12/2011</t>
  </si>
  <si>
    <t>EL OBJETO DE LA CERITICACION NO CORRESPONDE A LAS CONDICIONES SOLICITADAS EN EL PLIEGO DE CONDICIONES DE LA CONVOCATORIA PUBLICA. SE TRASLAPA EL TIEMPO CON EL CONTRATO 1564</t>
  </si>
  <si>
    <t>1563</t>
  </si>
  <si>
    <t>184</t>
  </si>
  <si>
    <t xml:space="preserve">GARANTIZAR LA ATENCION ESPECIALIZADA EN LA MODALIDAD: ACCIONES PARA PRESERVAR Y RESTITUR EL EJERCICIO INTEGRAL DE LOS DERECHOS DE LA NIÑEZ Y LA FAMILIA, POR CONDICIONES DE AMENAZA O VULNERACION - PREPARACION PARA LA VIDA LABORAL Y PRODUCTIVA PARA EL RESTABLECIMIENTO DE NIÑOS, NIÑAS Y ADOLESCENTES, CONFORME A LAS DISPOSICIONES LEGALES, LINEAMIENTOS TECNICOS DE LA MODALIDAD Y ESTANDARES DE LA MODALIDAD VIGENTE PARA LA PRESTACION DEL SERVICIO. </t>
  </si>
  <si>
    <t>31/12/12</t>
  </si>
  <si>
    <t>6</t>
  </si>
  <si>
    <t>1572</t>
  </si>
  <si>
    <t xml:space="preserve">PROMOVER LA GARANTIA DE LOS DERECHOS, PREVENIR SU VULNERACION Y GESTIONAR LAS RUTAS DE REESTABLECIMEINTO, A PARTIR DEL EMPODERAMIENTO DE LOS NIÑOS, NIÑAS Y ADOLESCENTES COMO SUJETOS DE DERECHO Y LA PROMOCION DE LA CORRESPONSABILIDAD DE LA FAMILIA, LA SOCIEDAD Y EL ESTADO EN SU PROTECCION INTEGRAL. </t>
  </si>
  <si>
    <t>30/12/12</t>
  </si>
  <si>
    <t>1459</t>
  </si>
  <si>
    <t>GARANTIZAR LA ATENCION ESPECIALIZADA EN LA MODALIDAD: ACCIONES PARA PRESERVAR Y RESTITUR EL EJERCICIO INTEGRAL DE LOS DERECHOS DE LA NIÑEZ Y LA FAMILIA, POR CONDICIONES DE AMENAZA O VULNERACION - CENTRO DE EMERGENCIA, PARA EL RESTABLECIMIENTO DE DERECHOS NIÑAS Y ADOLESCENTES CONFORME A LAS DISPOSICIONES LEGALES, LINEAMIENTOS TECNICOS DE LA MODALIDAD Y ESTANDARES DE CALIDAD</t>
  </si>
  <si>
    <t>31/12/11</t>
  </si>
  <si>
    <t>1463</t>
  </si>
  <si>
    <t xml:space="preserve">BRINDAR ATENCION ESPECIALIZADA EN LA MODALIDAD ACCIONES PARA PRESERVAR Y RESTITUIR EL EJERCICIO INTEGRAL DE LOS DERECHOS DE LA NIÑEZ Y LA FAMILIA SUBPROYECTO POR CONDICIONES DE AMENAZA O VULNERACION, EN LA MODALIDAD DE INTERNADO DE ATENCION ESPECIALIZADA, PRA EL RESTABLECIMIENTO DE DERECHOS A NIÑOS, NIÑAS Y ADOLESCENTES CONFORME A LAS DISPOSICIONES LEGALES, LINEAMIENTOS Y ESTANDARES DE CALIDAD DEL ICBF VIGENTES </t>
  </si>
  <si>
    <t>15/12/12</t>
  </si>
  <si>
    <t>75 Y 76</t>
  </si>
  <si>
    <t>1466</t>
  </si>
  <si>
    <t>15/12/13</t>
  </si>
  <si>
    <t>23</t>
  </si>
  <si>
    <t>1467</t>
  </si>
  <si>
    <t>348</t>
  </si>
  <si>
    <t xml:space="preserve">GARANTIZAR LA ATENCION ESPECIALIZADA EN LA MODALIDAD ACCIONES PARA PRESERVAR Y RESTITUIR EL EJERCICIO INTEGRAL DE LOS DERECHOS DE LA NIÑEZ Y LA FAMILIA SUBPROYECTO VULNERABILIDAD Y ADOPTABILIDAD, PREPARACION PARA LA VIDA LABORAL Y PRODUCTIVA, PARA EL RESTABLECIMIENTO DE DERECHOS A NIÑAS, NIÑOS Y ADOLESCENTES, CONFORME A LAS DISPOSICIONES LEGALES, LINEAMIENTOS TECNICOS DE LA MODALIDAD Y ESTANDARES DE CALIDAD VIGENTES PARA LA PRESTACION DEL SERVICIO </t>
  </si>
  <si>
    <t>31/12/2013</t>
  </si>
  <si>
    <t>4</t>
  </si>
  <si>
    <t>1070</t>
  </si>
  <si>
    <t xml:space="preserve">GARANTIZAR LA APLICACIÓN DEL MODELO DE ATENCION EN LA MODALIDAD CENTRO DE EMERGENCIA PARA ATENCION DE LOS NIÑOS, NIÑAS Y ADOLESCENTES QUE TIENEN UN PROCESO ADMINISTRATIVO DE RESTABLECIMIENTO DE DERECHOS ABIERTO A SU FAVOR, CONFORME A LAS DISPOSICIONES LEGALES Y LOS LINEAMIENTOS TECNICOS DEL MODELO DE ATENCION Y DE LA MODALIDAD VIGENTES PARA LA PRESTACION DEL SERVICIO </t>
  </si>
  <si>
    <t>DICIEMBRE 16 DE 2013</t>
  </si>
  <si>
    <t>OCTUBRE 31 DEL 2014</t>
  </si>
  <si>
    <t>10</t>
  </si>
  <si>
    <t xml:space="preserve">NO SE IDENTIFICA </t>
  </si>
  <si>
    <t>1071</t>
  </si>
  <si>
    <t>GARANTIZAR LA APLICACIÓN DEL MODELO DE ATENCION EN LA MODALIDAD CENTRO DE EMERGENCIA PARA ATENCION DE LOS NIÑOS, NIÑAS Y ADOLESCENTES QUE TIENEN UN PROCESO ADMINISTRATIVO DE RESTABLECIMIENTO DE DERECHOS ABIERTO A SU FAVOR, CONFORME A LAS DISPOSICIONES LEGALES Y LOS LINEAMIENTOS TECNICOS DEL MODELO DE ATENCION Y DE LA MODALIDAD VIGENTE PARA LA PRESTACION DEL SERVICIO</t>
  </si>
  <si>
    <t>31/10/2014</t>
  </si>
  <si>
    <t>1072</t>
  </si>
  <si>
    <t>78 A 82</t>
  </si>
  <si>
    <t>435</t>
  </si>
  <si>
    <t>IMPLEMENTAR LA MODALIDAD FAMILIAS CON BIENESTAR PARA ACTIVAR CAPACIDADES INDIVIDUALES Y COLECTIVAS DE FAMILIAS VULNERABLES IDENTIFICADAS POR EL ICBF, A TRAVES DE INTERRACCIONES APRENDIZAJE - EDUCACION,  FACILITACION Y APOYO TERAPEUTICO, ASI COMO GESTIONES DE INCLUSION SOCIAL; EJECUTADAS CONFORME A LOS ASPECTOS SEÑALADOS EN EL DOCUMENTO TECNICO ANEXO AL PRESENTE CONTRATO, LAS INSTRUCCIONES QUE PARA TODOS LOS EFECTOS IMPARTA LA DIRECCION DE FAMILIA Y COMUNIDADES DEL ICBF, Y LAS DISPOSICIONES LEGALES VIGENTES</t>
  </si>
  <si>
    <t>80 A 82</t>
  </si>
  <si>
    <t xml:space="preserve">SE SOLICITARA LA CERTIFICACION DE LA REGIONAL CUNDINAMARCA PARA ESTABLECER EL PORCENTAJE DE EJECUCION CONTRACTUAL </t>
  </si>
  <si>
    <t>1115</t>
  </si>
  <si>
    <t>GARANTIZAR LA APLICACIÓN DELMODELO DE ATENCION EN LA MODALIDAD INTERNADO ATENCION ESPECIALIZADO PARA LA ATENCION DE LOS NIÑOS, NIÑAS Y LOS ADOLESCENTES QUE TIENEN UN PROCESO ADMINISTRATIVO DE RESTABLECIMIENTO DE DERECHOS ABIERTO A SU FAVOR, CONFORME A LAS DISPOSICIONES LEGALES Y LOS LINEAMIENTOS TECNICOS DEL MODELO DE ATENCION Y DE LA MODALIDAD VIGENTES PARA LA PRESTACION DEL SERVICIO</t>
  </si>
  <si>
    <t>15/09/14</t>
  </si>
  <si>
    <t>9</t>
  </si>
  <si>
    <t>177</t>
  </si>
  <si>
    <t>FUNDACION SAN ANTONIO DE PADUA</t>
  </si>
  <si>
    <t>COMO OFERENTE INDIVIDUAL SE PRESENTO PARA LE GRUPO 9, LA EXPERIENCIA SE TIENE ENCUENTA PARA EL GRUPO 9. SIN CERTIFICACION DE ESTE INTEGRANTE NO PUEDEN PRESENTARSE COMO CONSORCIO</t>
  </si>
  <si>
    <t>la certificacion se valida para la propuesta 17 grupo 9 la cual llego el 28 de noviembre a las 10:25 am.</t>
  </si>
  <si>
    <t>0 MESES</t>
  </si>
  <si>
    <t>11 MESES</t>
  </si>
  <si>
    <t>NO APORTA</t>
  </si>
  <si>
    <t>LA CERTIFICACION DE LA REGIONAL ANTIOQUIA RELACIONA EL No DE CONTRATO 550 LO QUE NO CORRESPONDE A LOS APORTADOS POR EL OPERADOR-</t>
  </si>
  <si>
    <t>9 MESES</t>
  </si>
  <si>
    <t>11 DE OCTUBRE DE 2013</t>
  </si>
  <si>
    <t>31 DE DICIEMBRE DE 2013</t>
  </si>
  <si>
    <t>NO APORTA INTERNAMENTE SE REVISA</t>
  </si>
  <si>
    <t>SE PRESENTO COMO OFERENTE INDIVIDUAL PARA LE GRUPO 9, ESTA EXPERIENCIA ESTA RELACIONADA EN EL GRUPO 9</t>
  </si>
  <si>
    <t>17.5</t>
  </si>
  <si>
    <t>PRESENTENTO LA MISMA CERTIFICACION PARA OFERENTE INDIVIDUAL PARA EL GRUPO 9</t>
  </si>
  <si>
    <t>FUNDACION SOCIAL Y CULTURAL SAN ANTONIO DE PAUDA</t>
  </si>
  <si>
    <t>76.26.13.688</t>
  </si>
  <si>
    <t xml:space="preserve">CORPORACION LATINA </t>
  </si>
  <si>
    <t xml:space="preserve">SECRETARIA DE EDUCACION DE MEDELLIN </t>
  </si>
  <si>
    <t xml:space="preserve">SE ENCUENTRA EN EJECUCION NO SE ADICIONA CERTIFICACION NO SE EVIDENCIA VALOR DEL CONTRATO </t>
  </si>
  <si>
    <t>SECRETARIA DE EDUCACION DE MEDELLIN</t>
  </si>
  <si>
    <t>25 - 28</t>
  </si>
  <si>
    <t xml:space="preserve">ESTA CERTIFICACION SE ENCUENTRA EN EL GRUPO 1 15 Y 16 </t>
  </si>
  <si>
    <t>25 -28</t>
  </si>
  <si>
    <t>1 FEBRERO DE 2010</t>
  </si>
  <si>
    <t>15 DICIEMRE DE 2010</t>
  </si>
  <si>
    <t>10 MESES</t>
  </si>
  <si>
    <t>2 FEBRERO DE 2011</t>
  </si>
  <si>
    <t>9 DICIEMBRE DE 2011</t>
  </si>
  <si>
    <t>1 FEBRERO DE 2014</t>
  </si>
  <si>
    <t>31 DE JULIO DE 2014</t>
  </si>
  <si>
    <t>17 ENERO DE 2012</t>
  </si>
  <si>
    <t xml:space="preserve">0 MESES </t>
  </si>
  <si>
    <t>LA CERTIFICACION SE PRESENTA PARA EL GRUPO 12 A FOLIO 22 CON VIGENCIA DE 2011</t>
  </si>
  <si>
    <t>SE SOLITARA A LA REGIONAL ANTIOQUIA</t>
  </si>
  <si>
    <t>4600024191 DEL 2010</t>
  </si>
  <si>
    <t xml:space="preserve">ESTA CERTIFICACION SE ENCUENTRA EN EL GRUPO 12 </t>
  </si>
  <si>
    <t>4600030655 DEL 2011</t>
  </si>
  <si>
    <t>NO ADJUNTA CERTIFICACION DEL CONTRATO</t>
  </si>
  <si>
    <t>4600038158 DEL 2012</t>
  </si>
  <si>
    <t>4600052559 DE 2014</t>
  </si>
  <si>
    <t>46000127132008</t>
  </si>
  <si>
    <t xml:space="preserve">NO APORTA </t>
  </si>
  <si>
    <t>NO SE PUEDE CERTIFICAR LA EXPERIENCIA EN MESES DEBIDO A QUE LA FECHA DE CERTIFICACION NO ES EN LOS ULTIMOS CINCO AÑOS</t>
  </si>
  <si>
    <t>46000172422009</t>
  </si>
  <si>
    <t>46000451082013</t>
  </si>
  <si>
    <t>46000451392013</t>
  </si>
  <si>
    <t>NO SE VALIDA LA EXPERIENCIA EN MESES, SOLO SE VALIDA LOS CUPOS POR FECHAS TRASLAPADAS</t>
  </si>
  <si>
    <t>46000453002013</t>
  </si>
  <si>
    <t>ESTE CONTRATO SE PRESENTA EN EL GRUPO 27</t>
  </si>
  <si>
    <t>ALCALDIA DE MEDELLIN</t>
  </si>
  <si>
    <t xml:space="preserve">SI </t>
  </si>
  <si>
    <t xml:space="preserve">                                 3.825.241.148   </t>
  </si>
  <si>
    <t xml:space="preserve">                                     35   </t>
  </si>
  <si>
    <t xml:space="preserve">                                     31   </t>
  </si>
  <si>
    <t>NO APORTA CERFIFICACION CONFORME A LO ESTABLECIDO D. 019 DE 2012 Y EL FORMATO 6 NO SE ENCUENTRA DILIGENCIADO DE MANERA COMPLETA. YA QUE NO DECLARA IMPOSICION DE MULTAS O NO DE LOS CONTRATOS CERTIFICADOS.</t>
  </si>
  <si>
    <t xml:space="preserve">                                    895.045.632   </t>
  </si>
  <si>
    <t xml:space="preserve">                                     34   </t>
  </si>
  <si>
    <t xml:space="preserve">                                    520.591.648   </t>
  </si>
  <si>
    <t xml:space="preserve">                                   278   </t>
  </si>
  <si>
    <t>RESOLUCION 08687 (SIMAT)</t>
  </si>
  <si>
    <t>SECRETARIA DE EDUCACION MUNICIPIO DE MEDELLIN</t>
  </si>
  <si>
    <t>02 02 2011</t>
  </si>
  <si>
    <t>09 12 2011</t>
  </si>
  <si>
    <t xml:space="preserve">                                 3.057.708.108   </t>
  </si>
  <si>
    <t xml:space="preserve">                                     70   </t>
  </si>
  <si>
    <t>01 02 2010</t>
  </si>
  <si>
    <t>15 08 2010</t>
  </si>
  <si>
    <t xml:space="preserve">                                    436.105.176   </t>
  </si>
  <si>
    <t xml:space="preserve">                                     71   </t>
  </si>
  <si>
    <t>INSTITUTO COLOMBIANO DE BIENESTAR FAMILIAR  REGIONALANTIOQUIA</t>
  </si>
  <si>
    <t>01 02 2014</t>
  </si>
  <si>
    <t>30 11 2014</t>
  </si>
  <si>
    <t xml:space="preserve">                                      18.980.889   </t>
  </si>
  <si>
    <t xml:space="preserve">                                   364   </t>
  </si>
  <si>
    <t>ICBF REGIONAL NARIÑO CZ PASTO 1</t>
  </si>
  <si>
    <t>212 DE 2014</t>
  </si>
  <si>
    <t>58-59</t>
  </si>
  <si>
    <t>SE VERIFICO EN EL SECOP DEL ICBF EL CONTRATO RELACIONADO No. 212 DE 2014 DE LA REGIONAL NARIÑO, TODA VEZ QUE LA CERTIFICACION EXPEDIDA POR LA REGIONAL NARIÑO NO EVIDENCIA NUMERO DE CUPOS, IDENTIFICANDO QUE EL NUMERO DE CUPOS EJECUTADOS ES 1.801 Y NO 1.671 COMO SE RELACIONA EN EL FORMATO 6. EXPERIENCIA MINIMA HABILITANTE DE LA PROPUESTA PRESENTADA POR PROSERVCO</t>
  </si>
  <si>
    <t>ICBF REGIONAL NARIÑO CZ TUMACO</t>
  </si>
  <si>
    <t>148 DE 2011</t>
  </si>
  <si>
    <t>60-63</t>
  </si>
  <si>
    <t>COMO EN LA CERTIFICACION APORTADA PARA ESTE CONTRATO NO RELACIONABA EL NUMERO DE CUPOS, SE VERIFICO CON LOS CONTRATOS Y LA CANTIDAD RELACIONADA EN EL FORMATO 6  CORREPONDE EFECTIVAMENTE A LA OFERTADA.</t>
  </si>
  <si>
    <t>136 DE 2010</t>
  </si>
  <si>
    <t>64-66</t>
  </si>
  <si>
    <t>COMO EN LA CERTIFICACION APORTADA PARA ESTE CONTRATO NO RELACIONABA EL NUMERO DE CUPOS, SE VERIFICO CON LOS CONTRATOS Y LA CANTIDAD RELACIONADA EN EL FORMATO 6 NO CORREPONDE A LOS CUPOS OFERTADOS QUE SON 463 Y LOS CUPOS REALMENTE EJECUTADOS SON 412, NUMERO QUE SE TENDRA EN CUENTA PARA EFECTOS DE LA PRESENTE EVALUACION.</t>
  </si>
  <si>
    <t>76.26.12.904</t>
  </si>
  <si>
    <t>NO SE TIENE EN CUENTA LA ESPERIENCIA EN MESES TENIENDO EN CUENTA QUE EXISTE UN TRASLAPO CON EL CONTRATO 76-26.14.288</t>
  </si>
  <si>
    <t>76.26.12.1088</t>
  </si>
  <si>
    <t>76.26.13.451</t>
  </si>
  <si>
    <t>76.26.14.288</t>
  </si>
  <si>
    <t>76.26.13.680</t>
  </si>
  <si>
    <t>ICBF
REGIONAL CHOCO</t>
  </si>
  <si>
    <t>GRUPO 50 - TUCHIN / CORPORACION JUNTOS CONSTRUYENDO FUTURO</t>
  </si>
  <si>
    <t>CORPORACION JUNTOS CONSTRUYENDO FUTURO</t>
  </si>
  <si>
    <t>FUNDACION TELEFONICA COLOMBIA</t>
  </si>
  <si>
    <t>C-0199-12</t>
  </si>
  <si>
    <t>$184593800</t>
  </si>
  <si>
    <t xml:space="preserve">48 A L 91 </t>
  </si>
  <si>
    <t>GRUPO 52-SAN ANDRES DE SOTAVENTO  / CORPORACION JUNTOS CONSTRUYENDO FUTURO</t>
  </si>
  <si>
    <t>$417634800</t>
  </si>
  <si>
    <t>48 AL 91</t>
  </si>
  <si>
    <t xml:space="preserve">ESTA EXPERIENCIA NO SERA TENIDA EN CUENTA ATENDIENDO QUE NO CUMPLE CON LO ESTABLECIDO EN LOS PLIEGOS, SOLO APORTAN UN SOLO CONTRATOS.-DE IGUAL FORMA  SE SOLICITA SUBSANAR AJUSTANDOSE  A LAS ORIENTAACIONES DE LOS PLIEGOS EN CUANTO AL APORTE DE CERTIFICACIONES.LA CANTIDAD DE CUPOS ES TOMADA DE ACUERDO A LO ESTIPULADO EN EL FORMATO 6. </t>
  </si>
  <si>
    <t>ASOCIACIÓN DE SERVICIOS SOCIAL PARA UN MEJOR VIVIR</t>
  </si>
  <si>
    <t>GUAJIRA</t>
  </si>
  <si>
    <t>ASOCIACIÓN  POPULAR DE MUJERES DEL CESAR</t>
  </si>
  <si>
    <t>ASOCIACIÓN  POPULARES DE MUJERES DEL CESAR</t>
  </si>
  <si>
    <t>RESGUARDO ARHUACO DE LA SIERRA</t>
  </si>
  <si>
    <t>EN LA CERTIFICACIÓN ADJUNTO NO SE REFLEJA EL NUMERO DEL CONTRATO. EL OBJETO DEL CONVENIO NO SE AJUSTA A LOS REQUISITOS DE LA CONVOCATORIA</t>
  </si>
  <si>
    <t>ACCIÓN SOCIAL</t>
  </si>
  <si>
    <t>LA EXPERIENCIA RELACIONADA NO SE AJUSTA AL OBJETO DE LA CONVOCATORIA</t>
  </si>
  <si>
    <t>JARDIN INFANTIL GLOBO MAGICO</t>
  </si>
  <si>
    <t>EN LA CERTIFICACIÓN ADJUNTA NO SE REFLEJA EL NUMERO Y VALOR DEL CONTRATO. EL OBJETO DEL MISMO NO SE AJUSTA A LOS REQUISITOS DE LA CONVOCATORIA</t>
  </si>
  <si>
    <t>COLEGIO BILIGUE PILATUNAS</t>
  </si>
  <si>
    <t>EN LA CERTIFICACION ADJUNTA NO SE REFLEJA EL VALOR EJECUTADO DEL CONTRATO. EL OBJETO DEL MISMO NO SE AJUSTA A LOS REQUISITOS DE LA PRESENTE CONVOCATORIA</t>
  </si>
  <si>
    <t>ADICIONAL</t>
  </si>
  <si>
    <t>ORGANIZACIÓN JUVENIL JUCAPROY</t>
  </si>
  <si>
    <t>N.A</t>
  </si>
  <si>
    <t>FUNDACION PORVENIR</t>
  </si>
  <si>
    <t>16/01/012</t>
  </si>
  <si>
    <t>30/12/013</t>
  </si>
  <si>
    <t>TIEMPO VALIDO SOLO HASTA EL 30 DE SEPTIEMBRE</t>
  </si>
  <si>
    <t>SE TRASLAPA CON EL CONTRATO 203</t>
  </si>
  <si>
    <t>15/12/014</t>
  </si>
  <si>
    <t xml:space="preserve">SETRASLAPA CON LOS CONTRATOS 203 Y 98 </t>
  </si>
  <si>
    <t>078</t>
  </si>
  <si>
    <t>No  Aplica</t>
  </si>
  <si>
    <t>Pendiente certificacio por parte del Supervisor del contrato</t>
  </si>
  <si>
    <t>120</t>
  </si>
  <si>
    <t>No Aplica</t>
  </si>
  <si>
    <t>298</t>
  </si>
  <si>
    <t>640</t>
  </si>
  <si>
    <t>Pendiente certificacion del Centro zonal por valor del contrato, No se recoce la totalidad de la Experiecia porque se traslapa 30/06/12 al 30/12/12</t>
  </si>
  <si>
    <t>CORPODESA corporacion Unida por el Desarrollo</t>
  </si>
  <si>
    <t>CLINICA PAJONAL LTDA</t>
  </si>
  <si>
    <t>045</t>
  </si>
  <si>
    <t>011</t>
  </si>
  <si>
    <t>781</t>
  </si>
  <si>
    <t>No se valida ya que el objeto contractual no reune los requisitos para el objeto de los pliegos de primera infancia</t>
  </si>
  <si>
    <t>054</t>
  </si>
  <si>
    <t>FUNDAURABA</t>
  </si>
  <si>
    <t>0051</t>
  </si>
  <si>
    <t>1056</t>
  </si>
  <si>
    <t>018</t>
  </si>
  <si>
    <t>627</t>
  </si>
  <si>
    <t>76,26,13,900</t>
  </si>
  <si>
    <t>1285</t>
  </si>
  <si>
    <t>CONSTRUYAMOS COLOMBIA</t>
  </si>
  <si>
    <t xml:space="preserve">FUNDACIÓN CONSTRUYAMOS COLOMBIA </t>
  </si>
  <si>
    <t>HOSPITAL SANTA ROSA DE LIMA E.S.E NIVEL I</t>
  </si>
  <si>
    <t>6.13</t>
  </si>
  <si>
    <t>863 A 874</t>
  </si>
  <si>
    <t>875 A 891</t>
  </si>
  <si>
    <t>SECRETARIA DE DESARROLLO SOCIAL Y POLITICA ALCALDIA DE PEREIRA</t>
  </si>
  <si>
    <t>2.5</t>
  </si>
  <si>
    <t>892 A 917</t>
  </si>
  <si>
    <t>936 A 952</t>
  </si>
  <si>
    <t>INSTITUTO COLOMBIANO DE BIENESTAR FAMILIAR CENTRO ZONAL ESPINAL</t>
  </si>
  <si>
    <t>GOBERNACIÓN DEL TOLIMA SECRETARIA DE SALUD</t>
  </si>
  <si>
    <t>954 A 958</t>
  </si>
  <si>
    <t>0.9</t>
  </si>
  <si>
    <t>959 A 968</t>
  </si>
  <si>
    <t>INSTITUTO COLOMBIANO DE BIENESTAR FAMILIAR CENTRO ZONAL IBAGUÉ</t>
  </si>
  <si>
    <t>969 A 972</t>
  </si>
  <si>
    <t>4.3</t>
  </si>
  <si>
    <t>975 A 984</t>
  </si>
  <si>
    <t>INSTITUTO COLOMBIANO DE BIENESTAR FAMILIAR CENTRO ZONAL MELGAR</t>
  </si>
  <si>
    <t>985 A 992</t>
  </si>
  <si>
    <t>SECRETARIA DE SALUD DEPARTAMENTAL DEL TOLIMA</t>
  </si>
  <si>
    <t>994 A 1005</t>
  </si>
  <si>
    <t>1006 A 1022</t>
  </si>
  <si>
    <t>NO SE ENCUENTRA ADJUNTO EL CERTIFICADO DEL CONTRATO.</t>
  </si>
  <si>
    <t>SECRETARIA DE DESARROLLO SOCIAL Y POLITICO ALCALDIA DE PEREIRA</t>
  </si>
  <si>
    <t xml:space="preserve">1029 A 1058 </t>
  </si>
  <si>
    <t>1060 A 1068</t>
  </si>
  <si>
    <t>1069 A 1080</t>
  </si>
  <si>
    <t>1081 A 1097</t>
  </si>
  <si>
    <t>CORPORACIÓN PARA EL DESARROLLO Y BIENESTAR INTEGRAL DE LA COMUNIDAD LOS GIRASOLES</t>
  </si>
  <si>
    <t>77 A 81</t>
  </si>
  <si>
    <t>82 A 87</t>
  </si>
  <si>
    <t>88 A 91</t>
  </si>
  <si>
    <t>94 A 98</t>
  </si>
  <si>
    <t xml:space="preserve">INSTITUTO COLOMBIANO DE BIENESTAR FAMILIAR </t>
  </si>
  <si>
    <t>100 A 101</t>
  </si>
  <si>
    <t>INSTITUTO COLOMBIANO DE BIENESTAR FAMILIAR CENTRO ZONAL LERIDA</t>
  </si>
  <si>
    <t>102 A 111</t>
  </si>
  <si>
    <t>114 A 119</t>
  </si>
  <si>
    <t>120 A 126</t>
  </si>
  <si>
    <t>ASOCIACIÓN AMICI DEI BAMBINI</t>
  </si>
  <si>
    <t>35.1</t>
  </si>
  <si>
    <t>130 A 134</t>
  </si>
  <si>
    <t>135 A 140</t>
  </si>
  <si>
    <t>tolima</t>
  </si>
  <si>
    <t>FUNDACION HACIA EL DESARROLLO SOCIAL FUNDES</t>
  </si>
  <si>
    <t>0253-2012</t>
  </si>
  <si>
    <t>Debe anexar copia del contratos relacionado en el folio 39</t>
  </si>
  <si>
    <t>67-2010</t>
  </si>
  <si>
    <t>185-2014</t>
  </si>
  <si>
    <t>Debe anexar copia del contratos relacionado en el folio 40</t>
  </si>
  <si>
    <t>ALCALDIA LOCAL LOCALIDAD INDUSTRIAL Y DE LA BAHIA</t>
  </si>
  <si>
    <t>67</t>
  </si>
  <si>
    <t>magdalena</t>
  </si>
  <si>
    <t>075-2012</t>
  </si>
  <si>
    <t>El oferente no anexa las certificaciones de la experiencia habilitante</t>
  </si>
  <si>
    <t>61 - 75-2011</t>
  </si>
  <si>
    <t>FUNDACION HACIA EL DESARROLLO SOCIAL</t>
  </si>
  <si>
    <t>ALCALDIA MAYOR DE CARTAGENA DE INDIAS</t>
  </si>
  <si>
    <t>61-75</t>
  </si>
  <si>
    <t>688, 689 Y 690</t>
  </si>
  <si>
    <t>ANEXAR COPIA DE LOS CONTRATOS RELACIONADOS EN LOS  FOLIOS 686 Y 687.</t>
  </si>
  <si>
    <t>adicional</t>
  </si>
  <si>
    <t>60-57</t>
  </si>
  <si>
    <t>693, 694 Y 695</t>
  </si>
  <si>
    <t>ANEXAR COPIA DE LOS CONTRATOS RELACIONADOS EN LOS  FOLIOS 691 Y 692.</t>
  </si>
  <si>
    <t>FUNDACION AMIGOS  DE LA COMUNIDAD  DE COLOMBIA</t>
  </si>
  <si>
    <t>ICBF REGIONAL ATLANTICO</t>
  </si>
  <si>
    <t>11   MESES</t>
  </si>
  <si>
    <t>04  MESES</t>
  </si>
  <si>
    <t xml:space="preserve">7  MESES </t>
  </si>
  <si>
    <t>109 Y 110</t>
  </si>
  <si>
    <t>CORPORACION VISION FUTURA-  CONVIFU</t>
  </si>
  <si>
    <t>FUNDACION APOYAR</t>
  </si>
  <si>
    <t xml:space="preserve"> 11 MESES </t>
  </si>
  <si>
    <t>FUNDACION SOCIAL</t>
  </si>
  <si>
    <t>04   MESES</t>
  </si>
  <si>
    <t>7 MESES</t>
  </si>
  <si>
    <t>FUNCRIBAJE</t>
  </si>
  <si>
    <t>FUNDACIÓN APOYAR</t>
  </si>
  <si>
    <t>20/022014</t>
  </si>
  <si>
    <t>COORPORACION DESARROLLO SOCIAL Y COMUNITARIO- CORODESC</t>
  </si>
  <si>
    <t xml:space="preserve">ICBF REGIONAL MAGDALENA </t>
  </si>
  <si>
    <t xml:space="preserve"> 04   MESES</t>
  </si>
  <si>
    <t>7  MESES</t>
  </si>
  <si>
    <t>UNION TEMPORAL NUTRICION HUMANA 2015</t>
  </si>
  <si>
    <t>COORPORACION DESARROLLO SOCIAL Y COMUNITARIO- CORDESCO</t>
  </si>
  <si>
    <t>GOBERNACIÓN  DEL CASANARES</t>
  </si>
  <si>
    <t>1 8   MESES</t>
  </si>
  <si>
    <t>291 ,  292 Y 293</t>
  </si>
  <si>
    <t xml:space="preserve">ICBF CASANARES </t>
  </si>
  <si>
    <t xml:space="preserve">04    MESES </t>
  </si>
  <si>
    <t xml:space="preserve">NA </t>
  </si>
  <si>
    <t>Los cupos  relacionados   en el formato  9 son 950,  y la certificación   hace referencia a 840</t>
  </si>
  <si>
    <t>CORPORACION DESARROLLO SOCIAL JAIME URQUIJO BARROS</t>
  </si>
  <si>
    <t>471</t>
  </si>
  <si>
    <t>LA INFORMACION DILGENCIADA  EN FORMATO 9 NO COINCIDE CON LAS CERTIFICACIONES APORTADA</t>
  </si>
  <si>
    <t>NO COINCIDE INFORMACION REGISTRADA EN FORMATO 9</t>
  </si>
  <si>
    <t>ICBF REGIONAL BOGOTA</t>
  </si>
  <si>
    <t>EL CONTRATO NO CUMPLE CON EL OBJETO EXIGIDO EN EL PLIEGO Y NO REFERENCIA CUPOS. NO RELACIONA EXPERIENCIA HABILITANTE EN FORMATO 6</t>
  </si>
  <si>
    <t>EL CONTRATO NO CUMPLE CON EL OBJETO EXIGIDO EN EL PLIEGO Y NO REFERENCIA CUPOS. NO RELACIONA EXPERIENCIA HABILITANTE EN FORMATO 6, ADEMAS TRASLAPA CON EL CONTRATO 934</t>
  </si>
  <si>
    <t>EL CONTRATO NO CUMPLE CON EL OBJETO EXIGIDO EN EL PLIEGO Y NO REFERENCIA CUPOS. NO RELACIONA EXPERIENCIA HABILITANTE EN FORMATO 6, ADEMAS TRASLAPA CON EL CONTRATO 1558</t>
  </si>
  <si>
    <t>EL CONTRATO NO CUMPLE CON EL OBJETO EXIGIDO EN EL PLIEGO Y NO REFERENCIA CUPOS. NO RELACIONA EXPERIENCIA HABILITANTE EN FORMATO 6, ADEMAS TRASLAPA CON EL CONTRATO 1558 Y 1564</t>
  </si>
  <si>
    <t>EL CONTRATO NO CUMPLE CON EL OBJETO EXIGIDO EN EL PLIEGO Y NO REFERENCIA CUPOS. NO RELACIONA EXPERIENCIA HABILITANTE EN FORMATO 6, ADEMAS TRASLAPA CON EL CONTRATO 1558, 1564 Y 1647</t>
  </si>
  <si>
    <t>EL CONTRATO NO CUMPLE CON EL OBJETO EXIGIDO EN EL PLIEGO Y NO REFERENCIA CUPOS. NO RELACIONA EXPERIENCIA HABILITANTE EN FORMATO 6, ADEMAS TRASLAPA CON EL CONTRATO 1463</t>
  </si>
  <si>
    <t>FUNDACION CIRA QUIROZ DE AYALA</t>
  </si>
  <si>
    <t>MEN - ICETEX</t>
  </si>
  <si>
    <t>FPI-47-037</t>
  </si>
  <si>
    <t>FPI-47-438</t>
  </si>
  <si>
    <t>FUNDACION ENLACE FUNDAENLACE</t>
  </si>
  <si>
    <t>INSTITUTO COLOMBIANO DE BIENESTAR FAMILIAR REGIONAL ATLANTICO - SABANAGRANDE</t>
  </si>
  <si>
    <t>500 DEL 2012</t>
  </si>
  <si>
    <t>77 AL 78</t>
  </si>
  <si>
    <t>LA EXPERICNIA APORTADA ES VALIDA HASTA EL 30 DE SEPTIEMBRE DE 2014 DE ACUERDO A LO SEÑALADO EN LOS PLIEGOS</t>
  </si>
  <si>
    <t>JUNTA DE ACCIÓN COMUNAL - URBANIZACIÓN LOS JARDINES</t>
  </si>
  <si>
    <t>SUBSANAR FAVOR ALLEGAR CONTRATO</t>
  </si>
  <si>
    <t>INSTITUCION EDUCATIVA TECNICA AGROPECUARIA ERASMODONADO LLANOS, DE ZAMBRANO BOLIVAR</t>
  </si>
  <si>
    <t>NO CUMPLE</t>
  </si>
  <si>
    <t>JUNTA DE ACCION COMUNIAL VEREDAE EL FLECHAL, COREGIMIENTO FLOR DEL MONTE, MUNICIPIO DE OVEJAS SUCRE</t>
  </si>
  <si>
    <t>FUNDACION DESPERTAR SOLIDARIO- FUNDESOL</t>
  </si>
  <si>
    <t>MUNICIPIO ZONA BANANERA</t>
  </si>
  <si>
    <t>el objeto del contrato y las certificaciones por las cuales acredita experiencia el oferente, no se encuentran acordes con el objeto exigido en la convocatoria publica Nª 002 de 2014, por lo cual debe subsanarlo</t>
  </si>
  <si>
    <t>MUNICIPIO DE ARACATACA</t>
  </si>
  <si>
    <t>DEPARTAMENTO DEL MAGDALENA</t>
  </si>
  <si>
    <t xml:space="preserve">FUNDACION DESPERTAR SOLIDARIO - FUNDESOL </t>
  </si>
  <si>
    <t>INSTITUTO COLOMBIANO DE BIENESTAR FAMILIAR -REGIONAL MAGDALENA</t>
  </si>
  <si>
    <t>el plazo de ejecucion del contrato (26-01-2009- 31-05-2009), no cumple con lo exigido en el pliego  de condiciones para acreditar  experiencia adicional, se encuentra por fuera del rango, DEBE SUBSANAR.</t>
  </si>
  <si>
    <t>MUNICIPIO DE EL RETEN- MAGDALENA</t>
  </si>
  <si>
    <t>el objeto del contrato que presenta el oferente para acreditar experiencia adicional , no se encuentra acorde con el objeto exigido en la convocatoria pública Nª 002 de 2014, por lo cual debe subsanarlo.</t>
  </si>
  <si>
    <t>MUNICIPIO DE ARACATACA- MAGDALENA</t>
  </si>
  <si>
    <t>100 al 108</t>
  </si>
  <si>
    <t>MUNICIPIO DE REMOLINO</t>
  </si>
  <si>
    <t>$ 112.273.297</t>
  </si>
  <si>
    <t>70 al 74</t>
  </si>
  <si>
    <t>El objeto del contrato no cumple con lo solicitado en el pliego de condiciones- programas o proyectos dirigidos a primera infancia y/o familia  - DEBE SUBSANAR</t>
  </si>
  <si>
    <t>$ 132.250.000</t>
  </si>
  <si>
    <t>75 al 83</t>
  </si>
  <si>
    <t>$221.940.284</t>
  </si>
  <si>
    <t>del 84 al 96</t>
  </si>
  <si>
    <t>$377.890.000</t>
  </si>
  <si>
    <t>del 97 al 112</t>
  </si>
  <si>
    <t>NV</t>
  </si>
  <si>
    <t>$170.000.000</t>
  </si>
  <si>
    <t>En atencion a que la fecha de inicio y de terminacion del contrato no coinciden ; las relacionadas en el formato 8 y las presentadas en la certificacion expedida por el supervisor del contrato; debe subsanar anexando copia del contrato</t>
  </si>
  <si>
    <t>FUNDACION DESPERTAR SOLIDARIO</t>
  </si>
  <si>
    <t>ICBF Regional Magdalena</t>
  </si>
  <si>
    <t>el plazo de ejecución del contrato (26-01-2009- 31-05-2009), no cumple con lo exigido en el pliego  de condiciones para acreditar  experiencia adicional, se encuentra por fuera del rango, DEBE SUBSANAR.</t>
  </si>
  <si>
    <t>MUNICIPIO DE DIBULLA- GUAJIRA</t>
  </si>
  <si>
    <t>$109.698.000</t>
  </si>
  <si>
    <t>El objeto del contrato suscrito con el municipio de dibulla- guajira no especifica atencion a la primera infancia, no ocoinciden la fecha de ejecucion del convenio con la fecha de la certificacion, DEBE SUBSANAR</t>
  </si>
  <si>
    <t>MUNICIPIO DE PUEBLO VIEJO</t>
  </si>
  <si>
    <t>113,434,761</t>
  </si>
  <si>
    <t>120-125</t>
  </si>
  <si>
    <t xml:space="preserve">El objeto del contrato no especifica atencion a la primera infancia. Subsanar folio 120-125.  </t>
  </si>
  <si>
    <t>UNIVERSIDAD DEL MAGDALENA</t>
  </si>
  <si>
    <t>CONTRATATO DE APORTE 193</t>
  </si>
  <si>
    <t>103 AL 104</t>
  </si>
  <si>
    <t>CONVENIO DE COOPERACION Y APORTE No 08</t>
  </si>
  <si>
    <t>122 AL 132</t>
  </si>
  <si>
    <t>ECOPETROL</t>
  </si>
  <si>
    <t>ACUERDO DE COOPERACION No.5</t>
  </si>
  <si>
    <t>133 AL 139</t>
  </si>
  <si>
    <t>CONTRATATO DE APORTE 173</t>
  </si>
  <si>
    <t>145 AL 158</t>
  </si>
  <si>
    <t>NO CUMPLE CON EL OBJETO SOLICITADO EN LOS PLIEGOS LA POBLACION ATENDIDA NO CORRESPONDE A PRIMERA INFANCIA. SUBSANAR</t>
  </si>
  <si>
    <t>CONCEJO NORUEGO PARA REFUGIADOS -NRC</t>
  </si>
  <si>
    <t>NRC/NOAD:COFT1201-5211</t>
  </si>
  <si>
    <t>159 AL 184</t>
  </si>
  <si>
    <t>ACUERDO DE COOPERACION No. 11</t>
  </si>
  <si>
    <t>187 al 189</t>
  </si>
  <si>
    <t>NORAD:COF10901-5208</t>
  </si>
  <si>
    <t>196 AL 198</t>
  </si>
  <si>
    <t>CONVENIO DE APORTE No. 18</t>
  </si>
  <si>
    <t>214 AL 233</t>
  </si>
  <si>
    <t>20-414-2012</t>
  </si>
  <si>
    <t>237 AL 247</t>
  </si>
  <si>
    <t>LA POBLACION OBJETO Y EL OBJETO DEL CONVENIO NO RESPONDEN AL REQUISITO EXIGIDO EN EL PLIEGO. SUBSANAR</t>
  </si>
  <si>
    <t>ACUERDO DE COOPERACION No. 010</t>
  </si>
  <si>
    <t>252 AL 275</t>
  </si>
  <si>
    <t>EL OBJETO DEL CONVENIO NO RESPONDEN AL REQUISITO EXIGIDO EN EL PLIEGO. SUBSANAR</t>
  </si>
  <si>
    <t>ACUERDO DE COOPERACION No. 02</t>
  </si>
  <si>
    <t>276 AL 284</t>
  </si>
  <si>
    <t>UNIVERSIDAD DEL MAGDALENA GRUPO 3</t>
  </si>
  <si>
    <t xml:space="preserve">UNIVERSIDAD DEL MAGDALENA </t>
  </si>
  <si>
    <t xml:space="preserve">ACUERDO DE COOPERACION NO.6 </t>
  </si>
  <si>
    <t>1033 CARPETA 1</t>
  </si>
  <si>
    <t>MINISTERIO DE EDUCACION</t>
  </si>
  <si>
    <t>661 DE 2009</t>
  </si>
  <si>
    <t>1063 A 1077 CARPETA 3</t>
  </si>
  <si>
    <t>El tiempo en días no se tendra en en cuenta, toda vez, que con el ACUERDO DE COOPERACION NO.6 , cumple con el tiempo maximo requerido, en experiencia adicional.</t>
  </si>
  <si>
    <t xml:space="preserve">12 DIAS </t>
  </si>
  <si>
    <t>ACUERDO DE COOPERACION NO.5</t>
  </si>
  <si>
    <t xml:space="preserve">29 DIAS </t>
  </si>
  <si>
    <t>ACUERDO DE COOPERACIÓN N° 6</t>
  </si>
  <si>
    <t>1080 AL 1092</t>
  </si>
  <si>
    <t>LA CERTIFICACION NO SERA TENIDA EN CUENTA, TODA VEZ QUE YA FUE PRESENTADA COMO EXPERIENCIA ADICIONAL EL EL GRUPO 3</t>
  </si>
  <si>
    <t>608 /2011</t>
  </si>
  <si>
    <t>1096 AL 1121</t>
  </si>
  <si>
    <t>180/ 2009</t>
  </si>
  <si>
    <t>PARROQUIA SANTA MARIA DEL PILAR</t>
  </si>
  <si>
    <t>000469856</t>
  </si>
  <si>
    <t>casanare</t>
  </si>
  <si>
    <t>COMITE ASESOR VOLUNTARIO DE NUTRICION NUTRIR</t>
  </si>
  <si>
    <t>17-2012-0377</t>
  </si>
  <si>
    <t>0045 AL 0053</t>
  </si>
  <si>
    <t>CHEC</t>
  </si>
  <si>
    <t>AO-100000-174-1</t>
  </si>
  <si>
    <t>054-055</t>
  </si>
  <si>
    <t>003-12</t>
  </si>
  <si>
    <t>003-11</t>
  </si>
  <si>
    <t>003-10</t>
  </si>
  <si>
    <t>001.9</t>
  </si>
  <si>
    <t>MUNICIPIO DE MANIZALES, UNIVERSIDAD DE CALDAS Y FUNCACION LUKER</t>
  </si>
  <si>
    <t>056-058</t>
  </si>
  <si>
    <t>BUENCAFE</t>
  </si>
  <si>
    <t>003-2010</t>
  </si>
  <si>
    <t>059-060</t>
  </si>
  <si>
    <t>caldas</t>
  </si>
  <si>
    <t xml:space="preserve">Consorcio La Isla </t>
  </si>
  <si>
    <t xml:space="preserve">Consorcio la Isla </t>
  </si>
  <si>
    <t xml:space="preserve">ICBF Regional Caldas/ Centro Zonal Manizales  </t>
  </si>
  <si>
    <t>17-2012-0382</t>
  </si>
  <si>
    <t>Si</t>
  </si>
  <si>
    <t xml:space="preserve">70% Club Activo 20-30    30% Nutrir </t>
  </si>
  <si>
    <t>No</t>
  </si>
  <si>
    <t xml:space="preserve">Convenio 20-30 105 cupos, Nutrir 45% </t>
  </si>
  <si>
    <t>17-2012-0202</t>
  </si>
  <si>
    <t xml:space="preserve">Club Activo 20 30 </t>
  </si>
  <si>
    <t xml:space="preserve">Centro Internacional de Educación  y desarrollo humano CINDE </t>
  </si>
  <si>
    <t>si</t>
  </si>
  <si>
    <t xml:space="preserve">Consorcio la Isla  (Club Activo 20 -30 </t>
  </si>
  <si>
    <t xml:space="preserve">Fundación Batuta Caldas </t>
  </si>
  <si>
    <t>santander</t>
  </si>
  <si>
    <t>FUNDACION SALUD Y BIENESTAR FUNDASALUD</t>
  </si>
  <si>
    <t>INSTITUTO COLOMBIANO DEL BIENESTAR FAMILIAR ICBF</t>
  </si>
  <si>
    <t>24 DE ABRIL DE 2013</t>
  </si>
  <si>
    <t>18 DE ENERO DE 2011</t>
  </si>
  <si>
    <t>31 DE DICIEMBRE DE 2011</t>
  </si>
  <si>
    <t>20 DE ENERO DE 2012</t>
  </si>
  <si>
    <t>30 DE JUNIO DE 2012</t>
  </si>
  <si>
    <t>CLUB KIWANIS DE BARRANQUILLA</t>
  </si>
  <si>
    <t>OO4</t>
  </si>
  <si>
    <t>FUNDACION SOCIAL AMIRA DE LA ROSA</t>
  </si>
  <si>
    <t>O7O</t>
  </si>
  <si>
    <r>
      <t xml:space="preserve">EL EQUIPO EVALUADOR CONCEPTUA LO SIGUIENTE:
EL TIEMPO DE CERTIFICACION DEL CONTRATO 454 SE TRASLAPA EN TIEMPO (3,43 MESES) CON EL TIEMPO CERTIFICADO EN EL CONTRATO 344 . EL PERIODO TRASLAPADO CORESPONDE A OCT.18/2013 CON DIC.31 /2013. POR LO TANTO SE VALIDA EL TIEMPO DE 9 MESES (ENE. 01 A SEPT. 30/2014)  DE LA CERTIFICACION DEL CONTRATO 454 TENIENDO EN CUENTA QUE EL PLIEGO DE CONDICIONES INDICA QUE EL CORTE DE LA EXPERIENCIA A VALIDAR ES SEPTIEMBRE 30 DE 2014.  POR LO ANTERIOR PARA ESTE GRUPO NO CUMPLE CON LOS VEINTICUATRO (24) MESES DE EXPERIENCIA MINIMA HABILITANTE. </t>
    </r>
    <r>
      <rPr>
        <b/>
        <u/>
        <sz val="11"/>
        <color indexed="10"/>
        <rFont val="Calibri"/>
        <family val="2"/>
      </rPr>
      <t>SUBSANAR</t>
    </r>
  </si>
  <si>
    <t>18 DE OCTUBRE  DE 2013</t>
  </si>
  <si>
    <t>15 DE DICIEMBRE DE 2014</t>
  </si>
  <si>
    <t>ESCUELA JARDIN DEL NIÑO</t>
  </si>
  <si>
    <t>O25</t>
  </si>
  <si>
    <t>INSTITUCION EDUCATIVA DISTRITAL PARA EL DESARROLLO HUMANO MARIA CANO</t>
  </si>
  <si>
    <t>O45-2010</t>
  </si>
  <si>
    <t>31/11/2010</t>
  </si>
  <si>
    <t>18 DE OCTUBRE DE 2013</t>
  </si>
  <si>
    <r>
      <t xml:space="preserve">EL EQUIPO EVALUADOR MANIFIESTA QUE EL FORMATO 6  PRESENTADO POR EL PROPONENTE EXPERIENCIA MINIMA HABILITANTE REPORTA EN LA CERTIFICACION DEL CONTRATO 454 FECHA DE TERMINACION 15/12/2013 , LA CUAL NO CORRESPONDE CON LA CERTIFICACION EXPEDIDA POR EL ICBF COMO ENTIDAD CONTRATANTE QUE MANIFIESTA TERMINACION EN 15/12/2014 FOLIO 340. DEBE CORREGIR FORMATO 6 </t>
    </r>
    <r>
      <rPr>
        <b/>
        <u/>
        <sz val="11"/>
        <color indexed="10"/>
        <rFont val="Calibri"/>
        <family val="2"/>
      </rPr>
      <t>SUBSANAR</t>
    </r>
  </si>
  <si>
    <t>23 DE ENERO DE 2014</t>
  </si>
  <si>
    <t>31 DE OCTUBRE DE 2014</t>
  </si>
  <si>
    <t>EL EQUIPO EVALUADOR CONCEPTUA QUE SE REGISTRA UNA EXPERIENCIA NO ACREDITADA PARA ESTA CERTIFICACION EQUIVALENTE A UN (01) MES QUE CORRESPONDE A 0CTUBRE 01 A 31 DE 2014, TENIENDO EN CUENTA QUE EL PLIEGO DE CONDICIONES INDICA QUE EL CORTE DE LA EXPERIENCIA A VALIDAR ES SEPTIEMBRE 30 DE 2014.</t>
  </si>
  <si>
    <t>31 DE ENERO DE 2013</t>
  </si>
  <si>
    <t>01 DE JULIO DE 2012</t>
  </si>
  <si>
    <t>31 DE DICIEMBRE DE 2012</t>
  </si>
  <si>
    <t>OO8</t>
  </si>
  <si>
    <t>CENTRO DE CAPACITACION ESPECIAL CENCAES</t>
  </si>
  <si>
    <t>OO5</t>
  </si>
  <si>
    <t>31 DE COTUBRE DE 2014</t>
  </si>
  <si>
    <t>18 DE ENERO DE2011</t>
  </si>
  <si>
    <t>CORPORACION MELQUIADES</t>
  </si>
  <si>
    <t>O98</t>
  </si>
  <si>
    <t>31/082/2012</t>
  </si>
  <si>
    <t>6826-2014-208</t>
  </si>
  <si>
    <t>FUNDACION IDALIDES MAESTRE</t>
  </si>
  <si>
    <t>O14</t>
  </si>
  <si>
    <t>09 DE ENERO DE 2010</t>
  </si>
  <si>
    <t>31 DE DICIEMBRE DE 2010</t>
  </si>
  <si>
    <t>ASOCIACION CENTRO DE CAPACITACION CENCAES</t>
  </si>
  <si>
    <t>OO1</t>
  </si>
  <si>
    <t>31/06/2012</t>
  </si>
  <si>
    <t>CORPÓRACION MILQUIADES</t>
  </si>
  <si>
    <t>O88</t>
  </si>
  <si>
    <t>UNION TEMPORAL SERVIR DESDE CERO</t>
  </si>
  <si>
    <t>UNION TEMPORAL ANTONIA SANTOS</t>
  </si>
  <si>
    <t>FUNDESTAR</t>
  </si>
  <si>
    <t>CORPORACION SOCIAL Y EDUCATIVA PAZ Y FUTURO</t>
  </si>
  <si>
    <t>AREA DE COBERTURA DE LA SECRETARIA DE EDUCACION DEPARTAMENTAL DE NORTE DE SANTANDER</t>
  </si>
  <si>
    <t>01 DE ENERO DE 2013</t>
  </si>
  <si>
    <t>30 DE DICIEMBRE DE 2013</t>
  </si>
  <si>
    <t>ASOCIACION CRECER Y VIVIR</t>
  </si>
  <si>
    <t>03 DE ENERO DE 2011</t>
  </si>
  <si>
    <t>COLEGIO RAFAEL NUÑEZ PAZ Y FUTURO</t>
  </si>
  <si>
    <t>O1-2011</t>
  </si>
  <si>
    <t>O1-2012</t>
  </si>
  <si>
    <t>CORPRODINCO</t>
  </si>
  <si>
    <t>ANSPE</t>
  </si>
  <si>
    <t>153 DE 2011</t>
  </si>
  <si>
    <t>CORPORDINCO</t>
  </si>
  <si>
    <t>123/2011</t>
  </si>
  <si>
    <t>17/112011</t>
  </si>
  <si>
    <t xml:space="preserve">La experiencia en el programa familias con bienestar no cumple con lo en el pliego de condiciones :  Para efectos de este proceso se tiene  en cuenta:  Experiencia en atención a la primera infancia como aquella relacionada con servicios que incluyan en su desarrollo el componente de educación inicial y/o servicios educativos en el nivel de preescolar. Lo anterior deberá ser acreditado mediante la certificación respectiva.    Experiencia en atención a la familia como aquella relacionada con servicios que incluyan el componente de fortalecimiento de las capacidades de cuidado y crianza a primera infancia en los procesos desarrollados. Lo anterior deberá ser acreditado mediante la certificación respectiva. Por lo anterior no es válida para acreditar la experiencia requerida en este proceso. </t>
  </si>
  <si>
    <t>U.T. ANTONIA SANTOS 2015</t>
  </si>
  <si>
    <t>U.T. ANTONIA SANTOS</t>
  </si>
  <si>
    <t>68-26-2013-457</t>
  </si>
  <si>
    <t>11 MESES 12 DIAS</t>
  </si>
  <si>
    <t>ALCALDIA MUNICIPAL SAN JOSE DE CUCUTA COLEGIO EL PRINCIPITO</t>
  </si>
  <si>
    <t>12 MESES</t>
  </si>
  <si>
    <t xml:space="preserve">11 MESES </t>
  </si>
  <si>
    <t>DEPARTAMENTO NORTE DE SANTANDER- SECRETARIA DE EDUCACION DEPARTAMENTAL</t>
  </si>
  <si>
    <t>68-26-2012-541</t>
  </si>
  <si>
    <t>21  MESES</t>
  </si>
  <si>
    <t>68-26-2010-025</t>
  </si>
  <si>
    <t>23-01-201</t>
  </si>
  <si>
    <t>11 MESES 7 DIAS</t>
  </si>
  <si>
    <t>CORPORACION DIOSESANA  REGIONAL PARA EL DESARROLLO Y EDUCACION CAMBIO Y ESPERANZA</t>
  </si>
  <si>
    <t>11 MESES Y SEIS DIAS</t>
  </si>
  <si>
    <t>U.T. FUNDAS</t>
  </si>
  <si>
    <t>CRECER Y VIVIR</t>
  </si>
  <si>
    <t>68-26-2014-379</t>
  </si>
  <si>
    <t>1 MES</t>
  </si>
  <si>
    <t>68-26-2014-319</t>
  </si>
  <si>
    <t>8,5MESES</t>
  </si>
  <si>
    <t>IGLESIA MISIONERA EMABAJDORES DE CRISTO</t>
  </si>
  <si>
    <t>21 MESES</t>
  </si>
  <si>
    <t>68-26-2006-029</t>
  </si>
  <si>
    <t>68-26-2007-029</t>
  </si>
  <si>
    <t>ASOCACION CRECER Y VIVIR</t>
  </si>
  <si>
    <t>68-26-2014-400</t>
  </si>
  <si>
    <t>68-26-2014-456</t>
  </si>
  <si>
    <t>68-26-2012-409</t>
  </si>
  <si>
    <t>68-26-2014-376</t>
  </si>
  <si>
    <t xml:space="preserve">ELECTROINDUSTRIAL </t>
  </si>
  <si>
    <t>CONVENIO 01</t>
  </si>
  <si>
    <t>24 MESES</t>
  </si>
  <si>
    <t>68-26-2008-027</t>
  </si>
  <si>
    <t>68-26-2007-025</t>
  </si>
  <si>
    <t>Fundación Estructurar</t>
  </si>
  <si>
    <t>Fundación  Panamericana para el desarrollo</t>
  </si>
  <si>
    <t>PADN-F-009-03-10</t>
  </si>
  <si>
    <t xml:space="preserve">El equipo evaluador,  solicita:
1-Subsanar formato 6, teniendo en cuenta que en la columna denominada:identificación, relacionan el número del convenio marco, del que se deriva el acuerdo de cooperación PADN-F-009-03-10; el cual deben relacionar y adjuntar para su verificación.
2-Subsanar formato 6, teniendo en cuenta que la columna denominada: porcentaje de participación, no aplica para este proponente, dado que su oferta es individual y no en consorcio o unión temporal.
3-Subsanar formato 6, teniendo en cuenta que la columna denominada: Fecha fin debe coincidir con la fecha de terminación registrada en la certificación.
4-La certificación expedida por FUPAD, según parágrafo Quinto, determina que la misma tendra una vigencia de 6 meses, contados  a partir de la fecha de su expedición; por lo tanto hay que subsanar actualizando dicha vigencia y dando alcance a la fecha de terminación del contrato.
</t>
  </si>
  <si>
    <t>68-26-2013-337</t>
  </si>
  <si>
    <t>ver folios 200-243 de la carpeta # 2 del contrato, ubicada en la caja 88.</t>
  </si>
  <si>
    <t xml:space="preserve">El equipo evaluador,  solicita:
1-Subsanar formato 6, teniendo en cuenta que la columna denominada: porcentaje de participación, no aplica para este proponente, dado que su oferta es individual y no en consorcio o unión temporal.
2- Subsanar formato 6, teniendo en cuenta que la fecha de inicio verificada en la carpeta del contrato, corresponde a abril 19 de 2013, fecha de expedición del registro presupuestal. (ver folio 214 de la carpeta # 2 del contrato, ubicada en la caja 88.)
</t>
  </si>
  <si>
    <t>FUNDACION ESTRUCTURAR</t>
  </si>
  <si>
    <t>Génesis Foundation</t>
  </si>
  <si>
    <t>Convenio de cooperación de fecha del 2 de enero de 2012</t>
  </si>
  <si>
    <t>El equipo evaluador,  solicita:
1-Aclarar en el formato 9, teniendo en cuenta que la columna denominada: porcentaje de participación, no aplica para este proponente, dado que su oferta es individual y no en consorcio o unión temporal.</t>
  </si>
  <si>
    <t>68-26-2014-235</t>
  </si>
  <si>
    <t xml:space="preserve">ver folio 1-115 de la carpeta # 1 del contrato </t>
  </si>
  <si>
    <t>Fonade</t>
  </si>
  <si>
    <t>El equipo Evaluador solicita: 
1-Subsanar formato 6, teniendo en cuenta que la columna denominada: porcentaje de participación, no aplica para este proponente, dado que su oferta es individual y no en consorcio o unión temporal.</t>
  </si>
  <si>
    <t>Fundacion Exito</t>
  </si>
  <si>
    <t>no reporta</t>
  </si>
  <si>
    <t>El equipo Evaluador solicita: 
1-Subsanar formato 6, teniendo en cuenta que la columna denominada: porcentaje de participación, no aplica para este proponente, dado que su oferta es individual y no en consorcio o unión temporal.
2-Subsanar certificación de la Fundación Exito, identificando objeto del contrato y/o convenio por cada año, fecha exacta de inicio y terminación del contrato y/o convenio que incluya dia, mes y año, obligaciones contractuales del  contrato y/o convenio por cada año.</t>
  </si>
  <si>
    <t>Parroquia de Santa Inés-Padres Somascos</t>
  </si>
  <si>
    <t>No reporta</t>
  </si>
  <si>
    <t>NO  REPORTA</t>
  </si>
  <si>
    <t xml:space="preserve">El equipo Evaluador solicita: 
1-Subsanar formato 6, teniendo en cuenta que la columna denominada: porcentaje de participación, no aplica para este proponente, dado que su oferta es individual y no en consorcio o unión temporal.
</t>
  </si>
  <si>
    <t xml:space="preserve">La certificación anexa por el proponente para acreditar experiencia adicional para el grupo 29, no cumple, por cuanto : 
1)no se identifica el objeto contractual para cada año, ni tampoco se relacionan las obligaciones contractuales que puedan ayudar a determinar el objeto exacto del contrato.
2) no se identifica la fecha exacta de inicio y terminación del contrato y/o convenio que incluya dia, mes y año. </t>
  </si>
  <si>
    <t>68-26-2013-461</t>
  </si>
  <si>
    <t>XXXXXX</t>
  </si>
  <si>
    <t>XXX</t>
  </si>
  <si>
    <t>El equipo evaluador,  solicita:
1--Subsanar formato 6, teniendo en cuenta que la columna denominada: porcentaje de participación, no aplica para este proponente, dado que su oferta es individual y no en consorcio o unión temporal.
2-Las certificaciones relacionadas, por el proponente, en el formato 6 de experiencia mínima habilitante y verificadas por el comite evaluador, no cumplen el tiempo de experiencia  mínima habilitante, por cuanto:
- la certificación del contrato 461 de 2013, tambien fue relacionada en el grupo 29 y solo se tomó el tiempo que no fue validado en el grupo 29, es decir, 1.99 meses. Así mismo, es valido aclararle al proponente que en el grupo 29 se tuvo en cuenta el plazo de ejecución haste el 30 de septiembre de 2014, porque el plazo de ejecución terminó en la vigencia 2014 y los pliegos de la convocatoria estipulan en en numeral 3.19, experiencia especifica, literal c- Requisitos para acreditar contratos en ejecución, que se tomará a efectos de contabilizar la experiencia, hasta el 30 de septiembre de 2014.
Por lo anterior, se solicita subsanar allegando certificaciones de experiencia que cumplan los requisitos del pliego y que aporten mas tiempo de experiencia que permitan alcanzar la mínima experiencia habilitante.</t>
  </si>
  <si>
    <t>Ministerio de Educacion Nacional - Bucaramanga</t>
  </si>
  <si>
    <t>FPI-68-935-2011</t>
  </si>
  <si>
    <t>25/10/25011</t>
  </si>
  <si>
    <t>09/12/011</t>
  </si>
  <si>
    <t>27,012,442</t>
  </si>
  <si>
    <t>81-82</t>
  </si>
  <si>
    <t xml:space="preserve">El equipo evaluador,  solicita:
1-Subsanar formato 6, teniendo en cuenta que la columna denominada: porcentaje de participación, no aplica para este proponente, dado que su oferta es individual y no en consorcio o unión temporal.
</t>
  </si>
  <si>
    <t>FPI-68-995-2011</t>
  </si>
  <si>
    <t>23,959,622</t>
  </si>
  <si>
    <t>82-83</t>
  </si>
  <si>
    <t>68-26-2013-319</t>
  </si>
  <si>
    <t xml:space="preserve">El equipo evaluador,  solicita:
1-Subsanar formato 6, teniendo en cuenta que la columna denominada: porcentaje de participación, no aplica para este proponente, dado que su oferta es individual y no en consorcio o unión temporal.
2-Las certificaciones relacionadas, por el proponente, en el formato 6 de experiencia mínima habilitante y verificadas por el comite evaluador, no cumplen la exigencia de acreditar haber atendido mínimo el 80% de los cupos del grupo, para los cuales se va a presentar, por cuanto:
- la certificación del contrato 319 de 2013, segun se determina en la certificación de la supervisora del contrato en mención, los cupos ejecutados son 100 y el proponente en el formato 6 de experiencia mínima habilitante, relacionó 180 cupos. 
Por lo anterior, se solicita subsanar allegando certificaciones de experiencia que cumplan los requisitos del pliego y que acrediten mas cupos que permitan demostrar haber atendido mínimo el 80% de los cupos del grupo, para los cuales se presentó.
</t>
  </si>
  <si>
    <t xml:space="preserve">Ministerio de Educación Nacional </t>
  </si>
  <si>
    <t>FPI-68-040-2009</t>
  </si>
  <si>
    <t>09/03/25010</t>
  </si>
  <si>
    <t>340,898,901</t>
  </si>
  <si>
    <t>Convenio de cooperación de fecha del 2 de enero de 2013</t>
  </si>
  <si>
    <t>Convenio de cooperación de fecha del 2 de enero de 2010</t>
  </si>
  <si>
    <t>Ministerio de Educación Nacional</t>
  </si>
  <si>
    <t>Convenio FPI 68-285 de 2010</t>
  </si>
  <si>
    <t>682033 de 2012</t>
  </si>
  <si>
    <t>FUNDAFECTO</t>
  </si>
  <si>
    <t>ENASIT S.A.S</t>
  </si>
  <si>
    <t>HACE FALTA EL NUMERO DEL CONTRATO Y SU VALOR.</t>
  </si>
  <si>
    <t>cauca</t>
  </si>
  <si>
    <t>FUNDACION INTERNACIONAL EXCELENCIA PERSONAL</t>
  </si>
  <si>
    <t>COLEGIO GIMNASIO MODERNO DEL VALLE</t>
  </si>
  <si>
    <t>ATENCION INTEGRAL A 320 NIÑOS DE UN AÑO A CUATRO AÑOS, CON LAS ACTIVIDADES IMPLICITAS QUE SE REQUIEREN DENTRO DEL MARCO LEGAL DEL PRESENTE CONTRATO.</t>
  </si>
  <si>
    <t>LA CERTIFICACION DE LA EXPERIENCIA NO DA CUENTA DEL NUMERO DE CONTRATO</t>
  </si>
  <si>
    <t>ITA CHUE FUNDACION</t>
  </si>
  <si>
    <t>113-2009</t>
  </si>
  <si>
    <t>No relaciona en el formato 6: el número de grupos para los cuales oferta, no relaciona la identificación de número y fecha suscripción del contrato, presenta la misma certificación para todos los grupos que oferta,no relaciona número de cupos de los certificados que acredita para el grupo ofertado, el contrato 431 el objeto relacionado no es acorde al solicitado.  Aporta otras certificaciones pero son de periodos inferiores a 3 de diciembre de 2009.</t>
  </si>
  <si>
    <t>139-2010</t>
  </si>
  <si>
    <t>11.6</t>
  </si>
  <si>
    <t>073-2011</t>
  </si>
  <si>
    <t>193-2011</t>
  </si>
  <si>
    <t>10.2</t>
  </si>
  <si>
    <t>El periodo del contrato coincide con el periodo del contrato 073-2011.</t>
  </si>
  <si>
    <t>UNION TEMPORAL DE DESARROLLO INTEGRAL POR LA PRIMERA INFANCIA EL TAMBO</t>
  </si>
  <si>
    <t>ASOCIACION DE PADRES DE FAMILIA DE LOS HOGARES COMUNIOTARIOS DE BIENESTAR PIAGUA MUNICIPIO DEL TAMBO</t>
  </si>
  <si>
    <t>19262010-028</t>
  </si>
  <si>
    <t>NO SE TENDRAN EN CUENTA LOS CONTRATOS TRASLAPADOS AÑOPS 2011-2012-2013, RELACIONADOS EN EL FORMATO 6 (EXPERIENCIA HABILITANTE)</t>
  </si>
  <si>
    <t>19262011-028</t>
  </si>
  <si>
    <t>19262012-137</t>
  </si>
  <si>
    <t>19262013-160</t>
  </si>
  <si>
    <t>19262014-258</t>
  </si>
  <si>
    <t xml:space="preserve">ASOCIACION DE PADRES DE FAMILIA DE LOS HOGARES COMUNIOTARIOS DE BIENESTAR EL CRUCERO </t>
  </si>
  <si>
    <t>19262011-030</t>
  </si>
  <si>
    <t>19262012-139</t>
  </si>
  <si>
    <t>19262013-162</t>
  </si>
  <si>
    <t>ASIPCOM ASOCIACION DE SERVICIOS INTEGRALES PARA LA COMUNIDAD</t>
  </si>
  <si>
    <t>ALCALDIA MUNICIPAL DE PIENDAMO</t>
  </si>
  <si>
    <t>C-5-001-2012</t>
  </si>
  <si>
    <t>ESTA EXPERIENCIA NO SE VALIDA, PORQUE HAY TRASLAPE EN TIEMPO CON LA PRESENTADA GRUPO 5 Y 6</t>
  </si>
  <si>
    <t>C-5-001-2013</t>
  </si>
  <si>
    <t>C-1-066-MC-001-2014</t>
  </si>
  <si>
    <t>ASOCIACION DE PADRES DE FAMILIA DE LA INSTITUCION EDUCATIVA DON BOSCO</t>
  </si>
  <si>
    <t xml:space="preserve">LA CERTIFICACION PRESENTA ENMENDADURAS EN LA FECHA DE INICIO, NO SE RELACIONA NUMERO DE CUPOS ATENDIDOS. ESTA EXPERIENCIA NO SE VALIDA, PORQUE HAY TRASLAPE EN TIEMPO CON LA PRESENTADA GRUPO 5 Y 6
</t>
  </si>
  <si>
    <t>SE TRASLAPA EN TIEMPO CON LA CERTIFICACION 1.  ESTA EXPERIENCIA NO SE VALIDA, PORQUE HAY TRASLAPE EN TIEMPO CON LA PRESENTADA GRUPO 5 Y 6</t>
  </si>
  <si>
    <t>LA PREESENTE EXPERIENCIA ESPECIFICA ADICIONAL NO ES TENIDA EN CUENTA PUESTO QUE ES LA MISMA QUE SE PRESENTA EN EL FORMATO 5 Y 6, ADEMAS FUE TENIDA EN CUENTA COMO EXPERIENCIA MINIMA HABILITANTE DEL GRUPO 6</t>
  </si>
  <si>
    <t>ESTA EXPERIENCIA NO SE VALIDA, PORQUE HAY TRASLAPE EN TIEMPO CON LA PRESENTADA GRUPO 6</t>
  </si>
  <si>
    <t>CTO No. 007</t>
  </si>
  <si>
    <t>LA CERTIFICACION PRESENTA ENMENDADURAS EN LA FECHA DE INICIO Y NO REFERENCIA EL NUMERO DE CUPOS ATENDIDOS. DE IGUAL FORMA DE CORREGIRSE, ESTA EXPERIENCIA SE TRASLAPE EN TIEMPO CON LA PRESENTADA GRUPO 6</t>
  </si>
  <si>
    <t>CTO No. 010</t>
  </si>
  <si>
    <t>C-5-001-2014</t>
  </si>
  <si>
    <t>LA CERTIFICACION PRESENTA ENMENDADURAS EN LA FECHA DE INICIO, NO SE RELACIONA NUMERO DE CUPOS ATENDIDOS</t>
  </si>
  <si>
    <t xml:space="preserve">SE TRASLAPA EN TIEMPO CON LA CERTIFICACION 1.  </t>
  </si>
  <si>
    <t>LA PREESENTE EXPERIENCIA ESPECIFICA ADICIONAL NO ES TENIDA EN CUENTA PUESTO QUE ES LA MISMA QUE SE PRESENTA CEN EL FORMATO 6 Y YA FUE TENIDA EN CUENTA EN LA EXPERIENCIA MINIMA HABILITANTE</t>
  </si>
  <si>
    <t xml:space="preserve">FUNDACION FUTURO AMBIENTAL </t>
  </si>
  <si>
    <t xml:space="preserve">COLEGIO GIMNASIO MODERNO DEL VALLE </t>
  </si>
  <si>
    <t>NO PRESENTA</t>
  </si>
  <si>
    <t>SUBSANAR: CERTIFICACION DE CONTRATO SOSTENIDO CON COLEGIO GIMNASIO MODERNO DEL VALLE./ DESCRIPCION DEL # DE CONTRATO .</t>
  </si>
  <si>
    <t>UNION TEMPORAL POR LA PRIMERA INFANCIA DEL CAUCA</t>
  </si>
  <si>
    <t xml:space="preserve">ASOCIACION DE PADRES DE FAMILIA DE LOS HOGARES COMUNITARIOS DE BIENESTAR AVELINO ULL </t>
  </si>
  <si>
    <t>19262010-015</t>
  </si>
  <si>
    <t>19262011-005</t>
  </si>
  <si>
    <t>19262012-126</t>
  </si>
  <si>
    <t>19262013-271</t>
  </si>
  <si>
    <t>HOGAR INFANTIL PABLO VI</t>
  </si>
  <si>
    <t>19262010-190</t>
  </si>
  <si>
    <t>19262011-193</t>
  </si>
  <si>
    <t>19262012-082</t>
  </si>
  <si>
    <t>19262012-705</t>
  </si>
  <si>
    <t>SE TOMAN EN CUENTA COMO CERTIFICACION ADICIONAL, SOLO 6 MESES DEBIDO A QUE SE TRASLAPAN EN TIEMPO CON CONTRATO 19262012-082</t>
  </si>
  <si>
    <t>UNION TEMPORAL PARA LA PRIMERA INFANCIA DEL CAUCA</t>
  </si>
  <si>
    <t>19262014-150</t>
  </si>
  <si>
    <t>SUBSANAR: CERTIFICACION DE EXPERIENCIA. SOLO SE TOMARA EN CUENTA INFORMACION SEGÚN LA PRESENTACION DEL PROPONENTE EN ORDEN ASCEDENTE PARA CADA UNO DE LOS GRUPOS.  POR TAL MOTIVO AL HABER SIDO PRESENTADO ESTE CONTRATO COMO EXPERIENCIA ADICIONAL EN EL GRUPO ANTERIOR; ESTA NO SE TOMARA EN CUENTA PARA ESTE CASO.</t>
  </si>
  <si>
    <t>NO CUMPLE, DEBIDO A QUE POR ORDEN ASCENDENTE DE PRESENTACION FUE TOMADA EN CUENTA PARA EL GRUPO 8</t>
  </si>
  <si>
    <t>NO CUMPLE COMO INFORMACION ADICIONAL DEBIDO A QUE ESTA INFORMACION YA ESTA PRESENTADA COMO INFORMACION  HABILITANTE.</t>
  </si>
  <si>
    <t xml:space="preserve">UNION TEMPORAL DE DESARROLLO INTEGRAL POR LA PRIMERA INFANCIA DEL SUR DEL CAUCA </t>
  </si>
  <si>
    <t xml:space="preserve">ASOCIACION DE PADRES DE FAMILIA DE LOS HOGARES COMUNIOTARIOS DE BIENESTAR BARRIOS BALBOA </t>
  </si>
  <si>
    <t>19262010-104</t>
  </si>
  <si>
    <t xml:space="preserve">EL PROPONENTE DEBERA SUBSANAR, LA PRESENTACION DE LA INFORMACION DE ACREDITACION DE EXPERIENCIA HABILITANTE Y CUPOS DEBIDO A QUE NO ES CLARO, LA ASIGNACION DE NUMERO DE CUPOS Y NUEMRO DE MESES CERTIFICACOS PARA CADA GRUPO. </t>
  </si>
  <si>
    <t>19262011-106</t>
  </si>
  <si>
    <t>19262012-205</t>
  </si>
  <si>
    <t>19262013-218</t>
  </si>
  <si>
    <t>19262014-278</t>
  </si>
  <si>
    <t xml:space="preserve">ASOCIACION DE PADRES DE FAMILIA DE LOS HOGARES COMUNIOTARIOS DE BIENESTAR  LA BERMEJA BAJA </t>
  </si>
  <si>
    <t>19262011-107</t>
  </si>
  <si>
    <t>19262012-206</t>
  </si>
  <si>
    <t>19262014-279</t>
  </si>
  <si>
    <t xml:space="preserve">ASOCIACION DE PADRES DE FAMILIA DE LOS HOGARES COMUNIOTARIOS DE BIENESTAR  BARRIOS BALBOA </t>
  </si>
  <si>
    <t>19262009-107</t>
  </si>
  <si>
    <t>LA EXPERIENCIA ADICIONAL ACREDITADA NO ES TOMADA EN CUENTA, YA QUE SE TOMA COMO PRUEBA SOPORTE SEGÚN LA PRESENTACION DE GRUPOS A OFERTAR EN ORDEN ASCENDENTE.</t>
  </si>
  <si>
    <t>FUNDACION DAR AMOR "FUNDAMOR"</t>
  </si>
  <si>
    <t>ICBF REGIONAL CAUCA</t>
  </si>
  <si>
    <t>762612883</t>
  </si>
  <si>
    <t>LA ATENCION INTEGRAL SE PRESTARA EN MODALIDAD INSTITUCIONAL A 160 NIÑOS Y NIÑAS MENORES DE 5 AÑOS Y/O HASTA SU INGRESO AL SISTEMA EDUCATIVO, DE ACUERDO CON LOS CRITERIOS DE FOCALIZACION DEFINIDOS POR COMISION INTERSECTORIAL DE PRIMERA INFANCIA DE CONFORMIDAD CON EL ANEXO 1,. Y EN ARTICULACION CON LAS INSTITUCIONES COMPETENTES EN LA ATENCION A LA PRIMERA INFANCIA INVOLUCRANDO A LA FAMILIAR COMO ACTOR FUNDAMENTAL EN LOS PROCESOS DE DESARROLLO 160 CUPOS.</t>
  </si>
  <si>
    <t>762611945</t>
  </si>
  <si>
    <t>GARANTIZAR LA ATENCIÓN ESPECIALIZADA EN LA MODALIDAD CENTRO DE PROTECCIÓN INTERNADO PARA RESTABLECIMIENTO DE DERECHOS A NIÑOS, NIÑAS Y ADOLESCENTES CON DISCAPACIDAD Y/O ENFERMDAD DE CUIDADO ESPECIAL". PROTECCIÓN INTERNADO CON DISCAPACIDAD Y/O ENFERMEDAD DE CUIDADO ESPECIAL</t>
  </si>
  <si>
    <t>SecretaríadeEducación MunipaldeCali 2011</t>
  </si>
  <si>
    <t>LicenciadeFuncionamiento,ResoluciónNo. 4143.2.21.5635-Octubre 29 de2007.</t>
  </si>
  <si>
    <t>EducaciónInicialy/oserviciosEducativosenelnivel peescolar.</t>
  </si>
  <si>
    <t>NO SE EVIDENCIA CANTIDAD DE CUPOS EN CERTIFICACION DE SIMAT</t>
  </si>
  <si>
    <t>ONG FUNDACION GESTION SOCIAL DE COLOMBIA</t>
  </si>
  <si>
    <t>RESGUARDO INDIGENA DE GUAMBIANOS LA MARIA</t>
  </si>
  <si>
    <t>210120130115</t>
  </si>
  <si>
    <t xml:space="preserve">BRINDAR APOYO PSICOLOGICO INTEGRAL EN EL RESGUARDO INDIGENA GUAMBIANO LA MARIA EN EL MUNICIPIO DE PIENDAMO DEPARTAMENTO DEL CAUCA A 150 NIÑOS DE 2 A 5 AÑOS DE EDAD EN CONJUNTO CON SUS FAMILIAS PARA DIAGNOSTICAR E INTERVENIR EN EL MANEJO DE NIÑOS CON DISCAPACIDAD CONGENITA Y TRASTORNOS DEL DESARROLLO Y ASI DAR PASO A SU VINCULACION A LA ESCOLARIDAD. </t>
  </si>
  <si>
    <t xml:space="preserve">RESGUARDO MUSE UKWE </t>
  </si>
  <si>
    <t>2012051800046</t>
  </si>
  <si>
    <t xml:space="preserve">TRABAJAR INTEGRALMENTE MEDIANTE EL ACOMPAÑAMIENTO DE UN EQUIPO INTERDISCIPLINAR DE PROFESIONALES A UNA POBLACION DE 150 NIÑAS Y NIÑOS DE 1 A 5 AÑOS DE EDAD EN EL MUNICIPIO DE MORALES CAUCA CON PARTICIPACION DE SUS FAMILIAS Y LA COMUNIDAD EN GENERAL, PARA EVIDENCIAR Y DAR A CONOCER EL ADECUADO MANEJO QUE SE DEBE DE TENER CON LOS NIÑOS CON DISCAPACIDAD CONGENITA Y EN EL APRENDIZAJE, LOGRANDO ASI CON ESTE TRABAJO MEJORAR EL NIVEL Y CALIDAD DE VIDA DE ELLOS EN SU ENTORNO. </t>
  </si>
  <si>
    <t xml:space="preserve">CORPORACION RAICES AFRICANAS </t>
  </si>
  <si>
    <t>RA201450200120</t>
  </si>
  <si>
    <t xml:space="preserve">TRABAJAR CON LAS FAMILIAS PARA QUE SE FORTALEZCAN LA PARTE MOTRIZ DE NUESTROS NIÑOS Y NIÑAS EN EDADES DE 1 A 4 AÑOS PARA QUE A TRAVES DE TRABAJOS LUDICOS SE POTENCIALICE SU DESARROLLO MOTRIZ, IMPLEMENTANDO ASI LA CONSERVACION DE NUESTRAS TRADICIONES CULTURALES Y ETNICAS DE LAS VEREDAS LA PALMA, LA AURELIA, LA GRANJA CORREGIMIENTO LA PEDREGOZA DEL MUNICIPIO DE CAJIBIO EN EL DEPARTAMENTO DEL CAUCA, PARA QUE LAS FAMILIAS QUE SON LA BASE DE LA COMUNIDAD SIGAN CONSERVANDOLAS. </t>
  </si>
  <si>
    <t>ASOCIACION AGROPECUARIA DE DESARROLLO INTEGRAL NAM MISAK "AGRONAMI"</t>
  </si>
  <si>
    <t>15JUL20130093</t>
  </si>
  <si>
    <t xml:space="preserve">REALIZAR TRABAJOS DE CAMPO PARA DIAGNOSTICAR LA SITUACION NUTRICIONAL DE NIÑOS DE 1 A 5 AÑOS DE EDAD, INVOLUCRANDO A LA FAMILIA PARA QUE SE COMPRENDA MEDIANTE ESPACIOS DE FORMACION, LA IMPORTANCIA DE UN ALIMENTACION BALANCEADA CON PRODUCTOS DE LA REGION CON LA CARGA NUTRIONAL REQUERIDA PARA EL ADECUADO DESARROLLO DURANTE SUS PRIMEROS 5 AÑOS DE VIDA. </t>
  </si>
  <si>
    <t xml:space="preserve">RESGUARDO INDIGENA GUAMBIANO LA MARIA </t>
  </si>
  <si>
    <t>100120130012</t>
  </si>
  <si>
    <t xml:space="preserve">VALORACION Y DIAGNOSTICO DEL ESTADO NUTRICIONAL DE 418 NIÑOS DE CERO (0) A CINCO (5) AÑOS, CONSIDERANDO LAS COSTUMBRES Y HABITOS DE ALIMENTACION PROPIAS DEL RESGUARDO INDIGENA GUAMBIANO Y SUMINISTRO DE UNA DIETA SANA Y BALANCEADA MEDIANTE LA ENTREGA DE MERCADOS CON INSUMOS PROPIOS DE LA REGION, BAJO LA PREMISA DE LA CONSERVACION DE LA IDENTIDAD INDIGENA Y SUS CONSTUMBRES. </t>
  </si>
  <si>
    <t>201307200046</t>
  </si>
  <si>
    <t xml:space="preserve">RECUPERAR LAS HUERTAS CASERAS EN LOS NUCLEOS FAMILIARES PARA QUE EL COSTO DE LOS ALIMENTOS BAJE Y PUEDA TENER LOS NUTRIENTES NECESARIOS EN LOS ALIMENTOS QUE SE CONSUMEN, MEDIANTE ACOMPAÑAMIENTO TECNICO Y PROFESIONAL, LOGRANDO ASI UN ADECUADO BALANCE NUTRICIONAL EN LA PRIMERA INFANCIA Y SUS FAMILIAS. </t>
  </si>
  <si>
    <t>FUNDACION GIMNASIO MODERNO DEL CAUCA</t>
  </si>
  <si>
    <t>19262012-741</t>
  </si>
  <si>
    <t>62 Y 64</t>
  </si>
  <si>
    <t xml:space="preserve">EN EL FORMATO No 6 ADJUNTA UNA CASILLA DE MAS Y RELACIONA QUE CERTIFICA 515 CUPOS PARA ESTE GRUPO PERO NO ESPECIFICA CUANTO S DE CADA CONTRATO </t>
  </si>
  <si>
    <t>62 Y 67</t>
  </si>
  <si>
    <t>63 Y 68</t>
  </si>
  <si>
    <t>19262013- 438</t>
  </si>
  <si>
    <t>62Y 64</t>
  </si>
  <si>
    <t>SEGIUN FORMATO 6 ANEXA CASILLA EN LA CUAL INFORMA QUE ACREDIDA 320 DE ESTOS CUPOS QUE HA EJECUATADO, PERO NO ACLARA DE CUAL DE LOS DOS CONTRATOS. TAMBIEN ANEXA CERTIFICACION DE CONTRATO EJECUTADO QUE NO CUMPLE CO EL OBJETO COMUNICADO EN LOS PLIEGOS.</t>
  </si>
  <si>
    <t>19262012-658</t>
  </si>
  <si>
    <t>19262012 -745</t>
  </si>
  <si>
    <t>COOPERATIVA MULTIACTIVA DE USARIOS DEL PROGRAMAM SOCIAL HOGARES COMUNITARIOS DE SANTANDER</t>
  </si>
  <si>
    <t>COOPERATIVA MULTIACTIVA DE USARIOS DEL PROGRAMAM SOCIAL HOGARES COMUNITARIOS DE SANTANDER DE QUILICHAO</t>
  </si>
  <si>
    <t>19262014-228</t>
  </si>
  <si>
    <t>ATENDER A LA PRIMERA INFANCIA, EN EL MARCO DE LA ESTRATEGIA " DE CERO A SIEMPRE", ESPECIFICAMENTE A LOS  NIÑOS Y NIÑAS MENORES DE CINCO AÑOS DE FAMIIAS EN SITUACION CON VULNERABILIDAD DE  CONFORMIDAD CON LAS DIRECTRICES  LINEAMIENTOS Y PARAMETROS ESTABLECIDOS POR EL ICBF , ASI COMO REGULAR LAS RELACIONES ENTRE LAS PARTES DERIVADAS DE LA ENTREGA DE APORTES DEL ICBF A LA ENTIDAD ADMINISTRADORA DEL SERVICIO EN LA MODALIDAD DE HOGARES COMUNITARIOS  DE BIENESTAR  EN LAS SIGUIENTES FORMAS DE ATENCIÓN : FAMILIARES MULTIPLES, GRUPALES EMPRESARIALES , JARDINES SOCIALES EN  Y EN LA MODALIDAD FAMI.</t>
  </si>
  <si>
    <t xml:space="preserve"> 239 Y 241</t>
  </si>
  <si>
    <t xml:space="preserve">COOPERATIVA MULTICTIVA DEL PROGRAMA SOCIAL  HOGARES COMUNITARIOS DE SANTANDER </t>
  </si>
  <si>
    <t xml:space="preserve">COOPERATIVA MULTICTIVA DEL PROGRAMA SOCIAL  HOGARES COMUNITARIOS DE SANTANDER DE QUILICHAO </t>
  </si>
  <si>
    <t>19262013- 306</t>
  </si>
  <si>
    <t>238 Y 242</t>
  </si>
  <si>
    <t>Cauca</t>
  </si>
  <si>
    <t>119262012-191</t>
  </si>
  <si>
    <t>BIRNDAR ATENCIÓN A LA PRIMERA INFANCIA, NIÑOS Y NIÑAS MENORES DE CINCO AÑOS DE FAMIIAS EN SITUACION CON VULNERABILIDAD ECONOMICA SOCIAL CULTURAL, NUTRICIONAL Y SOCIOAFECTIVA A TRAVES DE LOS HOGARES DE BIENESTAR MODALIDAD CERO - CINCO AÑOS, ENLAS SIGUIENTES FORMAS DE ATENCIÓN : FAMILIARES MULTIPLES, GRUPALES Y EN LA MODALIDAD FAMI, A POYAR A LAS FAMILIAS EN DESARROLLO CON MUJERES GESTANTES, MADRES LACTANTES, NIÑOS Y NIÑAS MENORES DE 2 AÑOS QUE SE ENCUENTRAN EN VULNERABILIDAD PSICOAFECTIVA NUTRICIONAL ECONOMICA Y SOCIAL"</t>
  </si>
  <si>
    <t>192 Y 195</t>
  </si>
  <si>
    <t>EL TOTAL DE CUPOS CERTIFICADOS DEL ANEXO 6 ES 630 DE LOS CUALES TOMAA PARA ESTE GRUPO OFERTADO 350</t>
  </si>
  <si>
    <t xml:space="preserve">COOPERATIVA MILTIACTIVA DE USUARIOS DEL PROGRAMA SOCIAL DE HOGARES COMUNITARIOS DE SANTANDER </t>
  </si>
  <si>
    <t>COOPERAATIVA MILTIACTIVA DE USUARIOS DEL PROGRAMA SOCIAL DE HOGARES COMUNITARIOS DE SANTANDER  DE QUILICHAO - COOMHOGAR</t>
  </si>
  <si>
    <t>1020262013-440</t>
  </si>
  <si>
    <t>ATENDER INTEGRALMENTE A LA PRIMERA INFANCIA EN EL MARCO DE LA ESTRATEGIA DE "CERO A SIEMPRE", DE CONFORMIDAD CON LAS DIRECTRICES Y LINAMIENTOS Y ESTANDARES ESTABLECIDOS POR EL ICBF, ASI COMO REGULAR LAS RELACIONES ENTRE LAS PARTES DERIVADAS DE LA ENTREGA DE APORTES DEL ICBF AL CONTRATISTA, PARA QUE ESTE ASUMA BAJO SU EXCLUSIVA RESPONSABILIDAD DICHA ATENCIÓN</t>
  </si>
  <si>
    <t>134 Y 136</t>
  </si>
  <si>
    <t>19202612- 534</t>
  </si>
  <si>
    <t>BRINDAR ATENCION INTEGRAL A LA PRIMERA INFANCIA EN LOS CENTROS DE DESARROLLO INFANTIL TEMPRANO EN EL MARCO DE LA ESTRATEGIIA " DE CERO A SIEMPRE" EN EL DEPARTAMENTO DEL CAUCA"</t>
  </si>
  <si>
    <t>31/1272012</t>
  </si>
  <si>
    <t>NO TIENE</t>
  </si>
  <si>
    <t>NO  ADJUNTO CERIFICACION DE ESTE CONTRATO.</t>
  </si>
  <si>
    <t>COOPERATIVA MULTIACTIVA DE USUARIOS DEL PROGRAMA SOCIAL HOGARES COMUNITARIOS DE SANTANDER</t>
  </si>
  <si>
    <t>COOPERATIVA MULTIACTIVA DE USUARIOS DEL PROGRAMA SOCIAL HOGARES COMUNITARIOS DE SANTANDER DE QUILICHAO- COOMHOGAR</t>
  </si>
  <si>
    <t>19262012-191</t>
  </si>
  <si>
    <t>84 Y 87</t>
  </si>
  <si>
    <t>LA INFORMACION ES TOMADA DEL FORMATO No. 6 QUE PRESENTA LA PROPUESTA.</t>
  </si>
  <si>
    <t>FUNDACIÓN AFECTO - FUNDAFECTO</t>
  </si>
  <si>
    <t>FUNDACION  AFECTO</t>
  </si>
  <si>
    <t>431  DE 2013</t>
  </si>
  <si>
    <t>ATENDER INTEGRALMENTE A LA PRIMERA INFANCIA EN EL MARCO DE LA "ESTRATEGIA DE CERO A SIEMPRE" DE CONFORMIDAD CON LAS DIRECTIRSES, LINAMIENTOS Y ESTANDARES ESTABLECIDOS POR EL ICBF, ASI COMO REGULAR LAS RELACIONES EENTRE LAS PARTES DERIVADAS DE LA ENTREGA DE APORTES DEL ICBF AL CONTRATISTA, PARA QUE ESTE ASUMA PARA QUE ESTE ASUMA BAJO SU EXCLUSIVA RESPONSABILIDAD DICHA ATENCION.</t>
  </si>
  <si>
    <t>X</t>
  </si>
  <si>
    <t>$ 531,964,504</t>
  </si>
  <si>
    <t>CUMPLE CON LO SOLICITADO EN EL FORMATO 6 AUNQUE NO RELACIONA EL VALOR DEL CONTRATO.</t>
  </si>
  <si>
    <t>FUNDACION  AFECTO - FUNDAFECTO</t>
  </si>
  <si>
    <t>ENASID</t>
  </si>
  <si>
    <t>NO SE EVIDENCIA EN LA CERTIFICACIÓN</t>
  </si>
  <si>
    <t>" ATENCION A FAMILIAS EN SISTEMAS PASIFICOS DE RESOLUCIÓN DE CONFLICTOS Y PAUTAS DE CRIANZA N DE VULNERABILIDAD. EN EL MUNICIPIO DE GUAYCAL NARIÑO IMPLEMENTANDO LOS METODOS ALTERNATIVOS : FAMILIA, ESCUELA Y COMUNIDAD" A 500 FAMILIA EN SITUACIÓN</t>
  </si>
  <si>
    <t>FUNDACION LLEVANT EN MARXA POR LOS NIÑOS MARGINADOS CONSTRUCTORES DE PAZ</t>
  </si>
  <si>
    <t>FUNDACION LLEVANNT EN MARXA POR LOS NIÑOS MARGINADOS CONSTRUCTORES DE PAZ</t>
  </si>
  <si>
    <t>19262013-468</t>
  </si>
  <si>
    <t>19262014-393</t>
  </si>
  <si>
    <t>LA EXPERIENCIA NO SE TIENE ENCUENTA SE TRASLAPA CON EL TIEMPO DEL ANTERIOR</t>
  </si>
  <si>
    <t>FUNDACION LICEO COMERCIAL LICEO CIUDAD DE EL BORDO</t>
  </si>
  <si>
    <t>MINEDUCACION</t>
  </si>
  <si>
    <t>FPI 19-637</t>
  </si>
  <si>
    <t>1FPI19-828</t>
  </si>
  <si>
    <t>192069-2012</t>
  </si>
  <si>
    <t>212057-2011</t>
  </si>
  <si>
    <t>SECRETARIA DE EDUCACIONY CULTURA DEL CAUCA</t>
  </si>
  <si>
    <t>RESOLUCION 1165/2012</t>
  </si>
  <si>
    <t>LA RESOLUCION S ENCUENTRA EN EL FOLIO 75</t>
  </si>
  <si>
    <t>LICEO COMERCIAL DEL BORDO</t>
  </si>
  <si>
    <t>SECRETARIA DE EDUCACION DEL CAUCA</t>
  </si>
  <si>
    <t xml:space="preserve">RES 1165  DEL 2002 </t>
  </si>
  <si>
    <t>LICEO COMERCIAL CIUDAD DEL BORDO</t>
  </si>
  <si>
    <t>198-2011</t>
  </si>
  <si>
    <t>19262012-148</t>
  </si>
  <si>
    <t>261-2009</t>
  </si>
  <si>
    <t>LA EXPERIENCIA DEBE SER A PARTIR DEL MES DE DICIEMBRE DEL 2009.</t>
  </si>
  <si>
    <t>OIM</t>
  </si>
  <si>
    <t>PSPJ-898-NAJ-467</t>
  </si>
  <si>
    <t xml:space="preserve">LICEO COMERCIAL CIUDAD DEL BORDO </t>
  </si>
  <si>
    <t>FPI-19-722-2011</t>
  </si>
  <si>
    <t>FPI-19-633-2011</t>
  </si>
  <si>
    <t>19262012-737</t>
  </si>
  <si>
    <t>251-2009</t>
  </si>
  <si>
    <t>LA EXPERIENCIOA DEBE CONTARSE DESDE DICIEMBRE DE 2009 NO ANTES</t>
  </si>
  <si>
    <t>258-2010</t>
  </si>
  <si>
    <t>MENFONADE</t>
  </si>
  <si>
    <t>2111919-2011</t>
  </si>
  <si>
    <t>SECRETARIA EDUCACION DEL CAUCA</t>
  </si>
  <si>
    <t>RESOL. 1165/2002</t>
  </si>
  <si>
    <t>FPI 19-214-2010</t>
  </si>
  <si>
    <t>2111104-2011</t>
  </si>
  <si>
    <t>192013-2012</t>
  </si>
  <si>
    <t>FPI  19-635-2011</t>
  </si>
  <si>
    <t>FUNDACION AMALAKA</t>
  </si>
  <si>
    <t>INSTITUTO COLOMBIANO DE BIENESTAR FAMILIAR - REGIONAL CAUCA</t>
  </si>
  <si>
    <t>19262013-437</t>
  </si>
  <si>
    <t>19262013-386</t>
  </si>
  <si>
    <t>19262013-470</t>
  </si>
  <si>
    <t>MINISTERIO DE CULTURA</t>
  </si>
  <si>
    <t>CONVENIO DE APOYO 1859-2011</t>
  </si>
  <si>
    <t>UNIVERSIDAD DEL CAUCA</t>
  </si>
  <si>
    <t>La certificación no es expedida por el área competente. 
No se presenta referencia en el marco de contrato o convenio, como tampoco si fue objeto de multas
En relación al objeto es caracterizar las practicas educativas… no es claro, al manifestar dentro de la misma certificación el termino sistematización</t>
  </si>
  <si>
    <t>INSTITUTO COLOMBIAN ODE BIENESTAR FAMILIAR</t>
  </si>
  <si>
    <t>19262012-746</t>
  </si>
  <si>
    <t>DILIGENCIAR DE ACUERDO AL FORMATO 6</t>
  </si>
  <si>
    <t>El proponente en el Formato 6 registra experiencia superior a la que se refleja en la constancia de emitida por ICBF.
En la constancia emitida por ICBF no se reportan el número  de cupos atendidos, fecha de inicio y de terminación.</t>
  </si>
  <si>
    <t>FPI-19676</t>
  </si>
  <si>
    <t>En la certificación no se reporta numero de cupos atendidos, como tampoco si fueron objeto de multas.</t>
  </si>
  <si>
    <t>SECRETARIA DE EDUCACION Y CULTURA DEL DEPARTAMENTO DEL CAUCA</t>
  </si>
  <si>
    <t>251-2011</t>
  </si>
  <si>
    <t>19262013-430</t>
  </si>
  <si>
    <t>No se manifiesta si ha sido objeto de multas</t>
  </si>
  <si>
    <t>CORPORACION YRAKA</t>
  </si>
  <si>
    <t>MEN-FONADE</t>
  </si>
  <si>
    <t>02 DE AGOSTO DE 2012</t>
  </si>
  <si>
    <t>15 DE DICIEMBRE DE 2012</t>
  </si>
  <si>
    <r>
      <t xml:space="preserve">EL EQUIPO EVALUADOR MANIFIESTA QUE EL FORMATO 6, PRESENTADO POR EL PROPONENTE EXPERIENCIA HABILITANTE REPORTA EN LA CERTIFICACION DEL CONTRATO 2121979 FECHA DE INICIACION 26/07/2012 , LA CUAL NO CORRESPONDE CON LA CERTIFICACION EXPEDIDA POR EL MEN-FONADE COMO ENTIDAD CONTRATANTE QUE MANIFIESTA INICIACION EN 02/08/2012 FOLIO 70. </t>
    </r>
    <r>
      <rPr>
        <b/>
        <sz val="11"/>
        <color indexed="10"/>
        <rFont val="Calibri"/>
        <family val="2"/>
      </rPr>
      <t>CORREGIR FORMATO 6  SUBSANAR</t>
    </r>
  </si>
  <si>
    <t>INSTITITO COLOMBIANO DEL BIENESTAR FAMILIAR</t>
  </si>
  <si>
    <t>1526-2012-383</t>
  </si>
  <si>
    <t>27 DE DICIEMBRE DE 2012</t>
  </si>
  <si>
    <t>1526-2012-382</t>
  </si>
  <si>
    <t>12 DE ABRIL DE 2012</t>
  </si>
  <si>
    <t>30 DE SEPTIEMBRE DE 2012</t>
  </si>
  <si>
    <t>6826-2012-597</t>
  </si>
  <si>
    <t>04 DE JUNIO DE 2014</t>
  </si>
  <si>
    <t>15 DE DICIEMBRE DE 2102</t>
  </si>
  <si>
    <r>
      <t xml:space="preserve">EL EQUIPO EVALUADOR MANIFIESTA QUE EL FORMATO 6, PRESENTADO POR EL PROPONENTE EXPERIENCIA HABILITANTE REPORTA EN LA CERTIFICACION DEL CONTRATO 2121949 FECHA DE INICIACION 26/06/2012 , LA CUAL NO CORRESPONDE CON LA CERTIFICACION EXPEDIDA POR EL MEN-FONADE COMO ENTIDAD CONTRATANTE QUE MANIFIESTA INICIACION EN 02/08/2012 FOLIO 108. </t>
    </r>
    <r>
      <rPr>
        <b/>
        <sz val="11"/>
        <color indexed="10"/>
        <rFont val="Calibri"/>
        <family val="2"/>
      </rPr>
      <t>CORREGIR FORMATO 6  SUBSANAR</t>
    </r>
  </si>
  <si>
    <r>
      <t xml:space="preserve">EL EQUIPO EVALUADOR MANIFIESTA QUE EL FORMATO 6, PRESENTADO POR EL PROPONENTE EXPERIENCIA HABILITANTE REPORTA EN LA CERTIFICACION DEL CONTRATO 2121978 FECHA DE INICIACION 26/07/2012 , LA CUAL NO CORRESPONDE CON LA CERTIFICACION EXPEDIDA POR EL MEN-FONADE COMO ENTIDAD CONTRATANTE QUE MANIFIESTA INICIACION EN 02/08/2012 FOLIO 126. </t>
    </r>
    <r>
      <rPr>
        <b/>
        <sz val="11"/>
        <color indexed="10"/>
        <rFont val="Calibri"/>
        <family val="2"/>
      </rPr>
      <t>CORREGIR FORMATO 6  SUBSANAR</t>
    </r>
  </si>
  <si>
    <t>6826-2012-609</t>
  </si>
  <si>
    <t>20 DE DICIEMBRE DE 2012</t>
  </si>
  <si>
    <t>ALCALDIA DE LANDAZURI (SANTANDER)</t>
  </si>
  <si>
    <t>23 DE SEPTIEMBRE DE 2011</t>
  </si>
  <si>
    <t>23 DE DICIEMBRE DE 2011</t>
  </si>
  <si>
    <t>27 DE ABRIL DE 2012</t>
  </si>
  <si>
    <t>29 DE JUNIO DE 2012</t>
  </si>
  <si>
    <r>
      <t xml:space="preserve">EL EQUIPO EVALUADOR MANIFIESTA QUE EL FORMATO 9, PRESENTADO POR EL PROPONENTE EXPERIENCIA ADICIONAL REPORTA EN LA CERTIFICACION DEL CONTRATO 2120900 FECHA DE INICIACION 12/04/2012 , LA CUAL NO CORRESPONDE CON LA CERTIFICACION EXPEDIDA POR EL MEN-FONADE COMO ENTIDAD CONTRATANTE QUE MANIFIESTA INICIACION EN 27/04/2012 FOLIO 156.
</t>
    </r>
    <r>
      <rPr>
        <b/>
        <u/>
        <sz val="11"/>
        <color indexed="10"/>
        <rFont val="Calibri"/>
        <family val="2"/>
      </rPr>
      <t>TENIENDO EN CUENTA QUE LA EXPERIENCIA ADICIONAL ES PONDERABLE Y EN RAZON DE NO CUMPLIR CON LOS CRITERIOS PARA PONDERACION Y AL NO SER SUBSANABLE LA EXPERIENCIA APORTADA COMO ADICIONAL NO SERA VALIDADA Y EN CONSECUENCIA SE RECHAZARA Y NO SERA OBJETO DE CALIFICACION.</t>
    </r>
  </si>
  <si>
    <r>
      <t xml:space="preserve">EL EQUIPO EVALUADOR MANIFIESTA QUE EL FORMATO 9, PRESENTADO POR EL PROPONENTE EXPERIENCIA ADICIONAL REPORTA EN LA CERTIFICACION DEL CONTRATO 2121977 FECHA DE INICIACION 26/07/2012 , LA CUAL NO CORRESPONDE CON LA CERTIFICACION EXPEDIDA POR EL MEN-FONADE COMO ENTIDAD CONTRATANTE QUE MANIFIESTA INICIACION EN 02/08/2012 FOLIO 174.
</t>
    </r>
    <r>
      <rPr>
        <b/>
        <u/>
        <sz val="11"/>
        <color indexed="10"/>
        <rFont val="Calibri"/>
        <family val="2"/>
      </rPr>
      <t>TENIENDO EN CUENTA QUE LA EXPERIENCIA ADICIONAL ES PONDERABLE Y EN RAZON DE NO CUMPLIR CON LOS CRITERIOS PARA PONDERACION Y AL NO SER SUBSANABLE LA EXPERIENCIA APORTADA COMO ADICIONAL NO SERA VALIDADA Y EN CONSECUENCIA SE RECHAZARA Y NO SERA OBJETO DE CALIFICACION.</t>
    </r>
  </si>
  <si>
    <t>INSTITUTO COLOMBIANO DEL BIENESTAR FAMILIAR</t>
  </si>
  <si>
    <t>6826-2014-341</t>
  </si>
  <si>
    <t>24 DE ENERO DE 2014</t>
  </si>
  <si>
    <t>6826-2012-594</t>
  </si>
  <si>
    <t>19 DE DICIEMBRE DE 2012</t>
  </si>
  <si>
    <t>05 DE MARZO DE 2014</t>
  </si>
  <si>
    <t>MEN FONADE</t>
  </si>
  <si>
    <t>03 DE OCTUBRE DE 2012</t>
  </si>
  <si>
    <r>
      <t xml:space="preserve">EL EQUIPO EVALUADOR CONCEPTUA QUE </t>
    </r>
    <r>
      <rPr>
        <b/>
        <sz val="11"/>
        <color indexed="10"/>
        <rFont val="Calibri"/>
        <family val="2"/>
      </rPr>
      <t>NO SE REGISTRA EXPERIENCIA ACREDITADA VALIDADA</t>
    </r>
    <r>
      <rPr>
        <sz val="11"/>
        <rFont val="Calibri"/>
        <family val="2"/>
      </rPr>
      <t xml:space="preserve"> PARA ESTA CERTIFICACION EN RAZON DE TENER TRASLAPO DE TIEMPO PARA EL PERIODO 03/10/2012 A 15/12/2012 CON LA CERTIFICACION DEL CONTRATO 2121977 QUE REGISTRA EJECUCION ENTRE EL 02/08/2012 A 15/12/2012.</t>
    </r>
  </si>
  <si>
    <t>INSTITUO COLOMBIANO DEL BIENESTAR FAMILIAR</t>
  </si>
  <si>
    <t>29 DE NOVIEMBRE DE 2013</t>
  </si>
  <si>
    <t>ALCALDIA MUNICIPAL DE SAN PABLO (DEPARTAMENTO DE BOLIVAR)</t>
  </si>
  <si>
    <t>O7-2009</t>
  </si>
  <si>
    <t>01 DE SEPTIEMBRE DE 2009</t>
  </si>
  <si>
    <t>30 DE DICIEMBRE DE 2009</t>
  </si>
  <si>
    <r>
      <t xml:space="preserve">EL EQUIPO EVALUADOR CONCEPTUA QUE SE REGISTRA UNA EXPERIENCIA NO ACREDITADA PARA ESTA CERTIFICACION EQUIVALENTE A UN (01) MES QUE CORRESPONDE A SEPTIEMBRE 01 A 30 DE 2009, TENIENDO EN CUENTA QUE EL PLIEGO DE CONDICIONES INDICA QUE LA EXPERIENCIA A VALIDAR ES A PARTIR DE OCTUBRE 01 DE 2009. 
ADEMAS NO PRESENTA LA CERTIFICACION PARA ACREDITAR ESTA EXPERIENCIA. SE RECUERDA QUE LA CERTIFICACION DEBE CUMPLIR CON LO EXPRESO EN EL PLIEGO DE CONDICIONES CAPITULO III NUMERAL 3,19 LITERAL e). DEBE </t>
    </r>
    <r>
      <rPr>
        <b/>
        <u/>
        <sz val="11"/>
        <color indexed="10"/>
        <rFont val="Calibri"/>
        <family val="2"/>
      </rPr>
      <t>SUBSANAR</t>
    </r>
  </si>
  <si>
    <t>ICETEX - MINISTERIO DE EDUCACION NACIONAL M.E.N.</t>
  </si>
  <si>
    <t>FPI-68311</t>
  </si>
  <si>
    <t>19 DE OCTUBRE DE 2010</t>
  </si>
  <si>
    <t>01 DE OCTUBRE DE 2011</t>
  </si>
  <si>
    <r>
      <t xml:space="preserve">EL EQUIPO EVALUADOR MANIFIESTA QUE EL FORMATO 9, PRESENTADO POR EL PROPONENTE EXPERIENCIA ADICIONAL REPORTA EN LA CERTIFICACION DEL CONTRATO 2123445 FECHA DE INICIACION 28/09/2012 , LA CUAL NO CORRESPONDE CON LA CERTIFICACION EXPEDIDA POR EL MEN-FONADE COMO ENTIDAD CONTRATANTE QUE MANIFIESTA INICIACION EN 03/10/2012 FOLIO 72. 
</t>
    </r>
    <r>
      <rPr>
        <b/>
        <sz val="11"/>
        <color indexed="10"/>
        <rFont val="Calibri"/>
        <family val="2"/>
      </rPr>
      <t>TENIENDO EN CUENTA QUE LA EXPERIENCIA ADICIONAL ES PONDERABLE Y EN RAZON DE NO CUMPLIR CON LOS CRITERIOS PARA PONDERACION Y AL NO SER SUBSANABLE LA EXPERIENCIA APORTADA COMO ADICIONAL NO SERA VALIDADA Y EN CONSECUENCIA SE RECHAZARA Y NO SERA OBJETO DE CALIFICACION.</t>
    </r>
  </si>
  <si>
    <t>28 DE MARZO DE 2012</t>
  </si>
  <si>
    <r>
      <t xml:space="preserve">EL EQUIPO EVALUADOR MANIFIESTA QUE EL PROPONENTE NO PRESENTA LA CERTIFICACION DEL CONTRATO 2120902 . SE RECUERDA QUE LA CERTIFICACION DEBE PRESENTARLA Y CUMPLIR CON LO EXPRESO EN EL PLIEGO DE CONDICIONES CAPITULO III NUMERAL 3,19 LITERAL e). </t>
    </r>
    <r>
      <rPr>
        <b/>
        <u/>
        <sz val="11"/>
        <color indexed="10"/>
        <rFont val="Calibri"/>
        <family val="2"/>
      </rPr>
      <t>TENIENDO EN CUENTA QUE LA EXPERIENCIA ADICIONAL ES PONDERABLE Y EN RAZON DE NO CUMPLIR CON LOS CRITERIOS PARA PONDERACION Y AL NO SER SUBSANABLE LA EXPERIENCIA APORTADA COMO ADICIONAL NO SERA VALIDADA Y EN CONSECUENCIA SE RECHAZARA Y NO SERA OBJETO DE CALIFICACION.</t>
    </r>
  </si>
  <si>
    <t>MEN ICETEX</t>
  </si>
  <si>
    <t>FPI-15641</t>
  </si>
  <si>
    <t>10 DE JUNIO DE 2011</t>
  </si>
  <si>
    <t>15 DE DICIEMBRE DE 2011</t>
  </si>
  <si>
    <r>
      <t>EL EQUIPO EVALUADOR MANIFIESTA QUE EL PROPONENTE NO PRESENTA LA CERTIFICACION DEL CONTRATO FPI-15641 . SE RECUERDA QUE LA CERTIFICACION DEBE PRESENTARLA Y CUMPLIR CON LO EXPRESO EN EL PLIEGO DE CONDICIONES CAPITULO III NUMERAL 3,19 LITERAL e).</t>
    </r>
    <r>
      <rPr>
        <b/>
        <sz val="11"/>
        <color indexed="10"/>
        <rFont val="Calibri"/>
        <family val="2"/>
      </rPr>
      <t xml:space="preserve"> TENIENDO EN CUENTA QUE LA EXPERIENCIA ADICIONAL ES PONDERABLE Y EN RAZON DE NO CUMPLIR CON LOS CRITERIOS PARA PONDERACION Y AL NO SER SUBSANABLE LA EXPERIENCIA APORTADA COMO ADICIONAL NO SERA VALIDADA Y EN CONSECUENCIA SE RECHAZARA Y NO SERA OBJETO DE CALIFICACION.</t>
    </r>
  </si>
  <si>
    <t>MEN -FONADE</t>
  </si>
  <si>
    <t>26 DE JUNIO DE 2012</t>
  </si>
  <si>
    <r>
      <t xml:space="preserve">EL EQUIPO EVALUADOR MANIFIESTA QUE EL FORMATO 9, PRESENTADO POR EL PROPONENTE EXPERIENCIA ADICIONAL REPORTA EN LA CERTIFICACION DEL CONTRATO 2120886 FECHA DE TERMINACION 30/09/2012 , LA CUAL NO CORRESPONDE CON LA CERTIFICACION EXPEDIDA POR EL MEN-FONADE COMO ENTIDAD CONTRATANTE QUE MANIFIESTA TERMINACION EN 26/06/2012 FOLIO 95. 
</t>
    </r>
    <r>
      <rPr>
        <b/>
        <sz val="11"/>
        <color indexed="10"/>
        <rFont val="Calibri"/>
        <family val="2"/>
      </rPr>
      <t>TENIENDO EN CUENTA QUE LA EXPERIENCIA ADICIONAL ES PONDERABLE Y EN RAZON DE NO CUMPLIR CON LOS CRITERIOS PARA PONDERACION Y AL NO SER SUBSANABLE LA EXPERIENCIA APORTADA COMO ADICIONAL NO SERA VALIDADA Y EN CONSECUENCIA SE RECHAZARA Y NO SERA OBJETO DE CALIFICACION.</t>
    </r>
  </si>
  <si>
    <r>
      <t xml:space="preserve">EL EQUIPO EVALUADOR MANIFIESTA QUE EL FORMATO 9, PRESENTADO POR EL PROPONENTE EXPERIENCIA ADICIONAL REPORTA EN LA CERTIFICACION DEL CONTRATO 2123449 FECHA DE INICIACION 28/09/2012 , LA CUAL NO CORRESPONDE CON LA CERTIFICACION EXPEDIDA POR EL MEN-FONADE COMO ENTIDAD CONTRATANTE QUE MANIFIESTA INICIACION EN 03/10/2012 FOLIO 112. 
</t>
    </r>
    <r>
      <rPr>
        <b/>
        <sz val="11"/>
        <color indexed="10"/>
        <rFont val="Calibri"/>
        <family val="2"/>
      </rPr>
      <t>TENIENDO EN CUENTA QUE LA EXPERIENCIA ADICIONAL ES PONDERABLE Y EN RAZON DE NO CUMPLIR CON LOS CRITERIOS PARA PONDERACION Y AL NO SER SUBSANABLE LA EXPERIENCIA APORTADA COMO ADICIONAL NO SERA VALIDADA Y EN CONSECUENCIA SE RECHAZARA Y NO SERA OBJETO DE CALIFICACION.</t>
    </r>
  </si>
  <si>
    <t>MEN-ICETEX</t>
  </si>
  <si>
    <t>21 DE OCTUBRE DE 2012</t>
  </si>
  <si>
    <t>28 DE JUNIO DE 2013</t>
  </si>
  <si>
    <r>
      <t>EL EQUIPO EVALUADOR MANIFIESTA QUE EL PROPONENTE NO PRESENTA LA CERTIFICACION DEL CONTRATO 682153 . SE RECUERDA QUE LA CERTIFICACION DEBE PRESENTARLA Y CUMPLIR CON LO EXPRESO EN EL PLIEGO DE CONDICIONES CAPITULO III NUMERAL 3,19 LITERAL e).</t>
    </r>
    <r>
      <rPr>
        <b/>
        <sz val="11"/>
        <color indexed="10"/>
        <rFont val="Calibri"/>
        <family val="2"/>
      </rPr>
      <t xml:space="preserve"> TENIENDO EN CUENTA QUE LA EXPERIENCIA ADICIONAL ES PONDERABLE Y EN RAZON DE NO CUMPLIR CON LOS CRITERIOS PARA PONDERACION Y AL NO SER SUBSANABLE LA EXPERIENCIA APORTADA COMO ADICIONAL NO SERA VALIDADA Y EN CONSECUENCIA SE RECHAZARA Y NO SERA OBJETO DE CALIFICACION.</t>
    </r>
  </si>
  <si>
    <t>Ministerio de educacion nacional</t>
  </si>
  <si>
    <t>Convenio FPI 68 - 040 de 2009</t>
  </si>
  <si>
    <t>Prestacion de servicios para brindar atencion integral en educacion inicial, cuidado y nutricion, a los ninos y ninas menores de cinco(5) anos del SISBEN 1 y 2 o desplazados, beneficiarios del programa de atencion integral a la primera infancia - PAIPI, en la modalidad o las modalidades de arencion seleccionada segun anexo adjunto al presente convenio</t>
  </si>
  <si>
    <t>Instituto Colombiano de Bienestar Familiar</t>
  </si>
  <si>
    <t>68-26-2014-306</t>
  </si>
  <si>
    <t>Atender a la primera infancia en el marco de la estrategia de cero a siempre, de conformidad, lineamiemtos  y parametros establecidos por el ICBF asi como regular las relaciones entre la partes derivadas de la entrega de aportes del ICBF a la entidad administradora de servicio para que este asuma con su personal y bajo su exclusiva responsabilidad su atencion</t>
  </si>
  <si>
    <t>Está sujeto a verificación por parte del ICBF pr cuanto el contrato que relaciona se suscribio con la regional Santander</t>
  </si>
  <si>
    <t>Convenio FPI 68 - 934 de 2011</t>
  </si>
  <si>
    <t>Prestacion de servicios para brindar atencion integral en educacion inicial, cuidado y nutricion, a los ninos y ninas menores de cinco(5) anos del SISBEN 1 y 2 o  en situacion de desplazamientos, beneficiarios del programa de atencion integral a la primera infancia - PAIPI, en la modalidad o las modalidades de atencion definida, por la entidad territoial adherente</t>
  </si>
  <si>
    <t>norte santander</t>
  </si>
  <si>
    <t>INSTITUCION EDUCATIVA JULIO PEREZ FERRER</t>
  </si>
  <si>
    <t xml:space="preserve">EL OBJETO NO TIENE RELACION CON EL OBJETO DE LA </t>
  </si>
  <si>
    <t>EL OBJETO NO TIENE RELACION CON EL OBJETO DE LA CONVOCATORIA,</t>
  </si>
  <si>
    <t xml:space="preserve">EL OBJETO NO TIENE RELACION CON EL OBJETO DE LA CONVOCATORIA, </t>
  </si>
  <si>
    <t>CORPORACION DIOCESANA REGIONAL PARA EL DESARROLLO Y LA EDUCACION CAMBIO Y ESPERANZA</t>
  </si>
  <si>
    <t>001</t>
  </si>
  <si>
    <t>EL OBJETO NO TIENE RELACION CON EL OBJETO DE LA CONVOCATORIA,  APARTE DE LO ANTERIOR LA CERTIFICACION ES LA MISMA QUE PRESENTA PARA EL GRUPO 17</t>
  </si>
  <si>
    <t>8</t>
  </si>
  <si>
    <t>EL OBJETO NO TIENE RELACION CON EL SERVICIO QUE VA A PRESTAR, ADICIONAL NO TIENE RESOLUCION POR LA CUAL SE AUTORIZA SU FUNCIONAMIENTO COMO ESTABLECIMIENTO EDUCATIVO, NI TIENE DISCRIMINADA LAS OBLIGACIONES  EN LA CERTIFICACION</t>
  </si>
  <si>
    <t>EL OBJETO NO TIENE RELACION CON EL SERVICIO QUE VA A PRESTAR, ADICIONAL NO TIENE RESOLUCION POR LA CUAL SE AUTORIZA SU FUNCIONAMIENTO COMO ESTABLECIMIENTO EDUCATIVO Y NO TIENE DISCRIMINADA LAS OBLIGACIONES EN LA CERTIFICACION. LA CERTIFICACION ES LA MISMA QUE PRESENTO EN EL GRUPO 07</t>
  </si>
  <si>
    <t>INSTITUCION EDUCATIVA JUAN PABLO I</t>
  </si>
  <si>
    <t>010</t>
  </si>
  <si>
    <t>EL OBJETO NO TIENE RELACION CON EL SERVICIO QUE VA A PRESTAR, ADICIONAL NO TIENE RESOLUCION POR LA CUAL SE AUTORIZA SU FUNCIONAMIENTO COMO ESTABLECIMIENTO EDUCATIVO Y NO TIENE DISCRIMINADA LAS OBLIGACIONES EN LA CERTIFICACION</t>
  </si>
  <si>
    <t>SECRETARIA DE EDUCACION</t>
  </si>
  <si>
    <t>25´691.502.720</t>
  </si>
  <si>
    <t>005</t>
  </si>
  <si>
    <t>27´500.000.000</t>
  </si>
  <si>
    <t>0043</t>
  </si>
  <si>
    <t>31´093.584.000</t>
  </si>
  <si>
    <t>367</t>
  </si>
  <si>
    <t>SECRETARIA DE EDUCACION DE LA GOBERNACION DEL DEPARTAMENTO NORTE DE SANTANDER</t>
  </si>
  <si>
    <t>000057</t>
  </si>
  <si>
    <t>Norte de Santander</t>
  </si>
  <si>
    <t>CORPORACION DE PROFESIONALES PARA EL  DESARROLLO INTEGRAL COMUNITARIO CORPRODINCO</t>
  </si>
  <si>
    <t xml:space="preserve">ICBF REGIONAL NORTE  DE SANTANDER </t>
  </si>
  <si>
    <t xml:space="preserve">283 -2013 </t>
  </si>
  <si>
    <t>8.4</t>
  </si>
  <si>
    <t>ICBF REGIONAL SANTANDER CENTRO  ZONAL SOCORRO</t>
  </si>
  <si>
    <t>6826-2014-365</t>
  </si>
  <si>
    <t>1.5</t>
  </si>
  <si>
    <t xml:space="preserve">82,83 ,84 ,85 </t>
  </si>
  <si>
    <t>6826-2013-338</t>
  </si>
  <si>
    <t>0.2</t>
  </si>
  <si>
    <t>8.3</t>
  </si>
  <si>
    <t>CERTIFICACION TRASLAPADA CON CERTIFICACION 1</t>
  </si>
  <si>
    <t>SANTANDER</t>
  </si>
  <si>
    <t>6826-2006-868</t>
  </si>
  <si>
    <t>EXPERIENCIA NO VALIDA, TENIENDO EN CUENTA QUE LOS PLIEGOS MANIFIESTAN LOS ULTIMOS 5 AÑOS</t>
  </si>
  <si>
    <t>6826-2007-211</t>
  </si>
  <si>
    <t>6826-2008-209</t>
  </si>
  <si>
    <t>6826-2009-047</t>
  </si>
  <si>
    <t>3.9</t>
  </si>
  <si>
    <t>EXPERIENCIA QUE SOLO SE HABILITA DESDE OCTUBRE DEL 2009TENIENDO EN CUENTA QUE LOS PLIEGOS MANIFIESTAN LOS ULTIMOS 5 AÑOS</t>
  </si>
  <si>
    <t>6826-2010-151</t>
  </si>
  <si>
    <t>11.9</t>
  </si>
  <si>
    <t>6826-2011-127</t>
  </si>
  <si>
    <t>6826-2012-148</t>
  </si>
  <si>
    <t>11.2</t>
  </si>
  <si>
    <t>6826-2007-1167</t>
  </si>
  <si>
    <t>6826-2008-903</t>
  </si>
  <si>
    <t>6826-2008-1034</t>
  </si>
  <si>
    <t>14.9</t>
  </si>
  <si>
    <t>6826-2010-546</t>
  </si>
  <si>
    <t>6826-2013-542</t>
  </si>
  <si>
    <t>189 -197</t>
  </si>
  <si>
    <t>FUNDACION CONSTRUYENDO CAMINOS</t>
  </si>
  <si>
    <t>ALCALDIA DISTRITAL DE BARRANQUILLA</t>
  </si>
  <si>
    <t>0108-2013-000076</t>
  </si>
  <si>
    <t>La certificación no detalla el numero de cupos atendidos</t>
  </si>
  <si>
    <t>0108 - 2014 - 0000108</t>
  </si>
  <si>
    <t>0108 - 2014 - 0000125</t>
  </si>
  <si>
    <t>atlantico</t>
  </si>
  <si>
    <t>FUNDACION AYUDA EDUCATIVA FORJADORES DE JOVENES - FORJAJOV</t>
  </si>
  <si>
    <t>ALCALDIA DEL MUNICIPIO DE JUAN DE ACOSTA ATLANTICO</t>
  </si>
  <si>
    <t>029 - 15/01/2013</t>
  </si>
  <si>
    <t>ALCALDIA DEL MUNICIPIO DE ZONA BANANERA - MAGDALENA</t>
  </si>
  <si>
    <t>ALCALDIA DEL MUNICIPIO DE SUAN</t>
  </si>
  <si>
    <t>008.</t>
  </si>
  <si>
    <t>No aporta certificación, ni liquidacion del contrato</t>
  </si>
  <si>
    <t>FUNDACION MULTIACTIVA SAN JUAN BOSCO - FUNSAJUBO</t>
  </si>
  <si>
    <t>302   - 03/10/2013</t>
  </si>
  <si>
    <t>SECRETARIA DE EDUCACION DEL MUNICIPIO DE SOLEDAD</t>
  </si>
  <si>
    <t>25-2014 PQR95</t>
  </si>
  <si>
    <t>301   - 03/10/2013</t>
  </si>
  <si>
    <t>repelon</t>
  </si>
  <si>
    <t>MEN - MINISTERIO DE EDUCACION NACIONAL</t>
  </si>
  <si>
    <t>FPI - 08 - 443</t>
  </si>
  <si>
    <t>FPI - 08 - 444</t>
  </si>
  <si>
    <t>FPI - 08 - 2213</t>
  </si>
  <si>
    <t>FUNDACION MANOS UNIDAS CONSTRUYENDO PAIS</t>
  </si>
  <si>
    <t>ICBF - CENTRO ZONAL RIOHACHA</t>
  </si>
  <si>
    <t>SOLICITAR CERTIFICACION DE EXPERIENCIA HABILITANTE PARA CUMPLIR CON LO EXIGIDO POR EL PLIEGO.</t>
  </si>
  <si>
    <t>FUNDACION MULTIACTIVA LAS MORAS FUMLAMOR</t>
  </si>
  <si>
    <t>08-294</t>
  </si>
  <si>
    <t>NO ANEXO EL NUMERO DE FOLIO</t>
  </si>
  <si>
    <t>FONDO FINANCIERO DE PROYECTOS DE DESARROLLO - FONADE</t>
  </si>
  <si>
    <t>N7A</t>
  </si>
  <si>
    <t>UNION TEMPORAL SEMBRANDO VALORES 2015</t>
  </si>
  <si>
    <t>FUNPOCODIG</t>
  </si>
  <si>
    <t>009 del 14 de enero del 2011</t>
  </si>
  <si>
    <t>FUMLAMOR</t>
  </si>
  <si>
    <t>2122632 del 28 de agosto del 2012</t>
  </si>
  <si>
    <t>116 del 18 de enero del 2012</t>
  </si>
  <si>
    <t>207 del 29 de enero del 2013</t>
  </si>
  <si>
    <t>FUNMLAMOR</t>
  </si>
  <si>
    <t>2111342 de 10 de agosto de 2011</t>
  </si>
  <si>
    <t>2122303 del 6 de agosto del 2012</t>
  </si>
  <si>
    <t>HIJAS DE LA CARIDAD DE SAN VICENTE DE PAUL BARRANQUILLA</t>
  </si>
  <si>
    <t>HIJAS DE LA CARIDAD SAN VICENTE DE PAUL BARRANQUILLA</t>
  </si>
  <si>
    <t>FUNDACION DESPERTAR SOLIDARIO "FUNDESOL"</t>
  </si>
  <si>
    <t>ALCALDIA DE ZONA BANANERA</t>
  </si>
  <si>
    <t>LOS OBJETOS DE LOS CONVENIOS NO CONTEMPLAN LA EJECUCION DE PROGRAMAS Y/O PROYECTOS DIRIGIDOS A  LA ATENCION A LA PRIMERA INFANCIA.</t>
  </si>
  <si>
    <t>UNION TEMPORAL PRIMERA INFANCIA ATLANTICO 2015</t>
  </si>
  <si>
    <t>FUNDACION AMIGOS DE LA COMUNIDAD DE COLOMBIA</t>
  </si>
  <si>
    <t>253 del 21 de enero del 2011</t>
  </si>
  <si>
    <t>CORPORACION DESARROLLO SOCIAL JAIME URQUIJO BARRIOS</t>
  </si>
  <si>
    <t>015 del 4 de enero del 2010</t>
  </si>
  <si>
    <t>352 del 4 de enero del 2012</t>
  </si>
  <si>
    <t>468  de 5 de diciembre del 2012</t>
  </si>
  <si>
    <t>CENTRO EDUCATIVO SAN JUAN BOSCO DE SOLEDAD</t>
  </si>
  <si>
    <t>08239  DEL 30 DE MARZO DEL 2010</t>
  </si>
  <si>
    <t>2122598 DEL 28 DE AGOSTO DEL 2012</t>
  </si>
  <si>
    <t>2130468 DEL 6 DE MARZO DEL 2013</t>
  </si>
  <si>
    <t>FUNDACIÓN SALUD Y AYUDA PARA LOS NECESITADOS "FUNSANES"</t>
  </si>
  <si>
    <t>224 DE 15 DE AGOSTO DEL 2013</t>
  </si>
  <si>
    <t>EN EJECUCIÓN</t>
  </si>
  <si>
    <t>CENTRO EDUCATIVO SAN JUAN BOSCO</t>
  </si>
  <si>
    <t>SECRETARIA DE EDUCACIÓN MUNICIPAL</t>
  </si>
  <si>
    <t>0039 del  1 de marzo del 2012</t>
  </si>
  <si>
    <t>25-2013PQR95 del  4 de Marzo del 2013</t>
  </si>
  <si>
    <t>2130469 del 6/3/2013</t>
  </si>
  <si>
    <t>MEN- ICETEX</t>
  </si>
  <si>
    <t>08045 del 13 de octubre del 2009</t>
  </si>
  <si>
    <t>INSTITUCIÓN EDUCATIVA ROBINSON DE LA HOZ EMPRESA UNIPERSONAL</t>
  </si>
  <si>
    <t>2123775  del 22 de octubre  del 2012</t>
  </si>
  <si>
    <t>2130549 del 7 de marzo del 2013</t>
  </si>
  <si>
    <t>FUNDACIÓN MULTIACTIVA ROBINSON DE LA HOZ</t>
  </si>
  <si>
    <t>306 del 3 de octubre del 2013</t>
  </si>
  <si>
    <t>FUNDACION MULTIACTIVA ROBINSON DE LA HOZ</t>
  </si>
  <si>
    <t xml:space="preserve">INSTITUCION EDUCATIVA ROBINSON DE LA HOZ </t>
  </si>
  <si>
    <t>082034 del 5 de octubre del 2012</t>
  </si>
  <si>
    <t>082094 del 5 de octubre del 2012</t>
  </si>
  <si>
    <t>FUNDACION MULTIACTIVA SAN JUAN BOSCO</t>
  </si>
  <si>
    <t>2121611 del 23 de mayo del 2012</t>
  </si>
  <si>
    <t>2123758 del 16 de octubre del 2012</t>
  </si>
  <si>
    <t>UNION TEMPORAL DESARROLLO SOCIAL POR EL ATLANTICO</t>
  </si>
  <si>
    <t>CORPORACION DESARROLLO SOCIAL "JAIME URQUIJO"</t>
  </si>
  <si>
    <t>ICBF - ATLANTICO</t>
  </si>
  <si>
    <t>VERIFICACION DE LA EXPERIENCIA</t>
  </si>
  <si>
    <t>CORPORACION VISION FUTURA</t>
  </si>
  <si>
    <t>ICBF - MAGDALENA</t>
  </si>
  <si>
    <t xml:space="preserve">FUNDACION INTEGRAL INTEGRAL DE SECTORES VULNERABLES </t>
  </si>
  <si>
    <t xml:space="preserve">FUNDACION POR UNA COMUNIDAD DIGNA </t>
  </si>
  <si>
    <t>CORPORACION DESARROLLO SOCIAL "JAIME URQUIJO BARRIOS"</t>
  </si>
  <si>
    <t>FUNDACION PROCIENCIA</t>
  </si>
  <si>
    <t>DISTRITO DE BARRANQUILLA</t>
  </si>
  <si>
    <t>FUNDACION SOCIAL AMIGOS GENERANDO PROGRESO</t>
  </si>
  <si>
    <t>FUNDACION CRISTIANA LOS BRAZOS DE JESUS - FUNCRIBAJE</t>
  </si>
  <si>
    <t>INSTITUCIÓN EDUCATIVA ROBINSON DE LA HOZ</t>
  </si>
  <si>
    <t>2111339 del 12  de agosto del 2011</t>
  </si>
  <si>
    <t>2111078 del 28 de marzo del 2012</t>
  </si>
  <si>
    <t>2122995 del 20 de septiembre del 2012</t>
  </si>
  <si>
    <t>2130550 del 7 de marzo del 2013</t>
  </si>
  <si>
    <t>305 del 3 de octubre del 2013</t>
  </si>
  <si>
    <t>INSTITUCION EDUCATIVA ROBINSON DE LA HOZ</t>
  </si>
  <si>
    <t>08008 de 2009</t>
  </si>
  <si>
    <t>SECRETARIA DE EDUCACION DE SOLEDAD</t>
  </si>
  <si>
    <t>2013PQR114</t>
  </si>
  <si>
    <t>2014PQR114</t>
  </si>
  <si>
    <t>En ejecución</t>
  </si>
  <si>
    <t>adcional</t>
  </si>
  <si>
    <t>FUNDACION ENLACE</t>
  </si>
  <si>
    <t>INSTITUCION EDUCATIVA TECNICA AGROPECUARIA DE DESARROLLO RURAL DE MARIA LA BAJA</t>
  </si>
  <si>
    <t>JUNTA DE ACCION COMUNAL</t>
  </si>
  <si>
    <t>NO PRESENTO LA RESOLUCION DE LA INSTITCUION EDUCATVIA NI TAMPOCO CONVENIO CON LA INSTITUCION EDUCATIVA</t>
  </si>
  <si>
    <t>COLINA CAMPESTRE GARABATO SCHOOL</t>
  </si>
  <si>
    <t>008-2012</t>
  </si>
  <si>
    <t>012-2013</t>
  </si>
  <si>
    <t>005-2011</t>
  </si>
  <si>
    <t>INSTITUTO DE EDUCACION INTEGRAL</t>
  </si>
  <si>
    <t>INSTITUCION EDUCATIVA TECNICA AGROPECUARIA ERASMO DONADO LLANOS</t>
  </si>
  <si>
    <t>FUNDASALUD</t>
  </si>
  <si>
    <t>SE EVALUO EXPERIENCIA HASTA EL 30/09/2014</t>
  </si>
  <si>
    <t>FUNDACION SURGIR</t>
  </si>
  <si>
    <t>CONVENIO FPI 70-079</t>
  </si>
  <si>
    <t>23/2013/288</t>
  </si>
  <si>
    <t>$1267306594</t>
  </si>
  <si>
    <t>43 Y 44</t>
  </si>
  <si>
    <t>23/2013/90</t>
  </si>
  <si>
    <t>$802157703</t>
  </si>
  <si>
    <t>23/2012/136</t>
  </si>
  <si>
    <t>$554808724</t>
  </si>
  <si>
    <t>SE VERIFICA ESTA INFORMACION EN EL ARCHIVO DE LA OFICINA JURIDICA DEL ICBF REGIONAL CORDOBA.</t>
  </si>
  <si>
    <t>cordoba</t>
  </si>
  <si>
    <t>Construyamos Colombia</t>
  </si>
  <si>
    <t>Instituto Colombiano de Bienestar Familiar Regional Risaralda</t>
  </si>
  <si>
    <t>66-26- 2013-084 del 2013</t>
  </si>
  <si>
    <t>Del 531 al 535</t>
  </si>
  <si>
    <t>El proponente presento la documentación requerida para acreditar la experiencia. La experiencia cumple con lo establecido en el pliego de condiciones.</t>
  </si>
  <si>
    <t>66-26-2013-133 del 2013</t>
  </si>
  <si>
    <t>Del 536 al 540</t>
  </si>
  <si>
    <t>Instituto Colombiano de Bienestar Familiar Regional Tolima</t>
  </si>
  <si>
    <t>516 del 2012</t>
  </si>
  <si>
    <t>Del 541 al 552</t>
  </si>
  <si>
    <t>Departamento para la Prosperidad Social</t>
  </si>
  <si>
    <t>141 del 2012</t>
  </si>
  <si>
    <t>Mediante oficio No. 339000 del 05/12/2014 08:03 am, el proponente señala y aclara el numero de cupos a acreditar en cada uno de los grupos donde se presento este contrato. Adicionalmente, solicita que no se tenga en cuenta el aporte de tiempo de este contrato en la experiencia habilitante para  los grupos 7 y 11 y si para el grupo 9. Teniendo en cuenta lo anterior, el Comité evaluador no tomará en cuenta este contrato en terminos de  tiempo para la acreditación de experiencia del grupo 7, de acuerdo a lo señalado por el proponente.  En terminos de cupos se validan los contratos traslapados con el mayor numero de cupos , por lo cual se deja en cero los cupos de este contrato.</t>
  </si>
  <si>
    <t>Gobernacion de Risaralda</t>
  </si>
  <si>
    <t>1121 de 2010</t>
  </si>
  <si>
    <t>Del 554 al 562</t>
  </si>
  <si>
    <t>SUBSANAR.
El certificado no permite determinar el numero de cupos atendidos en primera infancia, gestantes y lactantes, ni la experiencia especifica en Educación Inicial o en la atencion a la familia en el fortalecimiento de las capacidades de cuidado y crianza a primera infancia.</t>
  </si>
  <si>
    <t>El proponente no presento ninguna aclaracion ni subsanacion</t>
  </si>
  <si>
    <t>risaralda</t>
  </si>
  <si>
    <t>INSTITUTO COLOMBIANO DE BINESTAR FAMILIAR REGIONAL RISARALDA</t>
  </si>
  <si>
    <t>66-26- 2013-158 del 2013</t>
  </si>
  <si>
    <t>Del 607 al 613</t>
  </si>
  <si>
    <t>El contrato fue presentado en el grupo 10 para la experiencia habilitante. En dicho grupo se contabilizaron 2,9 meses de experiencia al traslaparse con otro contrato. Por lo cual, para este grupo se valida 8,1 meses de experiencia adicional.</t>
  </si>
  <si>
    <t>Mediante el oficio No. 339000 del 05/12/2014 08:03 am, el proponente solicita que el tiempo de experiencia del contrato sea acreditado en el grupo siete y no en el grupo grupo 10. Teniendo en cuenta, lo establecido  en el numeral 3,19 literal a) Viñeta 14: "Cuando un proponente presente las mismas certificaciones para acreditar los 24 meses de experiencia especifica habilitante, en dos o más grupos de la misma regional o en más de dos regionales, se tendrá en cuenta únicamente para la propuesta que se presentó primero, en los demás grupos o regionales, el proponente deberá subsanar este requisito habilitante en el término establecido por el ICBF", el comite evaluador acepta la observación y suma el tiempo de experiencia total del contrato para la experiencia adicional del grupo 7.</t>
  </si>
  <si>
    <t>66-26- 2013-126 del 2013</t>
  </si>
  <si>
    <t>Del 629-630</t>
  </si>
  <si>
    <r>
      <t xml:space="preserve">El objeto y las obligaciones contractuales no cumplen con lo estipulado en el Pliego de Condiciones, en especial en lo relacionado a lo siguiente: "Experiencia en atención a la primera infancia como aquella relacionada con servicios que incluyan en su desarrollo el componente de educación inicial y/o servicios educativos en el nivel de preescolar. Lo anterior deberá ser acreditado mediante la certificación respectiva.
Experiencia en atención a la familia como aquella relacionada con servicios que incluyan el componente de fortalecimiento de las capacidades de cuidado y crianza </t>
    </r>
    <r>
      <rPr>
        <u/>
        <sz val="11"/>
        <rFont val="Calibri"/>
        <family val="2"/>
      </rPr>
      <t>a primera infancia</t>
    </r>
    <r>
      <rPr>
        <sz val="11"/>
        <rFont val="Calibri"/>
        <family val="2"/>
      </rPr>
      <t xml:space="preserve"> en los procesos desarrollados. Lo anterior deberá ser acreditado mediante la certificación respectiva."</t>
    </r>
  </si>
  <si>
    <t>GOBERNACION DEL CESAR</t>
  </si>
  <si>
    <t>081 DE 2010</t>
  </si>
  <si>
    <t>DEL 631 AL 635</t>
  </si>
  <si>
    <t>El certificado no permite determinar la experiencia especifica en Educación Inicial o en la atencion a la familia en el fortalecimiento de las capacidades de cuidado y crianza a primera infancia.
El objeto y las obligaciones contractuales no cumplen con lo estipulado en el Pliego de Condiciones, en especial en lo relacionado a lo siguiente: "Experiencia en atención a la primera infancia como aquella relacionada con servicios que incluyan en su desarrollo el componente de educación inicial y/o servicios educativos en el nivel de preescolar. Lo anterior deberá ser acreditado mediante la certificación respectiva.
Experiencia en atención a la familia como aquella relacionada con servicios que incluyan el componente de fortalecimiento de las capacidades de cuidado y crianza a primera infancia en los procesos desarrollados. Lo anterior deberá ser acreditado mediante la certificación respectiva."</t>
  </si>
  <si>
    <t>66-26- 201-206 del 2012</t>
  </si>
  <si>
    <t>Del 563 al 568</t>
  </si>
  <si>
    <t>DPS</t>
  </si>
  <si>
    <t>132 de 2011</t>
  </si>
  <si>
    <t>66-26-2014-094 DEL 2014</t>
  </si>
  <si>
    <t>DEL 664 AL 679</t>
  </si>
  <si>
    <t>El proponente adjunto copia del contrato. El contrato fue suscrito con el ICBF, por lo cual aplicando lo establecido en el Decreto 019 de 2012, se realizará verificación del estado del contrato.</t>
  </si>
  <si>
    <t>El cómite evaluador aplicando lo establecido en el Decreto 019 de 2012, verificó con el supervisor del convenio el estado del contrato, encontrando que cumple con lo establecido en el pliego de condiciones. Por lo cual se procede a tener en cuenta este contrato para el puntaje de los criterios de ponderación.</t>
  </si>
  <si>
    <t>591 DEL 2010</t>
  </si>
  <si>
    <t>DEL 651-652</t>
  </si>
  <si>
    <r>
      <t xml:space="preserve">Mediante oficio No. 339000 del 05/12/2014 08:03 am, el proponente presenta subsanación del contrato.
Se señala jurisprudencia al respecto de la subsanabilidad de la propuesta por parte del Consejo de Estado, con Radicación: 13001-23-31-000-1999-00113-01 (25.804) de fecha 26 de febrero de 2014 , con  ponencia del Consejero Enrique Gil Botero en la cual se señaló: 
</t>
    </r>
    <r>
      <rPr>
        <i/>
        <sz val="11"/>
        <rFont val="Calibri"/>
        <family val="2"/>
      </rPr>
      <t xml:space="preserve">“(…)
Finalmente, el anterior decreto fue derogado por el Decreto reglamentario 1510 de 2013, que a diferencia de los anteriores no reprodujo la norma que se viene citando. </t>
    </r>
    <r>
      <rPr>
        <b/>
        <i/>
        <u/>
        <sz val="11"/>
        <rFont val="Calibri"/>
        <family val="2"/>
      </rPr>
      <t>Esto significa que en adelante las entidades y los oferentes aplican directamente la regla que contempla el art. 5, parágrafo, de la Ley 1150, de manera que lo subsanable o insubsanable se define a partir de una pregunta, que se le formula a cada requisito omitido o cumplido imperfectamente: ¿el defecto asigna puntaje al oferente? Si lo hace no es subsanable, si no lo hace es subsanable</t>
    </r>
    <r>
      <rPr>
        <i/>
        <sz val="11"/>
        <rFont val="Calibri"/>
        <family val="2"/>
      </rPr>
      <t>; en el último evento la entidad le solicitará al oferente que satisfaga la deficiencia, para poner su oferta en condiciones de ser evaluada, y no importa si se refiere a no a problemas de capacidad o a requisitos cumplidos antes o después de presentadas las ofertas, con la condición de que cuando le pidan la acreditación la satisfaga suficientemente."</t>
    </r>
    <r>
      <rPr>
        <sz val="11"/>
        <rFont val="Calibri"/>
        <family val="2"/>
      </rPr>
      <t xml:space="preserve"> (Subrayado y negrilla fuera del texto). 
Por lo anterior no se acepta subsanación presentada, por ser relativa a un criterio de experiencia adicional que asigna puntaje.
 </t>
    </r>
  </si>
  <si>
    <t>MUNICIPIO DE DOSQUEBRADAS</t>
  </si>
  <si>
    <t xml:space="preserve">481 DE 2013 </t>
  </si>
  <si>
    <t>DEL 601 AL 606</t>
  </si>
  <si>
    <t>El certificado no permite determinar el numero de cupos atendidos ni la experiencia especifica en Educación Inicial o en la atencion a la familia en el fortalecimiento de las capacidades de cuidado y crianza a primera infancia.</t>
  </si>
  <si>
    <t>Mediante el oficio No. 339000 del 05/12/2014 08:03 am, el proponente precisa las actividades relacionadas con Cuidado y Crianza en Primera Infancia. El comité evaluador, revisa la documentación de la propuesta inicial dado que esta certificación no era subsanable por ser criterio de ponderación, como se señalo anteriormente, encontrando efectivamente en el folio 602 de la propuesta  las actividades señaladas por el proponente. Por lo cual se procede a tener en cuenta este contrato para el puntaje de los criterios de ponderación. Este contrato fue presentado en los grupos 10 y 11, pero de acuerdo a lo establecido en el pliego de condiciones frente a presentación de certificaciones en dos o mas grupos y a lo señalado por el proponente, se tiene en cuenta la experiencia en tiempo para el grupo 8.</t>
  </si>
  <si>
    <t>66-26- 2013-138 del 2013</t>
  </si>
  <si>
    <t>Del 570 al 575</t>
  </si>
  <si>
    <t>El proponente presento la documentación requerida para acreditar la experiencia. La experiencia cumple con lo establecido en el pliego de condiciones. 
No obstante lo anterior, teniendo en cuenta lo establecido en el pliego de condiciones Numeral 3,19 Literal a) viñeta 14: "Cuando un proponente presente las mismas certificaciones para acreditar los 24 meses de experiencia especifica habilitante, en dos o más grupos de la misma regional o en más de dos regionales, se tendrá en cuenta únicamente para la propuesta que se presentó primero, en los demás grupos o regionales, el proponente deberá subsanar este requisito habilitante en el término establecido por el ICBF.", el tiempo de experiencia de este contrato fue presentado y contabilizado en el grupo 7, por lo cual para la evaluación de la experiencia en tiempo del grupo 9 este contrato no es contabilizado.  SUBSANAR</t>
  </si>
  <si>
    <t>Mediante oficio No. 339000 del 05/12/2014 08:03 am, el proponente señala y aclara el numero de cupos a acreditar en cada uno de los grupos donde se presento este contrato. Adicionalmente, solicita que no se tenga en cuenta el aporte de tiempo de este contrato en la experiencia habilitante para  los grupos 7 y 11 y si para el grupo 9. Teniendo en cuenta lo anterior, el Comité evaluador tomará en cuenta este contrato en terminos de  tiempo para la acreditación de experiencia del grupo 9, de acuerdo a lo señalado por el proponente.  En terminos de cupos se validan los contratos traslapados con el mayor numero de cupos , por lo cual se deja en cero los cupos de este contrato.</t>
  </si>
  <si>
    <t>Secretaria de Desarrollo Social y Politico - Alcaldia de Pereira</t>
  </si>
  <si>
    <t>950 de 2009</t>
  </si>
  <si>
    <t>Del 576 al 585</t>
  </si>
  <si>
    <t>El objeto y las obligaciones contractuales no cumplen con lo estipulado en el Pliego de Condiciones, en especial en lo relacionado a lo siguiente: "Experiencia en atención a la primera infancia como aquella relacionada con servicios que incluyan en su desarrollo el componente de educación inicial y/o servicios educativos en el nivel de preescolar. Lo anterior deberá ser acreditado mediante la certificación respectiva.
Experiencia en atención a la familia como aquella relacionada con servicios que incluyan el componente de fortalecimiento de las capacidades de cuidado y crianza a primera infancia en los procesos desarrollados. Lo anterior deberá ser acreditado mediante la certificación respectiva."</t>
  </si>
  <si>
    <t>Mediante oficio No. 339000 del 05/12/2014 08:03 am, el proponente presento certificación de la Secretaria de Desarrollo Social y Politico de la Alcaldia de Pereira, en la cual precisan las actividades desarrollados en Primera Infancia. En terminos de cupos se validan los contratos traslapados con el mayor numero de cupos , por lo cual se toman los cupos de este contrato. Se precisa que de acuerdo a lo establecido en el pliego de condiciones solo se validan certificaciones de los ultimos cinco años , por lo cual se contabiliza solo un mes de experiencia de este contrato.</t>
  </si>
  <si>
    <t>AL CALDIA DE DOSQUEBRADAS</t>
  </si>
  <si>
    <t>599 DE 2014</t>
  </si>
  <si>
    <r>
      <t xml:space="preserve">El proponente presento documentación requerida para acreditar la experiencia. No  obstante, la certificación no permite establecer el porcentaje de ejecución del contrato, por lo cual la experiencia presentada no es valida.
El pliego de condiciones establece lo siguiente para acreditar contratos en ejecución:
</t>
    </r>
    <r>
      <rPr>
        <i/>
        <sz val="11"/>
        <rFont val="Calibri"/>
        <family val="2"/>
      </rPr>
      <t>"Para la acreditación de experiencia, se tendrán en cuenta los contratos en ejecución para la operación de los programas misionales relacionados, para lo cual será válida la presentación de una certificación emitida por el supervisor del contrato, en la cual se acredite el cumplimiento satisfactorio de las obligaciones contractuales adquiridas, desde el inicio de la ejecución y hasta el 30 de septiembre de 2014, las cuales serán validadas siempre y cuando se acredite en la certificación la ejecución de mínimo el 70% del valor del contrato y sus adiciones (cuando aplique), a la fecha de expedición de la certificación.".</t>
    </r>
  </si>
  <si>
    <t>ALCALDIA DE PEREIRA</t>
  </si>
  <si>
    <t>1667 DE 2007</t>
  </si>
  <si>
    <t>DEL 636 AL 650</t>
  </si>
  <si>
    <r>
      <t>El pliego de condiciones establece que : "</t>
    </r>
    <r>
      <rPr>
        <i/>
        <sz val="11"/>
        <rFont val="Calibri"/>
        <family val="2"/>
      </rPr>
      <t xml:space="preserve">La entidad deberá acreditar una experiencia mínima de veinte y cuatro (24) meses con máximo OCHO (8) certificaciones de contratos ejecutados y terminados a satisfacción y/o en ejecución con entidades públicas o privadas en los </t>
    </r>
    <r>
      <rPr>
        <i/>
        <u/>
        <sz val="11"/>
        <rFont val="Calibri"/>
        <family val="2"/>
      </rPr>
      <t>últimos cinco (5) años.(</t>
    </r>
    <r>
      <rPr>
        <i/>
        <sz val="11"/>
        <rFont val="Calibri"/>
        <family val="2"/>
      </rPr>
      <t xml:space="preserve">subrayado fuera del texto). </t>
    </r>
    <r>
      <rPr>
        <sz val="11"/>
        <rFont val="Calibri"/>
        <family val="2"/>
      </rPr>
      <t>El contrato presentado correponde al año 2007, lo cual excede el plazo de cinco años establecido en el pliego de condiciones.</t>
    </r>
  </si>
  <si>
    <t>DEPARTAMENTO DEL QUINDIO</t>
  </si>
  <si>
    <t>743 DEL 2014</t>
  </si>
  <si>
    <t>Sin informacion</t>
  </si>
  <si>
    <t>Del 653 al 663</t>
  </si>
  <si>
    <t>El proponente entrego copia de los contratos, adciones y prorroga pero no adjunto ninguna certificacion que de cuenta del estado del contrato.
Adicionalmente El objeto y las obligaciones contractuales no cumplen con lo estipulado en el Pliego de Condiciones, en especial en lo relacionado a lo siguiente: "Experiencia en atención a la primera infancia como aquella relacionada con servicios que incluyan en su desarrollo el componente de educación inicial y/o servicios educativos en el nivel de preescolar. Lo anterior deberá ser acreditado mediante la certificación respectiva.
Experiencia en atención a la familia como aquella relacionada con servicios que incluyan el componente de fortalecimiento de las capacidades de cuidado y crianza a primera infancia en los procesos desarrollados. Lo anterior deberá ser acreditado mediante la certificación respectiva."</t>
  </si>
  <si>
    <t>GOBERNACION DE CESAR</t>
  </si>
  <si>
    <t>66-26- 2014-089 del 2014</t>
  </si>
  <si>
    <t>586 al 595</t>
  </si>
  <si>
    <t>El proponente presento la documentación requerida para acreditar la experiencia. La experiencia cumple con lo establecido en el pliego de condiciones. 
No obstante lo anterior, teniendo en cuenta lo establecido en el pliego de condiciones Numeral 3,19 Literal a) viñeta 14: "Cuando un proponente presente las mismas certificaciones para acreditar los 24 meses de experiencia especifica habilitante, en dos o más grupos de la misma regional o en más de dos regionales, se tendrá en cuenta únicamente para la propuesta que se presentó primero, en los demás grupos o regionales, el proponente deberá subsanar este requisito habilitante en el término establecido por el ICBF.", el tiempo de experiencia de este contrato fue presentado y contabilizado en el grupo 8, por lo cual para la evaluación de la experiencia en tiempo del grupo 10 no es tenida en cuenta.</t>
  </si>
  <si>
    <t>66-26- 2013-086 del 2013</t>
  </si>
  <si>
    <t>Del 596 al 600</t>
  </si>
  <si>
    <t>Secretaria Administrativa - Municipio de Dosquebradas</t>
  </si>
  <si>
    <t>481 de 2013</t>
  </si>
  <si>
    <t>Del 601 al 606</t>
  </si>
  <si>
    <t>El certificado no permite determinar el numero de cupos atendidos ni la experiencia especifica en Educación Inicial o en la atencion a la familia en el fortalecimiento de las capacidades de cuidado y crianza a primera infancia SUBSANAR.</t>
  </si>
  <si>
    <t>Mediante oficio No. 339000 del 05/12/2014 08:03 am, el proponente señala y aclara el numero de cupos a acreditar en cada uno de los grupos donde se presento este contrato. Adicionalmente, solicita que no se tenga en cuenta el aporte de tiempo de este contrato en la experiencia habilitante para  los grupos 10 y 11 .  Teniendo en cuenta lo anterior y la evaluación preliminar, el Comité evaluador no tomará en cuenta este contrato en terminos de  tiempo para la acreditación de experiencia del grupo 10.  En terminos de cupos se validan los contratos traslapados con el mayor numero de cupos , por lo cual se deja en cero los cupos de este contrato.</t>
  </si>
  <si>
    <t>El proponente presento la documentación requerida para acreditar la experiencia. La experiencia cumple con lo establecido en el pliego de condiciones.  El numero de cupos de la modalidad de Recuperación Nutricional y de acuerdo a la asignación presupuestal es de 120, por lo cual esta será la experiencia válida para la certficacion presentada.</t>
  </si>
  <si>
    <t>Mediante el oficio No. 339000 del 05/12/2014 08:03 am, el proponente solicita que el tiempo de experiencia del contrato sea acreditado en el grupo siete y no en el grupo grupo 10. Teniendo en cuenta, lo establecido  en el numeral 3,19 literal a) Viñeta 14: "Cuando un proponente presente las mismas certificaciones para acreditar los 24 meses de experiencia especifica habilitante, en dos o más grupos de la misma regional o en más de dos regionales, se tendrá en cuenta únicamente para la propuesta que se presentó primero, en los demás grupos o regionales, el proponente deberá subsanar este requisito habilitante en el término establecido por el ICBF", el comite evaluador acepta la observación y suma el tiempo de experiencia total del contrato para la experiencia adicional del grupo 7 y no contabiliza experIciencia  para el grupo 10.</t>
  </si>
  <si>
    <t>1670 de 2010</t>
  </si>
  <si>
    <t>Del 616 al 627</t>
  </si>
  <si>
    <t>La certificacion allegada no permite determinar el numero de cupos atendidos. El certificado no permite determinar la experiencia especifica con Educación Inicial o con la atencion a la familia en el fortalecimiento de las capacidades de cuidado y crianza a primera infancia. Las certificaciones no permiten establecer claramente la fecha de finalización del contrato.SUBSANAR.</t>
  </si>
  <si>
    <t>Mediante el oficio No. 339000 del 05/12/2014 08:03 am, el proponente  presento certificación adicional de la Secretaria de Desarrollo Social   y Politico  de la Alcaldia de Pereira, en la cual se evidencian experiencia de acuerdo a lo señalado en en el Pliego de Condiciones, en especial en lo relacionado a lo siguiente: "Experiencia en atención a la primera infancia como aquella relacionada con servicios que incluyan en su desarrollo el componente de educación inicial y/o servicios educativos en el nivel de preescolar. Lo anterior deberá ser acreditado mediante la certificación respectiva.
Experiencia en atención a la familia como aquella relacionada con servicios que incluyan el componente de fortalecimiento de las capacidades de cuidado y crianza a primera infancia en los procesos desarrollados. Lo anterior deberá ser acreditado mediante la certificación respectiva."</t>
  </si>
  <si>
    <t>GONERNACION DE RISARALDA -ACCION SOCIAL</t>
  </si>
  <si>
    <t>123 DEL 2011(131 DE 2011)</t>
  </si>
  <si>
    <t>Sin Informacion</t>
  </si>
  <si>
    <t>DEL 680 AL 693</t>
  </si>
  <si>
    <t>El proponente entrego copia del contrato,  pero no adjunto ninguna certificacion  que de cuenta del estado y finalizacion del contrato.
Adicionalmente El objeto y las obligaciones contractuales no cumplen con lo estipulado en el Pliego de Condiciones, en especial en lo relacionado a lo siguiente: "Experiencia en atención a la primera infancia como aquella relacionada con servicios que incluyan en su desarrollo el componente de educación inicial y/o servicios educativos en el nivel de preescolar. Lo anterior deberá ser acreditado mediante la certificación respectiva.
Experiencia en atención a la familia como aquella relacionada con servicios que incluyan el componente de fortalecimiento de las capacidades de cuidado y crianza a primera infancia en los procesos desarrollados. Lo anterior deberá ser acreditado mediante la certificación respectiva."</t>
  </si>
  <si>
    <r>
      <t xml:space="preserve">Mediante el oficio No. 339000 del 05/12/2014 08:03 am, el proponente señala el numero de cupos para cada grupo en el cual se presentó este contrato y  solicita que del tiempo de experiencia del contrato sean acreditados tres meses para el grupo 8 y tres meses para el grupo 10. Teniendo en cuenta, lo establecido  en el numeral 3,19 literal a) Viñeta 14: </t>
    </r>
    <r>
      <rPr>
        <i/>
        <sz val="9"/>
        <color rgb="FFFF0000"/>
        <rFont val="Calibri"/>
        <family val="2"/>
        <scheme val="minor"/>
      </rPr>
      <t>"Cuando un proponente presente las mismas certificaciones para acreditar los 24 meses de experiencia especifica habilitante, en dos o más grupos de la misma regional o en más de dos regionales, se tendrá en cuenta únicamente para la propuesta que se presentó primero, en los demás grupos o regionales, el proponente deberá subsanar este requisito habilitante en el término establecido por el ICBF"</t>
    </r>
    <r>
      <rPr>
        <sz val="9"/>
        <color rgb="FFFF0000"/>
        <rFont val="Calibri"/>
        <family val="2"/>
        <scheme val="minor"/>
      </rPr>
      <t>, no se cumple lo señalado en el pliego de condiciones y se contabilizará la experiencia en tiempo solo para el grupo 8.  En terminos de cupos se validan los contratos traslapados con el mayor numero de cupos , por lo cual se deja en cero los cupos de este contrato.</t>
    </r>
  </si>
  <si>
    <r>
      <t xml:space="preserve">Mediante el oficio No. 339000 del 05/12/2014 08:03 am, el proponente señala el numero de cupos para cada grupo en el cual se presentó este contrato y  solicita que del tiempo de experiencia del contrato sean acreditados tres meses para el grupo 8 y tres meses para el grupo 10. Teniendo en cuenta, lo establecido  en el numeral 3,19 literal a) Viñeta 14: </t>
    </r>
    <r>
      <rPr>
        <i/>
        <sz val="11"/>
        <color rgb="FFFF0000"/>
        <rFont val="Calibri"/>
        <family val="2"/>
        <scheme val="minor"/>
      </rPr>
      <t>"Cuando un proponente presente las mismas certificaciones para acreditar los 24 meses de experiencia especifica habilitante, en dos o más grupos de la misma regional o en más de dos regionales, se tendrá en cuenta únicamente para la propuesta que se presentó primero, en los demás grupos o regionales, el proponente deberá subsanar este requisito habilitante en el término establecido por el ICBF"</t>
    </r>
    <r>
      <rPr>
        <sz val="11"/>
        <color rgb="FFFF0000"/>
        <rFont val="Calibri"/>
        <family val="2"/>
        <scheme val="minor"/>
      </rPr>
      <t>, no se cumple lo señalado en el pliego de condiciones y no se contabilizará la experiencia en tiempo para el grupo 10 y se tendra en cuenta solamente el tiempo de experiencia de los 6 meses en el grupo 8.</t>
    </r>
  </si>
  <si>
    <r>
      <t xml:space="preserve">El objeto y las obligaciones contractuales no cumplen con lo estipulado en el Pliego de Condiciones, en especial en lo relacionado a lo siguiente: "Experiencia en atención a la primera infancia como aquella relacionada con servicios que incluyan en su desarrollo el componente de educación inicial y/o servicios educativos en el nivel de preescolar. Lo anterior deberá ser acreditado mediante la certificación respectiva.
Experiencia en atención a la familia como aquella relacionada con servicios que incluyan el componente de fortalecimiento de las capacidades de cuidado y crianza </t>
    </r>
    <r>
      <rPr>
        <u/>
        <sz val="8"/>
        <rFont val="Calibri"/>
        <family val="2"/>
      </rPr>
      <t>a primera infancia</t>
    </r>
    <r>
      <rPr>
        <sz val="8"/>
        <rFont val="Calibri"/>
        <family val="2"/>
      </rPr>
      <t xml:space="preserve"> en los procesos desarrollados. Lo anterior deberá ser acreditado mediante la certificación respectiva."</t>
    </r>
  </si>
  <si>
    <r>
      <t xml:space="preserve">Mediante el oficio No. 339000 del 05/12/2014 08:03 am, el proponente señala el numero de cupos para cada grupo en el cual se presentó este contrato y  solicita que del tiempo de experiencia del contrato sean acreditados tres meses para el grupo 8 y tres meses para el grupo 10. Teniendo en cuenta, lo establecido  en el numeral 3,19 literal a) Viñeta 14: </t>
    </r>
    <r>
      <rPr>
        <i/>
        <sz val="8"/>
        <color rgb="FFFF0000"/>
        <rFont val="Calibri"/>
        <family val="2"/>
        <scheme val="minor"/>
      </rPr>
      <t>"Cuando un proponente presente las mismas certificaciones para acreditar los 24 meses de experiencia especifica habilitante, en dos o más grupos de la misma regional o en más de dos regionales, se tendrá en cuenta únicamente para la propuesta que se presentó primero, en los demás grupos o regionales, el proponente deberá subsanar este requisito habilitante en el término establecido por el ICBF"</t>
    </r>
    <r>
      <rPr>
        <sz val="8"/>
        <color rgb="FFFF0000"/>
        <rFont val="Calibri"/>
        <family val="2"/>
        <scheme val="minor"/>
      </rPr>
      <t>, no se cumple lo señalado en el pliego de condiciones y se contabilizará la experiencia en tiempo solo para el grupo 8.  En terminos de cupos se validan los contratos traslapados con el mayor numero de cupos , por lo cual se deja en cero los cupos de este contrato.</t>
    </r>
  </si>
  <si>
    <r>
      <t xml:space="preserve">Mediante oficio No. 339000 del 05/12/2014 08:03 am, el proponente presenta subsanación del contrato.
Se señala jurisprudencia al respecto de la subsanabilidad de la propuesta por parte del Consejo de Estado, con Radicación: 13001-23-31-000-1999-00113-01 (25.804) de fecha 26 de febrero de 2014 , con  ponencia del Consejero Enrique Gil Botero en la cual se señaló: 
</t>
    </r>
    <r>
      <rPr>
        <i/>
        <sz val="8"/>
        <rFont val="Calibri"/>
        <family val="2"/>
      </rPr>
      <t xml:space="preserve">“(…)
Finalmente, el anterior decreto fue derogado por el Decreto reglamentario 1510 de 2013, que a diferencia de los anteriores no reprodujo la norma que se viene citando. </t>
    </r>
    <r>
      <rPr>
        <b/>
        <i/>
        <u/>
        <sz val="8"/>
        <rFont val="Calibri"/>
        <family val="2"/>
      </rPr>
      <t>Esto significa que en adelante las entidades y los oferentes aplican directamente la regla que contempla el art. 5, parágrafo, de la Ley 1150, de manera que lo subsanable o insubsanable se define a partir de una pregunta, que se le formula a cada requisito omitido o cumplido imperfectamente: ¿el defecto asigna puntaje al oferente? Si lo hace no es subsanable, si no lo hace es subsanable</t>
    </r>
    <r>
      <rPr>
        <i/>
        <sz val="8"/>
        <rFont val="Calibri"/>
        <family val="2"/>
      </rPr>
      <t>; en el último evento la entidad le solicitará al oferente que satisfaga la deficiencia, para poner su oferta en condiciones de ser evaluada, y no importa si se refiere a no a problemas de capacidad o a requisitos cumplidos antes o después de presentadas las ofertas, con la condición de que cuando le pidan la acreditación la satisfaga suficientemente."</t>
    </r>
    <r>
      <rPr>
        <sz val="8"/>
        <rFont val="Calibri"/>
        <family val="2"/>
      </rPr>
      <t xml:space="preserve"> (Subrayado y negrilla fuera del texto). 
Por lo anterior no se acepta subsanación presentada, por ser relativa a un criterio de experiencia adicional que asigna puntaje.
 </t>
    </r>
  </si>
  <si>
    <r>
      <t xml:space="preserve">El proponente presento documentación requerida para acreditar la experiencia. No  obstante, la certificación no permite establecer el porcentaje de ejecución del contrato, por lo cual la experiencia presentada no es valida.
El pliego de condiciones establece lo siguiente para acreditar contratos en ejecución:
</t>
    </r>
    <r>
      <rPr>
        <i/>
        <sz val="8"/>
        <rFont val="Calibri"/>
        <family val="2"/>
      </rPr>
      <t>"Para la acreditación de experiencia, se tendrán en cuenta los contratos en ejecución para la operación de los programas misionales relacionados, para lo cual será válida la presentación de una certificación emitida por el supervisor del contrato, en la cual se acredite el cumplimiento satisfactorio de las obligaciones contractuales adquiridas, desde el inicio de la ejecución y hasta el 30 de septiembre de 2014, las cuales serán validadas siempre y cuando se acredite en la certificación la ejecución de mínimo el 70% del valor del contrato y sus adiciones (cuando aplique), a la fecha de expedición de la certificación.".</t>
    </r>
  </si>
  <si>
    <r>
      <t>El pliego de condiciones establece que : "</t>
    </r>
    <r>
      <rPr>
        <i/>
        <sz val="8"/>
        <rFont val="Calibri"/>
        <family val="2"/>
      </rPr>
      <t xml:space="preserve">La entidad deberá acreditar una experiencia mínima de veinte y cuatro (24) meses con máximo OCHO (8) certificaciones de contratos ejecutados y terminados a satisfacción y/o en ejecución con entidades públicas o privadas en los </t>
    </r>
    <r>
      <rPr>
        <i/>
        <u/>
        <sz val="8"/>
        <rFont val="Calibri"/>
        <family val="2"/>
      </rPr>
      <t>últimos cinco (5) años.(</t>
    </r>
    <r>
      <rPr>
        <i/>
        <sz val="8"/>
        <rFont val="Calibri"/>
        <family val="2"/>
      </rPr>
      <t xml:space="preserve">subrayado fuera del texto). </t>
    </r>
    <r>
      <rPr>
        <sz val="8"/>
        <rFont val="Calibri"/>
        <family val="2"/>
      </rPr>
      <t>El contrato presentado correponde al año 2007, lo cual excede el plazo de cinco años establecido en el pliego de condiciones.</t>
    </r>
  </si>
  <si>
    <r>
      <t xml:space="preserve">Mediante el oficio No. 339000 del 05/12/2014 08:03 am, el proponente señala el numero de cupos para cada grupo en el cual se presentó este contrato y  solicita que del tiempo de experiencia del contrato sean acreditados tres meses para el grupo 8 y tres meses para el grupo 10. Teniendo en cuenta, lo establecido  en el numeral 3,19 literal a) Viñeta 14: </t>
    </r>
    <r>
      <rPr>
        <i/>
        <sz val="8"/>
        <color rgb="FFFF0000"/>
        <rFont val="Calibri"/>
        <family val="2"/>
        <scheme val="minor"/>
      </rPr>
      <t>"Cuando un proponente presente las mismas certificaciones para acreditar los 24 meses de experiencia especifica habilitante, en dos o más grupos de la misma regional o en más de dos regionales, se tendrá en cuenta únicamente para la propuesta que se presentó primero, en los demás grupos o regionales, el proponente deberá subsanar este requisito habilitante en el término establecido por el ICBF"</t>
    </r>
    <r>
      <rPr>
        <sz val="8"/>
        <color rgb="FFFF0000"/>
        <rFont val="Calibri"/>
        <family val="2"/>
        <scheme val="minor"/>
      </rPr>
      <t>, no se cumple lo señalado en el pliego de condiciones y no se contabilizará la experiencia en tiempo para el grupo 10 y se tendra en cuenta solamente el tiempo de experiencia de los 6 meses en el grupo 8.</t>
    </r>
  </si>
  <si>
    <t xml:space="preserve">Construyamos Colombia </t>
  </si>
  <si>
    <t xml:space="preserve">ICBF TOLIMA </t>
  </si>
  <si>
    <t>630 DEL 2012</t>
  </si>
  <si>
    <t>383 al 407</t>
  </si>
  <si>
    <t>El proponente adjunto copia del contrato. El contrato fue suscrito con el ICBF, por lo cual aplicando lo establecido en el Decreto 019 de 2012, se realizó verificación del estado del contrato con el Supervisor del Contrato en la Regional Tolima.</t>
  </si>
  <si>
    <t>Del 408 al 413</t>
  </si>
  <si>
    <t>El certificado no permite determinar el numero de cupos atendidos ni la experiencia especifica en Educación Inicial o en la atencion a la familia en el fortalecimiento de las capacidades de cuidado y crianza a primera infancia, adicionalmente fue presentado para aceditar expericencia en los grupos 8 y 10,</t>
  </si>
  <si>
    <t>Mediante oficio No. 339000 del 05/12/2014 08:03 am, el proponente señala y aclara el numero de cupos a acreditar en cada uno de los grupos donde se presento este contrato. Adicionalmente, solicita que no se tenga en cuenta el aporte de tiempo de este contrato en la experiencia habilitante para  los grupos 10 y 11 .  Teniendo en cuenta lo anterior y la evaluación preliminar, el Comité evaluador no tomará en cuenta este contrato en terminos de  tiempo para la acreditación de experiencia del grupo 11.  En terminos de cupos se validan los contratos traslapados con el mayor numero de cupos , por lo cual se deja en cero los cupos de este contrato.</t>
  </si>
  <si>
    <t>140 de 2012</t>
  </si>
  <si>
    <t>414 al 417</t>
  </si>
  <si>
    <t>La certificacion allegada no permitio determinar el numero de cupos y el presupuesto ejecutado. Al ser un contrato suscrito con el ICBF y aplicando lo establecido en el Decreto 019 de 2012, el comité evaluador procedio a verificar el estado del contrato con la Regional Tolima del ICBF.</t>
  </si>
  <si>
    <t>El proponente presento la documentación requerida para acreditar la experiencia. La experiencia cumple con lo establecido en el pliego de condiciones. 
No obstante lo anterior, teniendo en cuenta lo establecido en el pliego de condiciones Numeral 3,19 Literal a) viñeta 14: "Cuando un proponente presente las mismas certificaciones para acreditar los 24 meses de experiencia especifica habilitante, en dos o más grupos de la misma regional o en más de dos regionales, se tendrá en cuenta únicamente para la propuesta que se presentó primero, en los demás grupos o regionales, el proponente deberá subsanar este requisito habilitante en el término establecido por el ICBF.", el tiempo de experiencia de este contrato fue presentado y contabilizado en el grupo 7 y 9, por lo cual para la evaluación de la experiencia en tiempo del grupo 9 este contrato no es contabilizado.  SUBSANAR</t>
  </si>
  <si>
    <t>Mediante oficio No. 339000 del 05/12/2014 08:03 am, el proponente señala y aclara el numero de cupos a acreditar en cada uno de los grupos donde se presento este contrato. Adicionalmente, solicita que no se tenga en cuenta el aporte de tiempo de este contrato en la experiencia habilitante para  los grupos 7 y 11 y si para el grupo 9. Teniendo en cuenta lo anterior, el Comité evaluador no tomará en cuenta este contrato en terminos de  tiempo para la acreditación de experiencia del grupo 11, de acuerdo a lo señalado por el proponente.  En terminos de cupos se validan los 1.744 cupos señalados por el proponente en la subsanación.</t>
  </si>
  <si>
    <t>Del 419 al 430</t>
  </si>
  <si>
    <t>Mediante el oficio No. 339000 del 05/12/2014 08:03 am, el proponente  presento certificación adicional de la Secretaria de Desarrollo Social   y Politico  de la Alcaldia de Pereira, en la cual se evidencian experiencia de acuerdo a lo señalado en en el Pliego de Condiciones, en especial en lo relacionado a lo siguiente: "Experiencia en atención a la primera infancia como aquella relacionada con servicios que incluyan en su desarrollo el componente de educación inicial y/o servicios educativos en el nivel de preescolar. Lo anterior deberá ser acreditado mediante la certificación respectiva.
Experiencia en atención a la familia como aquella relacionada con servicios que incluyan el componente de fortalecimiento de las capacidades de cuidado y crianza a primera infancia en los procesos desarrollados. Lo anterior deberá ser acreditado mediante la certificación respectiva."
No obstante no se valida el tiempo en experiencia ya que la misma fue contabilizada en el grupo 10, y en terminos de cupos se esta Contabilizando la experdienacia traslapada con un mayor numeo de cupos.</t>
  </si>
  <si>
    <t>Del 431 al 439.</t>
  </si>
  <si>
    <t>El porponente reemplazo este contrato con el 2287 de 2011.</t>
  </si>
  <si>
    <t>2287 de 2011</t>
  </si>
  <si>
    <t>El pronente presento este nuevo contrato, solicitando que no se tuviera en cuenta el tiempo para este grupo. Adicionalmente, se deja en cero los cupos porque se dejan el mayor numero de cupos atendidos simultaneamente.</t>
  </si>
  <si>
    <t>SECRETARIA DE DESARROLLO SOCIAL - ALCALDIA DE PEREIRA</t>
  </si>
  <si>
    <t>1336 del 2012</t>
  </si>
  <si>
    <t>440 al 453</t>
  </si>
  <si>
    <t xml:space="preserve">
El certificado no permite determinar el numero de cupos atendidos en primera infancia. No obstante como  para la experiencia adicional solo se contabiliza el tiempo, es valida la certificacion en terminos de tiempo.</t>
  </si>
  <si>
    <t>303 de 2009</t>
  </si>
  <si>
    <t>466 al 469</t>
  </si>
  <si>
    <t>El objeto y las obligaciones contractuales no cumplen con lo estipulado en el Pliego de Condiciones, en especial en lo relacionado a lo siguiente: "Experiencia en atención a la primera infancia como aquella relacionada con servicios que incluyan en su desarrollo el componente de educación inicial y/o servicios educativos en el nivel de preescolar. Lo anterior deberá ser acreditado mediante la certificación respectiva.
Experiencia en atención a la familia como aquella relacionada con servicios que incluyan el componente de fortalecimiento de las capacidades de cuidado y crianza a primera infancia en los procesos desarrollados. Lo anterior deberá ser acreditado mediante la certificación respectiva."
Para la evaluacion final el comite evaluador considero que el contrato 303 anexado en el folio 459 y 460 se describen las acciones referentes al componente de familia, por tanto se tiene en cuenta para la sumatoria en tiempo adicional.</t>
  </si>
  <si>
    <t>ASOCIACION POPULAR DE MUJERES DEL CESAR</t>
  </si>
  <si>
    <t xml:space="preserve">Allegar contrato, no es posible determinar en la certificacion informacion relevante para la evaluacion. Folios 56 </t>
  </si>
  <si>
    <t>Allegar contrato, no es posible determinar en la certificacion informacion relevante para la evaluacion. Folios 57</t>
  </si>
  <si>
    <t xml:space="preserve">FUNDACION SOCIAL </t>
  </si>
  <si>
    <t>Allegar contrato, no es posible determinar en la certificacion informacion relevante para la evaluacion. Folios 58</t>
  </si>
  <si>
    <t>Allegar contrato, no es posible determinar en la certificacion informacion relevante para la evaluacion. Folios 59</t>
  </si>
  <si>
    <t>JARDIN INFANTIL MI GLOBO MAGICO</t>
  </si>
  <si>
    <t>Allegar contrato, no es posible determinar en la certificacion informacion relevante para la evaluacion. Folios 60</t>
  </si>
  <si>
    <t>ALCALDIA MUNICIPAL DE PINILLO - BOLIVAR</t>
  </si>
  <si>
    <t xml:space="preserve">NPS -013/2012                  </t>
  </si>
  <si>
    <t>Este contrato no cuenta ya que en la experiencia minima se relaciona un contrato en  la misma vigencia (traslapo)</t>
  </si>
  <si>
    <t xml:space="preserve">           NPS- 040/2013</t>
  </si>
  <si>
    <t xml:space="preserve">ACCION SOCIAL </t>
  </si>
  <si>
    <t>135-2009</t>
  </si>
  <si>
    <t>COLEGIO BILINGÜE PILATUNAS</t>
  </si>
  <si>
    <t>024- 25/02/2014</t>
  </si>
  <si>
    <t>Solicitar copia del convenio Institucional.</t>
  </si>
  <si>
    <t>CORPORACION JUNTOS COSNTRUYENDO FUTURO</t>
  </si>
  <si>
    <t>C-0422 DE 2010</t>
  </si>
  <si>
    <t>SIN INFORMACION</t>
  </si>
  <si>
    <t>EL OBJETO DE ESTE CONTRATO NO CUMPLE CON EL REQUERIDO DENTRO DE LA CONVOCATORIA</t>
  </si>
  <si>
    <t>C0200-11</t>
  </si>
  <si>
    <t>C199-12</t>
  </si>
  <si>
    <t>306 DE 2012</t>
  </si>
  <si>
    <t>285 DE 2012</t>
  </si>
  <si>
    <t>213 DE 2012</t>
  </si>
  <si>
    <t>N0</t>
  </si>
  <si>
    <t>OJO TRASLAPA CON GRUPO 10</t>
  </si>
  <si>
    <t>OJO TRASLAPA CON GRUPO 10 Y CON EL 11</t>
  </si>
  <si>
    <t>CONVENIO COOPERACION TECNICA DEL 1 DE SEPTIEMBRE DE 2012</t>
  </si>
  <si>
    <t>59-60</t>
  </si>
  <si>
    <t>CONVENIO COOPERACION TECNICA DEL 1 DE MARZO DE 2014</t>
  </si>
  <si>
    <t>243 DEL 2012</t>
  </si>
  <si>
    <t>NO SE LE APLICA LA EXPERIENCIA PORQUE CORRESPONDE A TIEMPO TRASLAPADO CON SU MISMA EXPERIENCIA HABILITANTE CONTRATO 213 DE 2012</t>
  </si>
  <si>
    <t>20 DEL 2012%</t>
  </si>
  <si>
    <t>NO SE CUENTAN 6 MESES DE EXPERIENCIA POR TRASLAPO CON CONTRATO 213 DE 2012</t>
  </si>
  <si>
    <t>53 DEL 2012</t>
  </si>
  <si>
    <t>65 AL 69</t>
  </si>
  <si>
    <t>192- DE 2012</t>
  </si>
  <si>
    <t>71-80</t>
  </si>
  <si>
    <t>308 DE 2012</t>
  </si>
  <si>
    <t>NO SE TIENE EN CUENTA EXPERIENCIA PORQUE TRASLAPA TIEMPO SUMADO EN SU EXPERIENCIA HABILITANTE</t>
  </si>
  <si>
    <t>ASOCIACION DE SERVICIOS DE SOCIAL PARA UN MEJOR VIVIR ASESOMEVI</t>
  </si>
  <si>
    <t>318 DE 2011</t>
  </si>
  <si>
    <t>UNION TEMPORAL NUTRICION ES VIDA</t>
  </si>
  <si>
    <t>210 DE 2014</t>
  </si>
  <si>
    <t>UNION TEMPORAL NUTRICION Y VIDA</t>
  </si>
  <si>
    <t>222 DE 2013</t>
  </si>
  <si>
    <t>002 DE 2011</t>
  </si>
  <si>
    <t>CORPORACION DESARROLLO SOCIAL JAVIER URQUIJO BARRIOS</t>
  </si>
  <si>
    <t>ICBF ATLANTICO</t>
  </si>
  <si>
    <t>472-2012</t>
  </si>
  <si>
    <t>CONTRATO EN EJECUCIÓN- EL FORMATO 6 NO SEÑALA LA NOTA DE NO IMPOSICIÓN DE MUL.TAS</t>
  </si>
  <si>
    <t>bolivar</t>
  </si>
  <si>
    <t>CORPORACION DESARROLLO SOCIAL JAIME URQUIJO</t>
  </si>
  <si>
    <t>12 DE 2010</t>
  </si>
  <si>
    <t>74 DE 2010</t>
  </si>
  <si>
    <t>012-2010</t>
  </si>
  <si>
    <t>013-2010</t>
  </si>
  <si>
    <t>0801/2010</t>
  </si>
  <si>
    <t>14-15</t>
  </si>
  <si>
    <t>014-2010</t>
  </si>
  <si>
    <t>015-2010</t>
  </si>
  <si>
    <t>184-2014</t>
  </si>
  <si>
    <t>016-2010</t>
  </si>
  <si>
    <t>cesar</t>
  </si>
  <si>
    <t>UNION TEMPORAL NUTRIENDO LA PRIMERA INFANCIA</t>
  </si>
  <si>
    <t>IBCF ATLANTICO</t>
  </si>
  <si>
    <t>325</t>
  </si>
  <si>
    <t>13-26-0100241</t>
  </si>
  <si>
    <t>0747 2012</t>
  </si>
  <si>
    <t>30 SEP DE 2014</t>
  </si>
  <si>
    <t>0748 2012</t>
  </si>
  <si>
    <t>132610 028</t>
  </si>
  <si>
    <t>PROCIENCIA</t>
  </si>
  <si>
    <t>13 26 01 241</t>
  </si>
  <si>
    <t>212 36 74</t>
  </si>
  <si>
    <t>1326 90107</t>
  </si>
  <si>
    <t>74 2011</t>
  </si>
  <si>
    <t>298 2014</t>
  </si>
  <si>
    <t>13 26 090374</t>
  </si>
  <si>
    <t>FONDO MIXTO PARA LA CULTURA EL ARTE DE BOLIVAR</t>
  </si>
  <si>
    <t>001-11</t>
  </si>
  <si>
    <t>1326 100281</t>
  </si>
  <si>
    <t>211 2083</t>
  </si>
  <si>
    <t>1326 090295</t>
  </si>
  <si>
    <t>336 2013</t>
  </si>
  <si>
    <t>FUNDCION ENLACE</t>
  </si>
  <si>
    <t>501/2012</t>
  </si>
  <si>
    <t>551,013,374</t>
  </si>
  <si>
    <t>EL FORMATO 6 NO SEÑALA LA NOTA DE NO IMPOSICIÓN DE MUL.TAS- SE REQUIERE VERIFICAR CON ATLANTICO</t>
  </si>
  <si>
    <t>244-2013</t>
  </si>
  <si>
    <t xml:space="preserve">11 MESES 19 DIAS </t>
  </si>
  <si>
    <t xml:space="preserve">ANUNQUE EL FORMATO 6 NO SEÑALA LA NOTA DE NO IMPOSICIÓN DE MUL.TAS-EN EL FORMATO 6 SEÑALAN 251 CUPOS, LA CERTIFICACION ACREDITA 210. </t>
  </si>
  <si>
    <t>INSTITUCION EDUCATIVA TECNICA AGROPECUARIA</t>
  </si>
  <si>
    <t>EN EL FORMATO 9 EXPERIENCIA DICIONAL EL PROPONENTE SEÑALA 848 CUPOS, SIN EMBARGO EL CERTIFICADO HABLA DE 86 FAMILIAS</t>
  </si>
  <si>
    <t>95-96</t>
  </si>
  <si>
    <t>UNION TEMPORAL MANOS UNIDAS POR UN PAIS</t>
  </si>
  <si>
    <t>LA CERTIFICACION ESTA DE FECHA 2007 Y ES DE ALIMENTACION ESCOLAR</t>
  </si>
  <si>
    <t>FUNDACION MANOS UNIDOS CONSTRUYENDO PAIS</t>
  </si>
  <si>
    <t>MANOS UNIDAS CONSTRUYENDO PAIS</t>
  </si>
  <si>
    <t>ICBF CESAR</t>
  </si>
  <si>
    <t>EL OBJETO DEL CONTRATO NO CUMPLE CON EL OBJETO MISIONAL DE LA CONVOCATORIA</t>
  </si>
  <si>
    <t>UT SUEÑOS Y VIVENCIAS 2015 - FUMLAMOR</t>
  </si>
  <si>
    <t>2121289 - 2012</t>
  </si>
  <si>
    <t>2130556 - 2013</t>
  </si>
  <si>
    <t>292 -2013</t>
  </si>
  <si>
    <t>FUNDES</t>
  </si>
  <si>
    <t>680 DE 2012</t>
  </si>
  <si>
    <t>21 MES8 DIAS</t>
  </si>
  <si>
    <t>97 AL 107</t>
  </si>
  <si>
    <t>FUNDACION MULTIACTIVA CIRA QUIROZ DE AYALA</t>
  </si>
  <si>
    <t>INSTITUTO CIRA QUIROZ DE AYALA E.U</t>
  </si>
  <si>
    <t>ICETEX</t>
  </si>
  <si>
    <t>FPI 13 301</t>
  </si>
  <si>
    <t>LA CERTIFIACION DE CONTRATO QUE SE APORTA CORRESPONDE AL INSTITUTO CIRA QUIROZ DE AYALA NIT 900.273.229-5 Y NO A LA FUNDACION CIRA QUIROZ DE AYALA CON NIT 900402579-2</t>
  </si>
  <si>
    <t>FPI 13 903</t>
  </si>
  <si>
    <t>472118 - 2013</t>
  </si>
  <si>
    <t>U.T. INFANCIA FELIZ 2015</t>
  </si>
  <si>
    <t>68-26-2013-345</t>
  </si>
  <si>
    <t>8,2 MESES</t>
  </si>
  <si>
    <t>FUNDACION DE CORAZON CON SANTANDER</t>
  </si>
  <si>
    <t>742-744</t>
  </si>
  <si>
    <t>68-26-2013-456</t>
  </si>
  <si>
    <t>68-26-213-346</t>
  </si>
  <si>
    <t>68-26-2013-346</t>
  </si>
  <si>
    <t>8,3 MESES</t>
  </si>
  <si>
    <t>148-149</t>
  </si>
  <si>
    <t>KINDER GARDEN JUAN PABLO II</t>
  </si>
  <si>
    <t>LA FUNDACION RENACER SOCIAL</t>
  </si>
  <si>
    <t>FUNDACION RENACER SOCIAL</t>
  </si>
  <si>
    <t>ICBF REGIONAL SUCRE</t>
  </si>
  <si>
    <t>48-49</t>
  </si>
  <si>
    <t>50-51</t>
  </si>
  <si>
    <t>FUNDACION INSTITUCION EDUCATIVA LICEO DE LA SABANA</t>
  </si>
  <si>
    <t>PRSENTA TRASLAPO EN TIEMPO</t>
  </si>
  <si>
    <t>SECRETARIA DE EDUCACION MUNICIPAL</t>
  </si>
  <si>
    <t>ED 003</t>
  </si>
  <si>
    <t>DIOCESIS DE SINCELEJO</t>
  </si>
  <si>
    <t xml:space="preserve">FONADE </t>
  </si>
  <si>
    <t>56 AL 72</t>
  </si>
  <si>
    <t xml:space="preserve">CONVENIO FPI 70 174 </t>
  </si>
  <si>
    <t xml:space="preserve">73 AL 85 </t>
  </si>
  <si>
    <t>EL CONTRATO/CONVENIO NO PRESENTA EL NUMERO DE CUPOS ATENDIDOS</t>
  </si>
  <si>
    <t>CONVENIO  FPI 70 670</t>
  </si>
  <si>
    <t>2.13</t>
  </si>
  <si>
    <t xml:space="preserve">EL CONTRATO/CONVENIO NO PRESENTA EL NUMERO DE CUPOS ATENDIDOS (PRESENTA TRASLAPO EN TIEMPO) </t>
  </si>
  <si>
    <t>CONVENIO  FPI 70 643</t>
  </si>
  <si>
    <t>3.06</t>
  </si>
  <si>
    <t xml:space="preserve">74 AL 85 </t>
  </si>
  <si>
    <t>EL CONTRATO/CONVENIO NO PRESENTA EL NUMERO DE CUPOS ATENDIDOS Y HACE REFERENCIA A UNA PRORROGA DE 10 DIAS  PRESENTA TRASLAPO EN TIEMPO</t>
  </si>
  <si>
    <t>PARROQUIA SAN MIGUEL ARCANGEL</t>
  </si>
  <si>
    <t>C40546</t>
  </si>
  <si>
    <t xml:space="preserve">BRINDAR ATENCION A LAS FAMILIAS DESPLAZADAS  EN LA PROMOCION DE CUIDADO Y AUTOCUIDADO EN NIÑOS Y NIÑAS AUNADO AL FORTALECIMIENTO DE LA UNIDAD FAMILIAR </t>
  </si>
  <si>
    <t>SECRETARIA DE EDUCACION MUNICIPAL DE SINCELEJO</t>
  </si>
  <si>
    <t>ED 002</t>
  </si>
  <si>
    <t xml:space="preserve">GARANTIZAR LA PRESTACION DEL SERVICIO EDUCATIVO EN LOS NIVELES DE PREESCOLAR BASICA Y MEDIA ACADEMICA DE NIÑOS NIÑAS Y ADOLESCENTES CUBIERTOS EN PRIMERA INFANCIA EN EL MUNICIPIO DE SINCELEJO </t>
  </si>
  <si>
    <t xml:space="preserve">NO ES VALIDA PARA SUMAR COMO EXPERIENCIA ADICIONAL LA FECHA DE EJECUCION NO ESTA DENTRO DE LOS TERMINOS  DE ACUERDO A LOS PLIEGOS </t>
  </si>
  <si>
    <t xml:space="preserve">ICBF  </t>
  </si>
  <si>
    <t>84 DE 2009</t>
  </si>
  <si>
    <t>BRINDAR LA ATENCION EN EL ENTORNO FAMILIAR DIRIGIDA A LOS NIÑOS Y NIÑAS DE LAS ZONAS RURALES Y CABECERAS MUNICIPALES QUE POR SU SITUACION GEOGRAFICA NO PUEDEN ACCEDER DIRECTAMENTE A UN CENTRO INFANTIL</t>
  </si>
  <si>
    <t>93 AL 101</t>
  </si>
  <si>
    <t>293 DE 2008</t>
  </si>
  <si>
    <t xml:space="preserve">REALIZAR LA ATENCION EN EL ENTORNO INSTITUCIONAL UTILIZANDO LA CAPACIDAD INSTALADA Y LA EXPERIENCIA DE OPERADORES QUE PUEDAN BRINDAR A LOS NIÑOS Y NIÑAS LOS COMPENENTE DE CUIDADO NUTRICION Y EDUCACION INICIAL </t>
  </si>
  <si>
    <t>102 AL 109</t>
  </si>
  <si>
    <t>FUNDACION INSTITUCION EDUCATIVA LICEO DE LA SABANA Nª 3</t>
  </si>
  <si>
    <t>ED 023</t>
  </si>
  <si>
    <t>SE SOLICITA ACLARAR CUALES FUERON LAS ACTIVIDADES REALIZADAS CON LOS NIÑOS Y NIÑAS DE LA PRIMERA INFANCIA.APORTAR NUMERO DE CONTRATO</t>
  </si>
  <si>
    <t>DIOCESIS DE SINCELEJO.PARROQUIA SAN ANTONIO DE PADUA</t>
  </si>
  <si>
    <t>SE SOLICITA NUMERO DEL CONTRATO</t>
  </si>
  <si>
    <t xml:space="preserve">FONDO FINANCIERO DE PROYECTOS DE DESARROLLO FONADE </t>
  </si>
  <si>
    <t>59 AL 62</t>
  </si>
  <si>
    <t>FPI 70643</t>
  </si>
  <si>
    <t>C401820401</t>
  </si>
  <si>
    <t>BRINDAR ATENCION A  FAMILIAS DESPLAZADAS EN PAUTAS DE CRIANZA Y RECONSTRUCCION  FAMILIAR Y SOCIAL</t>
  </si>
  <si>
    <t>PARROQUIA SAN ANTONIO DE PADUA</t>
  </si>
  <si>
    <t>BRINDAR HERRAMIENTAS A PADRES DE FAMILIA Y ADULTOS RESPONSABLES SOBRE FORTALECIMIENTO DE PAUTAS DE CRIANZA CUIDQADO Y AUTOCUIDADO MUTUO A TRAVES DE LA ESTRATEGIA DE ESTIMULACION CREATIVA RECREATIVA Y EDUCATIVA BASADA EN LA LUDICA</t>
  </si>
  <si>
    <t>0.83</t>
  </si>
  <si>
    <t>REALIZAR LA ATENCION EN EL ENTORNO INSTITUCIONAL UTILIZANDO LA CAPACIDAD INSTALADA Y LA EXPERIENCIA DE OPERADORES QUE PUEDAN BRINDAR  A LOS NIÑOS Y NIÑAS  LOS COMPONENTES DE CUIDADO,SALUD Y EDUCACION INICIAL</t>
  </si>
  <si>
    <t>0.33</t>
  </si>
  <si>
    <t>BRINDAR ATENCION EN EL ENTORNO FAMILIAR DIRIGIDO A LOS NIÑOS Y NIÑAS DE LAS ZONAS RURALES Y CABECERAS MUNICIPALES MENORES DE 30000 HABITANTES QUE POR SU SITUACION GEOGRAFICA NO PUEDEN ACCEDER A UN CENTRO  INFANTIL</t>
  </si>
  <si>
    <t>4.9</t>
  </si>
  <si>
    <t>FUNDACION JUVENIL SIGLO XXI</t>
  </si>
  <si>
    <t>FOLIOS 49-50</t>
  </si>
  <si>
    <t>FOLIOS 51-52</t>
  </si>
  <si>
    <t>01/22/2014</t>
  </si>
  <si>
    <t>FOLIOS 53</t>
  </si>
  <si>
    <t>07/02/2011 AL 31/12/2011</t>
  </si>
  <si>
    <t>10.75</t>
  </si>
  <si>
    <t>243, 244</t>
  </si>
  <si>
    <t>28/01/2010 AL 31/12/2010</t>
  </si>
  <si>
    <t>11.06</t>
  </si>
  <si>
    <t>CORPORACION SOCIAL NUESTRA DEL ROSARIO</t>
  </si>
  <si>
    <t xml:space="preserve">NINGUNA </t>
  </si>
  <si>
    <t xml:space="preserve">FUNDACION PARA EL DESARROLLO SOCIAL Y COMUNITARIO </t>
  </si>
  <si>
    <t>86,87,93</t>
  </si>
  <si>
    <t>SE VALIDAN SOLO 466 CUPOS  DEBIDO QUE EN CERTIFICACIÓN RELACIONADA PARA EL CONTRATO SE RELACIONAN 29 HOGARES TRADICIONALES MEDIO TIEMPO Y 5 FAMI SE REALIZA LA CONVERSIÓN A  CUPOS  466 RELACIONADA EN EL  FOLIO 93</t>
  </si>
  <si>
    <t>106,109,112</t>
  </si>
  <si>
    <t>SE VALIDAN SOLO 130 CUPOS  DEBIDO QUE EN CERTIFICACIÓN RELACIONADA PARA EL CONTRATO SE RELACIONAN 5 HOGARES TRADICIONALES MEDIO TIEMPO Y 5 FAMI SE REALIZA LA CONVERSIÓN A  CUPOS  466 RELACIONADA EN EL  FOLIO 112</t>
  </si>
  <si>
    <t>UNION TEMPORAL EL PARAISO</t>
  </si>
  <si>
    <t>ICBF SUCRE</t>
  </si>
  <si>
    <t>90-91</t>
  </si>
  <si>
    <t xml:space="preserve">UNION TEMPORAL SEMILLAS DE AMOR </t>
  </si>
  <si>
    <t>FUNDACION TALENTO</t>
  </si>
  <si>
    <t>39-40</t>
  </si>
  <si>
    <t>41-43</t>
  </si>
  <si>
    <t>45-46</t>
  </si>
  <si>
    <t>47-48</t>
  </si>
  <si>
    <t>FUNDACION PARA EL DESARROLLO SOCIAL DE COLOMBIA</t>
  </si>
  <si>
    <t>ADICION CON FECHA 18 DE SEPTIEMBRE HATA 30 DE NOVIEMBRE POR VALOR DE 127263280</t>
  </si>
  <si>
    <t>49 Y 50</t>
  </si>
  <si>
    <t>51 Y 52</t>
  </si>
  <si>
    <t>184 Y185</t>
  </si>
  <si>
    <t>186 Y 187</t>
  </si>
  <si>
    <t xml:space="preserve">FUNDACION INSTITUCION EDUCATIVA GIMNASIO DEL SAN JORGE </t>
  </si>
  <si>
    <t>3 DE FEBRERO DE 2014</t>
  </si>
  <si>
    <t>14 DE MARZO DE 2013</t>
  </si>
  <si>
    <t xml:space="preserve">UNIDAD MEDICA INTEGRAL DEL SAN JORGE </t>
  </si>
  <si>
    <t>1 DE NOVIEMBRE DE 2011</t>
  </si>
  <si>
    <t>30 DE MAYO DE 2012</t>
  </si>
  <si>
    <t xml:space="preserve">FUNDACION  INSTITUCION  EDUCATIVA GIMNASIO DEL SAN JORGE </t>
  </si>
  <si>
    <t xml:space="preserve">CORPORACION  AMBIENTAL Y SANITARIA DE COLOMBIA CORPO -ECO- AMBIENTAL </t>
  </si>
  <si>
    <t>N°: 314,315 Y 316</t>
  </si>
  <si>
    <t>FUNDACION INSTITUCION EDUCATIVA GIMNACIO DEL SAN JORGE</t>
  </si>
  <si>
    <t>CORPOECOAMBIENTAL</t>
  </si>
  <si>
    <t>94 AL 96</t>
  </si>
  <si>
    <t>FUNDACION LUZ Y ESPERANZA</t>
  </si>
  <si>
    <t>CONVENIO</t>
  </si>
  <si>
    <t>90 AL 91</t>
  </si>
  <si>
    <t>92 AL 93</t>
  </si>
  <si>
    <t xml:space="preserve">ASOCIACION DE PROFECIONALES EN PROGRAMAS DE PROMOCION Y PREVENCION PARA LA SALUD LA EDUCACION LA FAMILIA Y LA COMUNIDAD </t>
  </si>
  <si>
    <t>CONTRATO EN EJECUCION SE ACREDITARA EXPERIENCIA HASTA 30 SEPTIEMBRE   2014</t>
  </si>
  <si>
    <t>NO  SE VALIDAN  LA FECHAS DE EXPERIENCIAS ANTERIORES AL 3 DICIEMBRE DEL 2009, POR TAL RAZON SOLO SE VALIDAN 10 DIAS CORRESPONDIENTES DEL 3 AL 13 DE DICIEMBRE 2009 SEGUN CERTIFICACION</t>
  </si>
  <si>
    <t>31/12/20014</t>
  </si>
  <si>
    <t>TRASLAPO</t>
  </si>
  <si>
    <t>TRASLAPO,CONTRATO  SE ACREDITARA EXPERIENCIA HASTA 30 SEPTIEMBRE   2014</t>
  </si>
  <si>
    <t xml:space="preserve">NO SE TIENEN EN CUENTAS CERTIFICACIONES YA QUE FUERON PRESENTADAS EN LA HABILITANTE PRESENTAN TRASLAPO </t>
  </si>
  <si>
    <t xml:space="preserve">NO SE TIENEN EN CUENTAS CERTIFICACIONES YA QUE FUERON PRESENTADAS EN LA HABILITANTE TRASLAPO </t>
  </si>
  <si>
    <t>ASOCIACION DE PROFESIONALES EN PROGRAMAS DE PROMOCION Y PREVENCION PARA LA SALUD, LA EDUCACION, LA FAMILIA Y LA COMUNIDAD APSEFACOM</t>
  </si>
  <si>
    <t>APSEFACOM</t>
  </si>
  <si>
    <t>52-53</t>
  </si>
  <si>
    <t>GIMNASIO SAN JOSUE</t>
  </si>
  <si>
    <t>018-2012</t>
  </si>
  <si>
    <t>SUBSANAR ALLEGANDO LA CERTIFICACION CON EL VALOR DEL CONTRATO</t>
  </si>
  <si>
    <t>019-2013</t>
  </si>
  <si>
    <t>FOLIOS 50,51</t>
  </si>
  <si>
    <t>SUBSANAR FORMATO NUMERO UNO, CARTA DE PRESENTACION POR CUANTO EL NOMBRE RELACIONADO NO CORRESPONDE A LA ONG QUE ESTA OFERTANDO.FOLIO 2. ASI MISMO SUBSANAR EL FORMATO NUMERO 6 EXPERIENCIA MINIMA HABILITANTE, POR CUANTO NO LO APORTARON.</t>
  </si>
  <si>
    <t>JUNTA DE ACCION COMUNAL DE BAYUNCA BOLIVAR</t>
  </si>
  <si>
    <t>CONVENIO DE ASOCIACION</t>
  </si>
  <si>
    <t>FOLIOS 52</t>
  </si>
  <si>
    <t xml:space="preserve">CONVENIO DE ASOCIACION </t>
  </si>
  <si>
    <t>NO APORTARON FORMATO 9 EXPERIENCIA ADICIONAL</t>
  </si>
  <si>
    <t xml:space="preserve">UNION TEMPORAL PRIMERA INFANCIA   </t>
  </si>
  <si>
    <t>CORPORACION EDUCATIVA COLEGIO GRAN COLOMBIA</t>
  </si>
  <si>
    <t>ICBF - REGIONAL BOLIVAR</t>
  </si>
  <si>
    <t>0737-2012</t>
  </si>
  <si>
    <t xml:space="preserve">N°. 90-91-92-93 </t>
  </si>
  <si>
    <t xml:space="preserve">FONDO FINANCIERO DE PROYECTOS DE DESARROLLO - FONADE </t>
  </si>
  <si>
    <t>10 DE FECRERO DE 2010</t>
  </si>
  <si>
    <t>24 DE MAYO DE 2010</t>
  </si>
  <si>
    <t>N°. 94</t>
  </si>
  <si>
    <t>SE SOLICITA SUBSANAR ALLEGANDO LA CANTIDAD DE CUPOS REQUERIDOS EN EL PROCESO</t>
  </si>
  <si>
    <t xml:space="preserve">CORPORACION EDUCATIVA COLEGIO GRAN COLOMBIA </t>
  </si>
  <si>
    <t xml:space="preserve">MINISTERIO DE EDUCACION NACIONAL </t>
  </si>
  <si>
    <t xml:space="preserve">FP1-13-470 </t>
  </si>
  <si>
    <t>N°: 270</t>
  </si>
  <si>
    <t xml:space="preserve">COORPORACION PIEDRALIPE </t>
  </si>
  <si>
    <t xml:space="preserve">INSTITUCION EDUCATIVA TECNICA AGROPECUARIA - VICENTE HORDANZA </t>
  </si>
  <si>
    <t xml:space="preserve">001-2011 </t>
  </si>
  <si>
    <t>N°. 271</t>
  </si>
  <si>
    <t xml:space="preserve">CORPORACION EDUCATIVA  COLEGIO GRAN COLOMBIA </t>
  </si>
  <si>
    <t>FPI-13-472</t>
  </si>
  <si>
    <t>N°. 272</t>
  </si>
  <si>
    <t>DEBE  SUBSANAR EL NUMERO DEL CONTRATO NO CORRESPONDE</t>
  </si>
  <si>
    <t>INSTITUCION EDUCATIVA INTEGRAL</t>
  </si>
  <si>
    <t>DEBE SUBSANAR LA CERTIFICACION CON NUERO DE CONTRATO O ACLARAR QUE MODALIDAD CONTRACTUAL</t>
  </si>
  <si>
    <t>INSTTUCION EDUCATIVA JUAN BAUTISTA ESCALABRINI</t>
  </si>
  <si>
    <t>CORPORACION SOCIO CULTURAL Y AFRODESCENDIENTE ATAOLE</t>
  </si>
  <si>
    <t>MUNICIPIO DE SIPI- CHOCO</t>
  </si>
  <si>
    <t>CONVENIO  NUMERO 006 DE 2013</t>
  </si>
  <si>
    <t>SUBSANAR CERTIFICACION DE EXPERIENCIA ESTABLECIENDO LA FECHA DE INICIO DEL CONVENIO, DADO QUE NO ESTA ESTABLECIDO EN LA MISMA. FOLIO 40, 41.</t>
  </si>
  <si>
    <t>TERRE DES HOMMES</t>
  </si>
  <si>
    <t>CONVENIO 047 DE 2010</t>
  </si>
  <si>
    <t>206 A 208</t>
  </si>
  <si>
    <t>ASOCIACION AFODESCENDIENTE DE LA COSTA CARIBE</t>
  </si>
  <si>
    <t>CONVENIO NUMERO 001 DE 2002</t>
  </si>
  <si>
    <t>209 A 210</t>
  </si>
  <si>
    <t>SUBSANAR CERTIFICACION DE EXPERIENCIA ESTABLECIENDO LA FECHA DE INICIO DEL CONVENIO, DADO QUE NO ESTA ESTABLECIDO EN LA MISMA. FOLIO 40, 41 Y FOLIOS 209 A 210. SUBSANAR CERTIFICACION DE EXPERIENCIA CON LA SECRETARIA DE EDUCACION Y CULTURA.</t>
  </si>
  <si>
    <t>SECRETARIA DE EDUCACION Y CULTURA</t>
  </si>
  <si>
    <t>FUNDACION SEMILLAS PARA SUCRE</t>
  </si>
  <si>
    <t>POR TRASLAPO NO SE VALIDAN 7,85 MESES</t>
  </si>
  <si>
    <t>COMUINSO</t>
  </si>
  <si>
    <t>169 Y 170</t>
  </si>
  <si>
    <t xml:space="preserve">FUNDACION PROYECTO DE VIDA </t>
  </si>
  <si>
    <t>ALCALDIA MUNICIPAL DE ALGARROBO</t>
  </si>
  <si>
    <t>ALCALDIA MUNICIPAL DEL RETEN</t>
  </si>
  <si>
    <t xml:space="preserve">ALCALDIA DEL MUNICIPIO DE SAN SEBASTIAN DE BUENAVISTA </t>
  </si>
  <si>
    <t>ALCALDIA  MUNICIPIAL  DEL RETEN</t>
  </si>
  <si>
    <t xml:space="preserve">ALCALDIA MUNICIPAL DE GUAMAL </t>
  </si>
  <si>
    <t>NO  SE VALIDAN  LA FECHAS DE EXPERIENCIAS ANTERIORES AL 3 DICIEMBRE DEL 2009, POR TAL RAZON SOLO SE VALIDAN 27 DIAS CORRESPONDIENTES DEL 3 AL 30 DE DICIEMBRE 2009 SEGUN CERTIFICACION</t>
  </si>
  <si>
    <t xml:space="preserve">NO  SE VALIDAN  LA FECHAS DE EXPERIENCIAS ANTERIORES AL 3 DICIEMBRE DEL 2009, NO SE VALIDA </t>
  </si>
  <si>
    <t>PARA EL GRUPO 9 Y 23 NO RELACIONA EL VALOR DE LOS CONTRATOS EJECUTADOS CON EL ICBF DEBE SUBSANAR</t>
  </si>
  <si>
    <t>23 y 9</t>
  </si>
  <si>
    <t xml:space="preserve">CORPORACION SOCIAL NUESTRA SEÑORA DEL ROSARIO </t>
  </si>
  <si>
    <t xml:space="preserve">ICBF - REGIONAL SUCRE </t>
  </si>
  <si>
    <t>21 DE ENERO  DE 2014</t>
  </si>
  <si>
    <t>31 DE OCTUBRE  DE 2014</t>
  </si>
  <si>
    <t xml:space="preserve">ALCALDIA MUNICIPAL DE PUEBLO NUEVO </t>
  </si>
  <si>
    <t>284-12009</t>
  </si>
  <si>
    <t>15 DE ENERO DE 2010</t>
  </si>
  <si>
    <t>15 DE SEPTIEMBRE DE 2010</t>
  </si>
  <si>
    <t xml:space="preserve">FUNDACION JOVENES EN ACCION </t>
  </si>
  <si>
    <t xml:space="preserve">ICBF REGIONAL SUCRE </t>
  </si>
  <si>
    <t>N°: 168 AL 184</t>
  </si>
  <si>
    <t>N°: 185 Y 186</t>
  </si>
  <si>
    <t xml:space="preserve">OJO SOLO 10 CUPOS CZ BOSTON </t>
  </si>
  <si>
    <t>N°: 187</t>
  </si>
  <si>
    <t>CORPORACION SER SOCIAL</t>
  </si>
  <si>
    <t>CSS225</t>
  </si>
  <si>
    <t>68 AL 76</t>
  </si>
  <si>
    <t>ORGANIZACIÓN TIEMPOS DE PAZ</t>
  </si>
  <si>
    <t>CORPORACION MULTIACTIVA EMPRENDER</t>
  </si>
  <si>
    <t>78 AL 86</t>
  </si>
  <si>
    <t xml:space="preserve">CORPORACION TIEMPOS DE PAZ </t>
  </si>
  <si>
    <t xml:space="preserve">CORPORACION MULTIACTIVA EMPRENDER </t>
  </si>
  <si>
    <t>CE-205-2009</t>
  </si>
  <si>
    <t>68 y 69</t>
  </si>
  <si>
    <t xml:space="preserve"> Solicitamos aclaracion sobre las certificaciones de los folio 68 hasta la 75 puesto que relacionan    el mismo numero de contrato, con la misma poblacion , en la misma fecha </t>
  </si>
  <si>
    <t xml:space="preserve">ORGANIZACIÓN TIEMPOS DE PAZ </t>
  </si>
  <si>
    <t xml:space="preserve">CORPORACION PARA EL DESARROLLO INTEGRAL </t>
  </si>
  <si>
    <t>CC-225-2011</t>
  </si>
  <si>
    <t xml:space="preserve">78,79,80,81.82,83,84,85,86,87 </t>
  </si>
  <si>
    <t>FUNDACION JUVENIL SIGLOXXI</t>
  </si>
  <si>
    <t>135 Y 136</t>
  </si>
  <si>
    <t>UNION TEMPORAL PRIMERA INFANCIA DE SUCRE  2014</t>
  </si>
  <si>
    <t xml:space="preserve">FUNDACION PARA EL DESARROLLO E LAS POBLACIONES CON NECESIDADES EDUCATIVAS ESPECIALES DEL DEPARTAMENTO DE SUCRE TALENTOS </t>
  </si>
  <si>
    <t xml:space="preserve">FUNDACION RENACER SOCIAL </t>
  </si>
  <si>
    <t>133 Y 134</t>
  </si>
  <si>
    <t>139 Y 140</t>
  </si>
  <si>
    <t>141 Y 142</t>
  </si>
  <si>
    <t xml:space="preserve">U.T. PRIMERA INFANCIA SUCREÑA </t>
  </si>
  <si>
    <t>CORPORACION PIEDRALIPE</t>
  </si>
  <si>
    <t xml:space="preserve">ALCALDIA MUNICIPAL DE SAN PABLO BOLIVAR </t>
  </si>
  <si>
    <t>CONVENIO N°. 119-2012</t>
  </si>
  <si>
    <t>08/28/2014</t>
  </si>
  <si>
    <t xml:space="preserve">CORPORACION EDUCATIVA  DEL DESARROLLO  COLEGIO GRAN  COLOMBIA </t>
  </si>
  <si>
    <t xml:space="preserve">FONDO FINANCIERO DE PROYECTOS  Y DESARROLLO  FONADE </t>
  </si>
  <si>
    <t>21/11/025</t>
  </si>
  <si>
    <t xml:space="preserve"> NO ESPECIFICA LOS CUPOS ATENDIDOS EN ESTE CONTRATO  FOLIO 362</t>
  </si>
  <si>
    <t xml:space="preserve"> NO ESPECIFICA LOS CUPOS ATENDIDOS EN ESTE CONTRATO  FOLIO 363</t>
  </si>
  <si>
    <t xml:space="preserve">ICBF - REGIONAL BOLIVAR </t>
  </si>
  <si>
    <t>730 DEL 2012</t>
  </si>
  <si>
    <t>293 DEL 2013</t>
  </si>
  <si>
    <t>422 DE 2013</t>
  </si>
  <si>
    <t>365 Y 366</t>
  </si>
  <si>
    <t>192 DE 2014%</t>
  </si>
  <si>
    <t>366 Y 367</t>
  </si>
  <si>
    <t>FUNDACION ENLACE ONG</t>
  </si>
  <si>
    <t xml:space="preserve">NO SE VALIDA LA EXPERIENCIA DE ESTE CONTRATO DEBIDO A QUE HACE TRASLAPO  </t>
  </si>
  <si>
    <t>60 Y 70</t>
  </si>
  <si>
    <t>NO SE VALIDA LA EXPERIENCIA COMPRENDIDA DESDE OCTUBRE 1° HASTA EL 15 DEDICIEMBRE POR ENCONTRARSE FUERA DE LOS TERMINOS DE LOS PLIEGOS DE CONDICIONES QUE ESTBLECE QUE SE TENDRA EN CUENTA HASTA EL 30 DE SEPTIEMBRE PAR LOS CONTRATOS EN EJECUCION</t>
  </si>
  <si>
    <t>INSTITUCION EDUCATIVA TECNICA AGROPECUARIA VICENTE HORDANZA</t>
  </si>
  <si>
    <t>SE OBSERVA QUE NO COINCIDE EL VALOR ESTIPULADO  DEL CONTRATO EN LETRAS CON LA CANTIDAD ESCRITA EN NUMERO SE SOLICITA ACLARACION Y SUBSANAR REVISAR LA ESPERIENCIA CON EL OBJETO A  LA PRIMERA INFANCIA Y O FAMILIA  COPIA DEL CONTRATO EN MENCION TIENE TRASLAPO</t>
  </si>
  <si>
    <t>JUNTA DE ACCION COMUNAL CORREGIMIENTO DE PUNTA CANOA</t>
  </si>
  <si>
    <t>NO SE TIENE ENCUENTA  TODA VEZ QUE LA CERTIFICACION NO MENCIONA EL NUMERO DE CUPOS ATENDIDOS</t>
  </si>
  <si>
    <t>FUNDACION AMIGOS DEL CORAZON</t>
  </si>
  <si>
    <t>SE TOMA COMO PUNTO DE CORTE PARA LA EXPERIENCIA 30 DE SEPTIEMBRE DE 2014</t>
  </si>
  <si>
    <t>UNION TEMPORAL UNIDOS POR EL SAN JORGE</t>
  </si>
  <si>
    <t xml:space="preserve">UT SEMILLAS DE AMOR </t>
  </si>
  <si>
    <t xml:space="preserve">U.T. UNIDOS POR LA NIÑEZ DE SAN ONOFRE </t>
  </si>
  <si>
    <t xml:space="preserve">FUNDACION PARA EL BIENESTAR Y LA PAZ </t>
  </si>
  <si>
    <t xml:space="preserve">ICBF- REGIONAL SUCRE </t>
  </si>
  <si>
    <t>CONTRATO EN EJECUCIION HASTA EL 01/12/2014</t>
  </si>
  <si>
    <t>CONTRATO EN EJECUCCION  EJECUTADO AL 5 DE CIC DE 2014</t>
  </si>
  <si>
    <t>o</t>
  </si>
  <si>
    <t>109 y 110</t>
  </si>
  <si>
    <t>273 Y 274</t>
  </si>
  <si>
    <t>FUNDACION PARA EL DESARROLLO SOCIAL Y COMUNITARIO LA LUZ</t>
  </si>
  <si>
    <t>SOLICITAR A GRUPO JURIDICO CERTIFICACION DE ESTA ESPERIENCIA</t>
  </si>
  <si>
    <t>485 - 486</t>
  </si>
  <si>
    <t>53 - 54</t>
  </si>
  <si>
    <t>55 - 56</t>
  </si>
  <si>
    <t>ICBF REGIONAL GUAJIRA</t>
  </si>
  <si>
    <t>UNION TEMPORAL INFANCIA PARA UN MEJOR PAIS</t>
  </si>
  <si>
    <t>ALCALDIA MUNICIPAL DE HATO NUEVO GUAJIRA</t>
  </si>
  <si>
    <t>014 DEL 2013</t>
  </si>
  <si>
    <t>NO SE VALIDA NO TIENE FECHAS DE INICIO Y TERMINACION DEL CONTRATO EN LA CERTIFICACION</t>
  </si>
  <si>
    <t>FUNDACION  DESARROLLO SOCIAL FUNDESOCIAL</t>
  </si>
  <si>
    <t>RESGUARDO INDIGENA ZENU SAN ANDRES DE SOTAVENTO</t>
  </si>
  <si>
    <t>CONVENIO 001-01-2010</t>
  </si>
  <si>
    <t>MUNICIPIO DE SANTA ROSA BOLIVAR</t>
  </si>
  <si>
    <t>CONVENIO 005 DEL 23/03/2011</t>
  </si>
  <si>
    <t>87-88</t>
  </si>
  <si>
    <t>MUNICIPIO DE SAMPUES</t>
  </si>
  <si>
    <t>CONVENIO 016 DEL 2011</t>
  </si>
  <si>
    <t>89-90</t>
  </si>
  <si>
    <t>NO VALIDA POR ENCONTRARSE EN TIEMPO TRASLAPADO</t>
  </si>
  <si>
    <t>CONSORCIO MIS PRIMEROS PASOS</t>
  </si>
  <si>
    <t>ASOCIACION DE PROMOTORES COMUNITARIOS APROCO</t>
  </si>
  <si>
    <t>MUNICIPIO DE MAGANGUE</t>
  </si>
  <si>
    <t>COMPES 123 DE L2009</t>
  </si>
  <si>
    <t>MUNICIPIO DE COVEÑAS</t>
  </si>
  <si>
    <t>CONVENIO CIP-MC-OO1-2013</t>
  </si>
  <si>
    <t>91-92</t>
  </si>
  <si>
    <t>ICFB REGIONAL SUCRE</t>
  </si>
  <si>
    <t>100-101</t>
  </si>
  <si>
    <t>102-103</t>
  </si>
  <si>
    <t>sucre</t>
  </si>
  <si>
    <t>UT VISION DE PAZ</t>
  </si>
  <si>
    <t>TIEMPOS DE PAZ</t>
  </si>
  <si>
    <t>CE 214-2009</t>
  </si>
  <si>
    <t>3 MARZO DE 2009</t>
  </si>
  <si>
    <t>DEL 16/10/12 AL 29/03/13</t>
  </si>
  <si>
    <t>CORDIN</t>
  </si>
  <si>
    <t>207 DE 2012</t>
  </si>
  <si>
    <t>11 DIC DE 2012</t>
  </si>
  <si>
    <t>14 NOV DE 2014</t>
  </si>
  <si>
    <t>CSS - 117 2009</t>
  </si>
  <si>
    <t>3 DE DICIEMBRE DE 2009</t>
  </si>
  <si>
    <t>16 DE DICIEMBRE DE 2012</t>
  </si>
  <si>
    <t>738-2012</t>
  </si>
  <si>
    <t>424-2013</t>
  </si>
  <si>
    <t>FPI-13-209</t>
  </si>
  <si>
    <t>49-50</t>
  </si>
  <si>
    <t>CORPORACION  EDUCATIVA COLEGIOO GRAN COLOMBIA</t>
  </si>
  <si>
    <t>423-2013</t>
  </si>
  <si>
    <t>CORPORACION EDUCATIVA COLEGIO GAN COLOMBIA</t>
  </si>
  <si>
    <t>SECRETARIA DE EDUCACION DISTRITAL</t>
  </si>
  <si>
    <t>7-750-194-2011</t>
  </si>
  <si>
    <t xml:space="preserve">NO ADJUTA FORMATO </t>
  </si>
  <si>
    <t>NO APORTA CERTIFICAICON DEL SIMAT</t>
  </si>
  <si>
    <t>7-30-169-2010</t>
  </si>
  <si>
    <t>NO ADJUNTA FORMATO</t>
  </si>
  <si>
    <t>FPI-13117</t>
  </si>
  <si>
    <t>FUNDACION PROYECTO  DE VIDA  FUNPROVIDA</t>
  </si>
  <si>
    <t xml:space="preserve">ALCALDIA MUNICIAPL DEL MUNCIPIO DE TENERIFE </t>
  </si>
  <si>
    <t>025-2012</t>
  </si>
  <si>
    <t>001-2011</t>
  </si>
  <si>
    <t>032-2010</t>
  </si>
  <si>
    <t>FUNDACION PROYECTO VIDA  FUNPROVIDA</t>
  </si>
  <si>
    <t xml:space="preserve">ALCALDIA DE SAN ZENON </t>
  </si>
  <si>
    <t>123-2014</t>
  </si>
  <si>
    <t xml:space="preserve">ALCALDIA DE CONCORDIA </t>
  </si>
  <si>
    <t>085-2013</t>
  </si>
  <si>
    <t>FUNDACION JUVENIL SIGLO 21</t>
  </si>
  <si>
    <t>FUNDACION JUVENIL SIGLO XX1</t>
  </si>
  <si>
    <t>701820120225 DE 2012</t>
  </si>
  <si>
    <t>247-248</t>
  </si>
  <si>
    <t>U.T VISION FUTURASUR DE BOLIVAR</t>
  </si>
  <si>
    <t>ASOCIACION DE PROFESIONALES EN PROGRAMAS DE PROMOCION Y PREVENCION PARA  LA SALUD, LA EDUCACION, LA FAMILIA  Y LA COMUNIDAD (APSEFACOM)</t>
  </si>
  <si>
    <t>328-2013</t>
  </si>
  <si>
    <t>354-2011</t>
  </si>
  <si>
    <t>282-2013</t>
  </si>
  <si>
    <t>7.4</t>
  </si>
  <si>
    <t xml:space="preserve">MESES TRASLAPADOS </t>
  </si>
  <si>
    <t>ORGANIZACIÓN INTERNACIONAL PARA LAS MIGRACIONES OIM</t>
  </si>
  <si>
    <t>PSPJ895 NAJ 467</t>
  </si>
  <si>
    <t>275-298</t>
  </si>
  <si>
    <t xml:space="preserve">ESTA CERTIFICACION FUE VALIDADA PARA LA EXPERIENCIA HABILITANTE </t>
  </si>
  <si>
    <t>ESTA CERTIFICACION FUE UTILIZADA EN EL GRUPO 9</t>
  </si>
  <si>
    <t>212-2010</t>
  </si>
  <si>
    <t>215-2011</t>
  </si>
  <si>
    <t>212-2012</t>
  </si>
  <si>
    <t>379-2012</t>
  </si>
  <si>
    <t>418-2012</t>
  </si>
  <si>
    <t>322-2012</t>
  </si>
  <si>
    <t>ESTA CERTIFICACIÓN ESTA  ASIGNADA A LA ESPERIENCIA  HABILITANTE</t>
  </si>
  <si>
    <t>701820110104</t>
  </si>
  <si>
    <t>amazonas</t>
  </si>
  <si>
    <t>UNION TEMPORAL PROSPERAR PARA EL AMAZONAS</t>
  </si>
  <si>
    <t>FUNDACION SALUD Y BIENESTAR - FUNDASALUD</t>
  </si>
  <si>
    <t>ICBF - REGIONAL SANTANDER</t>
  </si>
  <si>
    <t>ICBF - REGIONAL ATLANTICO</t>
  </si>
  <si>
    <t>FUNDACION SERVIGER</t>
  </si>
  <si>
    <t>SIN NUMERO</t>
  </si>
  <si>
    <t>ICBF REGIONAL SANTANDER</t>
  </si>
  <si>
    <t>FUNDACION SOCIAL AMIRA AMIRA DE LA ROSA</t>
  </si>
  <si>
    <t>NO SE TIENE EN CUENTA LA EXPERIENCIA DE ESTE CONTRATO PORQUE TRASLAPA CON CONTRATO 342 DE EXPERIENCIA HABILITANTE</t>
  </si>
  <si>
    <t>CORPORACION MEQUIADES</t>
  </si>
  <si>
    <t>SOLO SE TIENEN EN CUENTA 2 MESES PORQUE EL RESTO DE ESTE CONTRATO PORQUE TRASLAPA CON CONTRATO 103 DE EXPERIENCIA HABILITANTE</t>
  </si>
  <si>
    <t>SOLO SE TIENEN EN CUENTA 3 MESES PORQUE EL RESTO DE ESTE CONTRATO PORQUE TRASLAPA CON CONTRATO 341 DE EXPERIENCIA HABILITANTE</t>
  </si>
  <si>
    <t>CORPORACION MILCIADES</t>
  </si>
  <si>
    <t>NO SE TIENE EN CUENTA LA EXPERIENCIA DE ESTE CONTRATO PORQUE TRASLAPA CON CONTRATO 208 DE EXPERIENCIA HABILITANTE</t>
  </si>
  <si>
    <r>
      <t xml:space="preserve">EL EQUIPO EVALUADOR CONCEPTUA LO SIGUIENTE:
EL TIEMPO DE CERTIFICACION DEL CONTRATO 454 SE TRASLAPA EN TIEMPO (3,43 MESES) CON EL TIEMPO CERTIFICADO EN EL CONTRATO 344 . EL PERIODO TRASLAPADO CORESPONDE A OCT.18/2013 CON DIC.31 /2013. POR LO TANTO SE VALIDA EL TIEMPO DE 9 MESES (ENE. 01 A SEPT. 30/2014)  DE LA CERTIFICACION DEL CONTRATO 454 TENIENDO EN CUENTA QUE EL PLIEGO DE CONDICIONES INDICA QUE EL CORTE DE LA EXPERIENCIA A VALIDAR ES SEPTIEMBRE 30 DE 2014.  POR LO ANTERIOR PARA ESTE GRUPO NO CUMPLE CON LOS VEINTICUATRO (24) MESES DE EXPERIENCIA MINIMA HABILITANTE. </t>
    </r>
    <r>
      <rPr>
        <b/>
        <u/>
        <sz val="11"/>
        <rFont val="Calibri"/>
        <family val="2"/>
      </rPr>
      <t>SUBSANAR</t>
    </r>
  </si>
  <si>
    <r>
      <t xml:space="preserve">EL EQUIPO EVALUADOR MANIFIESTA QUE EL FORMATO 6  PRESENTADO POR EL PROPONENTE EXPERIENCIA MINIMA HABILITANTE REPORTA EN LA CERTIFICACION DEL CONTRATO 454 FECHA DE TERMINACION 15/12/2013 , LA CUAL NO CORRESPONDE CON LA CERTIFICACION EXPEDIDA POR EL ICBF COMO ENTIDAD CONTRATANTE QUE MANIFIESTA TERMINACION EN 15/12/2014 FOLIO 340. DEBE CORREGIR FORMATO 6 </t>
    </r>
    <r>
      <rPr>
        <b/>
        <u/>
        <sz val="11"/>
        <rFont val="Calibri"/>
        <family val="2"/>
      </rPr>
      <t>SUBSANAR</t>
    </r>
  </si>
  <si>
    <t>ATLANTICO</t>
  </si>
  <si>
    <t>Alcaldia Municipal de Remolino en el Departamento del Magdalena</t>
  </si>
  <si>
    <t>O17</t>
  </si>
  <si>
    <t>O37</t>
  </si>
  <si>
    <t>FUNDACION CASA DE LA MUJER</t>
  </si>
  <si>
    <t>ENERO 31 DE 2012.</t>
  </si>
  <si>
    <t>DICIEMBRE 31 DE 2012.</t>
  </si>
  <si>
    <t>11.</t>
  </si>
  <si>
    <t>100-104-105</t>
  </si>
  <si>
    <t>UNION TEMPORAL NUEVA ESPERANZA</t>
  </si>
  <si>
    <t>FEBRERO 01 DE 2011</t>
  </si>
  <si>
    <t>DICIEMBRE 31 DE 2011</t>
  </si>
  <si>
    <t>111-115-116.</t>
  </si>
  <si>
    <t>FUNDACION PROSPERAR COLOMBIA</t>
  </si>
  <si>
    <t>27 ENERO DEL 2010</t>
  </si>
  <si>
    <t>31 DE DICIEMBRE DEL 2010</t>
  </si>
  <si>
    <t>11,10.</t>
  </si>
  <si>
    <t>246-247</t>
  </si>
  <si>
    <t xml:space="preserve">EN EL FORMATO No 6 RELACIONAN AL CONTRATO No. 701820100157 CON 840 CUPOS QUE HACE TRASLAPO CON ESTE CONTRATO EN TODO EL TIEMPO DE EJECUCION, PERO NO  APORTAN LA CERTIFICACION DEL CONTRATO POR LO QUE NO SE TIENE EN CUENTA. </t>
  </si>
  <si>
    <t>ENERO 30 DE 2013.</t>
  </si>
  <si>
    <t>31 DE DICIEMBRE DEL 2013</t>
  </si>
  <si>
    <t>248-249</t>
  </si>
  <si>
    <t>AGOSTO 22 DE 2012</t>
  </si>
  <si>
    <t>31 DE DICIEMBRE DE 2014.</t>
  </si>
  <si>
    <t>16,74.</t>
  </si>
  <si>
    <t>250-251</t>
  </si>
  <si>
    <t xml:space="preserve">FUNDACION PROSPERAR COLOMBIA </t>
  </si>
  <si>
    <t>23 DE ENERO DE 2008</t>
  </si>
  <si>
    <t>31 DICIEMBRE DE 2008</t>
  </si>
  <si>
    <t>11,24.</t>
  </si>
  <si>
    <t>367-368</t>
  </si>
  <si>
    <t>NO CUMPLE PORQUE LA FECHA DEL CONTRATO ES MAYOR A 5 AÑOS</t>
  </si>
  <si>
    <t>701820090143.</t>
  </si>
  <si>
    <t>26 DE ENERO DE 2009</t>
  </si>
  <si>
    <t>31 DE DICIEMBRE DE 2009</t>
  </si>
  <si>
    <t>11,14.</t>
  </si>
  <si>
    <t>369-370</t>
  </si>
  <si>
    <t>ASOCIACION DE PROMOTORES COMUNITARIOS</t>
  </si>
  <si>
    <t>40 Y 41</t>
  </si>
  <si>
    <t>42 Y 43</t>
  </si>
  <si>
    <t>44 Y 45</t>
  </si>
  <si>
    <t>197 Y198</t>
  </si>
  <si>
    <t>199 Y 200</t>
  </si>
  <si>
    <t>FUNDACION PARA EL BIENESTAR Y LA PAZ</t>
  </si>
  <si>
    <t>11.1</t>
  </si>
  <si>
    <t>99-100</t>
  </si>
  <si>
    <t>10.9</t>
  </si>
  <si>
    <t>103-104</t>
  </si>
  <si>
    <t>8.2</t>
  </si>
  <si>
    <t>FUNDACION UNIDOS DE CORAZON</t>
  </si>
  <si>
    <t>35 - 36</t>
  </si>
  <si>
    <t>37-38</t>
  </si>
  <si>
    <t>1.06</t>
  </si>
  <si>
    <t>UNION TEMPORAL NIÑOS SOCIALES 2015</t>
  </si>
  <si>
    <t>ASOIACION DE MUJERES CABEZAS DE FAMILIA DESPLAZADAS POR LA VIOLENCIA EN LA COSTA ATLANTICA.</t>
  </si>
  <si>
    <t>120 Y 121</t>
  </si>
  <si>
    <t>122 Y 123</t>
  </si>
  <si>
    <t>127 Y 128</t>
  </si>
  <si>
    <t>ASOCIACION MUJERES CABEZA DE FAMILIA DESPLAZADAS POR LA VIOLENCIA EN LA COSTA ATLANTICA COLOMBIANA</t>
  </si>
  <si>
    <t>137 Y 138</t>
  </si>
  <si>
    <t xml:space="preserve"> 701820120221</t>
  </si>
</sst>
</file>

<file path=xl/styles.xml><?xml version="1.0" encoding="utf-8"?>
<styleSheet xmlns="http://schemas.openxmlformats.org/spreadsheetml/2006/main" xmlns:mc="http://schemas.openxmlformats.org/markup-compatibility/2006" xmlns:x14ac="http://schemas.microsoft.com/office/spreadsheetml/2009/9/ac" mc:Ignorable="x14ac">
  <numFmts count="31">
    <numFmt numFmtId="164" formatCode="&quot;$&quot;#,##0;\-&quot;$&quot;#,##0"/>
    <numFmt numFmtId="165" formatCode="_-* #,##0_-;\-* #,##0_-;_-* &quot;-&quot;_-;_-@_-"/>
    <numFmt numFmtId="166" formatCode="_-&quot;$&quot;* #,##0.00_-;\-&quot;$&quot;* #,##0.00_-;_-&quot;$&quot;* &quot;-&quot;??_-;_-@_-"/>
    <numFmt numFmtId="167" formatCode="_-* #,##0.00_-;\-* #,##0.00_-;_-* &quot;-&quot;??_-;_-@_-"/>
    <numFmt numFmtId="168" formatCode="_-* #,##0\ _€_-;\-* #,##0\ _€_-;_-* &quot;-&quot;??\ _€_-;_-@_-"/>
    <numFmt numFmtId="169" formatCode="_-* #,##0_-;\-* #,##0_-;_-* &quot;-&quot;??_-;_-@_-"/>
    <numFmt numFmtId="170" formatCode="0.0"/>
    <numFmt numFmtId="171" formatCode="0;[Red]0"/>
    <numFmt numFmtId="172" formatCode="_-* #,##0.0_-;\-* #,##0.0_-;_-* &quot;-&quot;??_-;_-@_-"/>
    <numFmt numFmtId="173" formatCode="#,##0.0"/>
    <numFmt numFmtId="174" formatCode="#,##0.000"/>
    <numFmt numFmtId="175" formatCode="#,##0_ ;\-#,##0\ "/>
    <numFmt numFmtId="176" formatCode="_(* #,##0.00_);_(* \(#,##0.00\);_(* &quot;-&quot;??_);_(@_)"/>
    <numFmt numFmtId="177" formatCode="&quot;$&quot;#,##0"/>
    <numFmt numFmtId="178" formatCode="&quot;$&quot;#,##0.00"/>
    <numFmt numFmtId="179" formatCode="dd/mm/yyyy;@"/>
    <numFmt numFmtId="180" formatCode="&quot;$&quot;\ #,##0"/>
    <numFmt numFmtId="181" formatCode="_-[$$-240A]* #,##0.00_-;\-[$$-240A]* #,##0.00_-;_-[$$-240A]* &quot;-&quot;??_-;_-@_-"/>
    <numFmt numFmtId="182" formatCode="[$$-2C0A]\ #,##0"/>
    <numFmt numFmtId="183" formatCode="0_ ;\-0\ "/>
    <numFmt numFmtId="184" formatCode="_-&quot;$&quot;* #,##0_-;\-&quot;$&quot;* #,##0_-;_-&quot;$&quot;* &quot;-&quot;??_-;_-@_-"/>
    <numFmt numFmtId="185" formatCode="d/mm/yyyy;@"/>
    <numFmt numFmtId="186" formatCode="00#,##0"/>
    <numFmt numFmtId="187" formatCode="#,#0\10"/>
    <numFmt numFmtId="188" formatCode="&quot;$&quot;#,##0;[Red]&quot;$&quot;#,##0"/>
    <numFmt numFmtId="189" formatCode="0.0%"/>
    <numFmt numFmtId="190" formatCode="#,##0.000_ ;\-#,##0.000\ "/>
    <numFmt numFmtId="191" formatCode="0.00;[Red]0.00"/>
    <numFmt numFmtId="192" formatCode="&quot;$&quot;\ #,##0;[Red]&quot;$&quot;\ #,##0"/>
    <numFmt numFmtId="193" formatCode="0.000"/>
    <numFmt numFmtId="194" formatCode="dd/mm/yy;@"/>
  </numFmts>
  <fonts count="59" x14ac:knownFonts="1">
    <font>
      <sz val="11"/>
      <color theme="1"/>
      <name val="Calibri"/>
      <family val="2"/>
      <scheme val="minor"/>
    </font>
    <font>
      <sz val="11"/>
      <color theme="1"/>
      <name val="Calibri"/>
      <family val="2"/>
      <scheme val="minor"/>
    </font>
    <font>
      <sz val="8"/>
      <color theme="1"/>
      <name val="Calibri"/>
      <family val="2"/>
      <scheme val="minor"/>
    </font>
    <font>
      <sz val="8"/>
      <name val="Calibri"/>
      <family val="2"/>
      <scheme val="minor"/>
    </font>
    <font>
      <sz val="8"/>
      <name val="Calibri"/>
      <family val="2"/>
    </font>
    <font>
      <b/>
      <sz val="8"/>
      <name val="Calibri"/>
      <family val="2"/>
      <scheme val="minor"/>
    </font>
    <font>
      <sz val="8"/>
      <color theme="1"/>
      <name val="Arial"/>
      <family val="2"/>
    </font>
    <font>
      <sz val="11"/>
      <name val="Calibri"/>
      <family val="2"/>
      <scheme val="minor"/>
    </font>
    <font>
      <b/>
      <sz val="8"/>
      <color theme="1"/>
      <name val="Calibri"/>
      <family val="2"/>
      <scheme val="minor"/>
    </font>
    <font>
      <sz val="8"/>
      <name val="Arial"/>
      <family val="2"/>
    </font>
    <font>
      <sz val="8"/>
      <color rgb="FFFF0000"/>
      <name val="Calibri"/>
      <family val="2"/>
      <scheme val="minor"/>
    </font>
    <font>
      <sz val="8"/>
      <color rgb="FFFF0000"/>
      <name val="Arial"/>
      <family val="2"/>
    </font>
    <font>
      <sz val="8"/>
      <color rgb="FF000000"/>
      <name val="Calibri"/>
      <family val="2"/>
      <scheme val="minor"/>
    </font>
    <font>
      <sz val="9"/>
      <name val="Calibri"/>
      <family val="2"/>
      <scheme val="minor"/>
    </font>
    <font>
      <sz val="11"/>
      <name val="Arial"/>
      <family val="2"/>
    </font>
    <font>
      <sz val="10"/>
      <name val="Arial"/>
      <family val="2"/>
    </font>
    <font>
      <sz val="9"/>
      <name val="Calibri"/>
      <family val="2"/>
    </font>
    <font>
      <sz val="10"/>
      <name val="Calibri"/>
      <family val="2"/>
    </font>
    <font>
      <sz val="11"/>
      <name val="Calibri"/>
      <family val="2"/>
    </font>
    <font>
      <b/>
      <sz val="9"/>
      <name val="Calibri"/>
      <family val="2"/>
      <scheme val="minor"/>
    </font>
    <font>
      <b/>
      <u/>
      <sz val="11"/>
      <color indexed="10"/>
      <name val="Calibri"/>
      <family val="2"/>
    </font>
    <font>
      <sz val="9"/>
      <color rgb="FFFF0000"/>
      <name val="Calibri"/>
      <family val="2"/>
      <scheme val="minor"/>
    </font>
    <font>
      <sz val="10"/>
      <name val="Calibri"/>
      <family val="2"/>
      <scheme val="minor"/>
    </font>
    <font>
      <b/>
      <sz val="9"/>
      <color indexed="81"/>
      <name val="Tahoma"/>
      <family val="2"/>
    </font>
    <font>
      <sz val="9"/>
      <color indexed="81"/>
      <name val="Tahoma"/>
      <family val="2"/>
    </font>
    <font>
      <b/>
      <sz val="11"/>
      <color indexed="10"/>
      <name val="Calibri"/>
      <family val="2"/>
    </font>
    <font>
      <sz val="11"/>
      <color rgb="FFFF0000"/>
      <name val="Calibri"/>
      <family val="2"/>
      <scheme val="minor"/>
    </font>
    <font>
      <b/>
      <sz val="11"/>
      <color theme="1"/>
      <name val="Calibri"/>
      <family val="2"/>
      <scheme val="minor"/>
    </font>
    <font>
      <sz val="11"/>
      <color rgb="FFFF0000"/>
      <name val="Calibri"/>
      <family val="2"/>
    </font>
    <font>
      <sz val="12"/>
      <name val="Calibri"/>
      <family val="2"/>
      <scheme val="minor"/>
    </font>
    <font>
      <sz val="12"/>
      <name val="Calibri"/>
      <family val="2"/>
    </font>
    <font>
      <sz val="12"/>
      <color rgb="FFFF0000"/>
      <name val="Calibri"/>
      <family val="2"/>
      <scheme val="minor"/>
    </font>
    <font>
      <sz val="12"/>
      <color rgb="FFFF0000"/>
      <name val="Calibri"/>
      <family val="2"/>
    </font>
    <font>
      <b/>
      <sz val="11"/>
      <name val="Calibri"/>
      <family val="2"/>
    </font>
    <font>
      <u/>
      <sz val="11"/>
      <name val="Calibri"/>
      <family val="2"/>
    </font>
    <font>
      <i/>
      <sz val="11"/>
      <name val="Calibri"/>
      <family val="2"/>
    </font>
    <font>
      <b/>
      <i/>
      <u/>
      <sz val="11"/>
      <name val="Calibri"/>
      <family val="2"/>
    </font>
    <font>
      <i/>
      <u/>
      <sz val="11"/>
      <name val="Calibri"/>
      <family val="2"/>
    </font>
    <font>
      <sz val="10"/>
      <color rgb="FFFF0000"/>
      <name val="Arial"/>
      <family val="2"/>
    </font>
    <font>
      <sz val="10"/>
      <color rgb="FFFF0000"/>
      <name val="Calibri"/>
      <family val="2"/>
    </font>
    <font>
      <i/>
      <sz val="9"/>
      <color rgb="FFFF0000"/>
      <name val="Calibri"/>
      <family val="2"/>
      <scheme val="minor"/>
    </font>
    <font>
      <i/>
      <sz val="11"/>
      <color rgb="FFFF0000"/>
      <name val="Calibri"/>
      <family val="2"/>
      <scheme val="minor"/>
    </font>
    <font>
      <sz val="9"/>
      <color theme="1"/>
      <name val="Calibri"/>
      <family val="2"/>
      <scheme val="minor"/>
    </font>
    <font>
      <sz val="9"/>
      <color rgb="FFFF0000"/>
      <name val="Calibri"/>
      <family val="2"/>
    </font>
    <font>
      <u/>
      <sz val="8"/>
      <name val="Calibri"/>
      <family val="2"/>
    </font>
    <font>
      <sz val="8"/>
      <color rgb="FFFF0000"/>
      <name val="Calibri"/>
      <family val="2"/>
    </font>
    <font>
      <i/>
      <sz val="8"/>
      <color rgb="FFFF0000"/>
      <name val="Calibri"/>
      <family val="2"/>
      <scheme val="minor"/>
    </font>
    <font>
      <i/>
      <sz val="8"/>
      <name val="Calibri"/>
      <family val="2"/>
    </font>
    <font>
      <b/>
      <i/>
      <u/>
      <sz val="8"/>
      <name val="Calibri"/>
      <family val="2"/>
    </font>
    <font>
      <i/>
      <u/>
      <sz val="8"/>
      <name val="Calibri"/>
      <family val="2"/>
    </font>
    <font>
      <sz val="11"/>
      <color theme="1"/>
      <name val="Arial"/>
      <family val="2"/>
    </font>
    <font>
      <sz val="12"/>
      <name val="Arial"/>
      <family val="2"/>
    </font>
    <font>
      <sz val="9"/>
      <color theme="1"/>
      <name val="Calibri"/>
      <family val="2"/>
    </font>
    <font>
      <sz val="8"/>
      <color theme="1"/>
      <name val="Calibri"/>
      <family val="2"/>
    </font>
    <font>
      <sz val="9"/>
      <name val="Arial"/>
      <family val="2"/>
    </font>
    <font>
      <sz val="11"/>
      <color rgb="FFFF0000"/>
      <name val="Arial"/>
      <family val="2"/>
    </font>
    <font>
      <sz val="12"/>
      <color rgb="FFFF0000"/>
      <name val="Arial"/>
      <family val="2"/>
    </font>
    <font>
      <sz val="9"/>
      <color rgb="FFFF0000"/>
      <name val="Arial"/>
      <family val="2"/>
    </font>
    <font>
      <b/>
      <u/>
      <sz val="11"/>
      <name val="Calibri"/>
      <family val="2"/>
    </font>
  </fonts>
  <fills count="18">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rgb="FFFF0000"/>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theme="5" tint="0.399975585192419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57"/>
      </top>
      <bottom style="medium">
        <color indexed="57"/>
      </bottom>
      <diagonal/>
    </border>
    <border>
      <left style="medium">
        <color indexed="57"/>
      </left>
      <right style="medium">
        <color indexed="57"/>
      </right>
      <top style="medium">
        <color indexed="57"/>
      </top>
      <bottom style="medium">
        <color indexed="57"/>
      </bottom>
      <diagonal/>
    </border>
    <border>
      <left/>
      <right style="medium">
        <color indexed="57"/>
      </right>
      <top style="medium">
        <color indexed="57"/>
      </top>
      <bottom style="medium">
        <color indexed="57"/>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s>
  <cellStyleXfs count="12">
    <xf numFmtId="0" fontId="0" fillId="0" borderId="0"/>
    <xf numFmtId="167" fontId="1" fillId="0" borderId="0" applyFont="0" applyFill="0" applyBorder="0" applyAlignment="0" applyProtection="0"/>
    <xf numFmtId="9"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76" fontId="1" fillId="0" borderId="0" applyFont="0" applyFill="0" applyBorder="0" applyAlignment="0" applyProtection="0"/>
    <xf numFmtId="0" fontId="1" fillId="0" borderId="0"/>
    <xf numFmtId="165"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cellStyleXfs>
  <cellXfs count="1397">
    <xf numFmtId="0" fontId="0" fillId="0" borderId="0" xfId="0"/>
    <xf numFmtId="0" fontId="2" fillId="0" borderId="1" xfId="0" applyFont="1" applyBorder="1"/>
    <xf numFmtId="0" fontId="3" fillId="0" borderId="1" xfId="0" applyFont="1" applyFill="1" applyBorder="1" applyAlignment="1">
      <alignment horizontal="center" vertical="center" wrapText="1"/>
    </xf>
    <xf numFmtId="0" fontId="3" fillId="0" borderId="1" xfId="0" applyFont="1" applyFill="1" applyBorder="1" applyAlignment="1" applyProtection="1">
      <alignment horizontal="center" vertical="center" wrapText="1"/>
      <protection locked="0"/>
    </xf>
    <xf numFmtId="49" fontId="3" fillId="0" borderId="1" xfId="0" applyNumberFormat="1" applyFont="1" applyFill="1" applyBorder="1" applyAlignment="1" applyProtection="1">
      <alignment horizontal="center" vertical="center" wrapText="1"/>
      <protection locked="0"/>
    </xf>
    <xf numFmtId="9" fontId="3" fillId="0" borderId="1" xfId="0" applyNumberFormat="1" applyFont="1" applyFill="1" applyBorder="1" applyAlignment="1" applyProtection="1">
      <alignment horizontal="center" vertical="center" wrapText="1"/>
      <protection locked="0"/>
    </xf>
    <xf numFmtId="15" fontId="3" fillId="0" borderId="1" xfId="0" applyNumberFormat="1" applyFont="1" applyFill="1" applyBorder="1" applyAlignment="1" applyProtection="1">
      <alignment horizontal="center" vertical="center" wrapText="1"/>
      <protection locked="0"/>
    </xf>
    <xf numFmtId="168" fontId="3" fillId="0" borderId="1" xfId="1" applyNumberFormat="1" applyFont="1" applyFill="1" applyBorder="1" applyAlignment="1">
      <alignment horizontal="center" vertical="center" wrapText="1"/>
    </xf>
    <xf numFmtId="2" fontId="3" fillId="0" borderId="1" xfId="0" applyNumberFormat="1" applyFont="1" applyFill="1" applyBorder="1" applyAlignment="1" applyProtection="1">
      <alignment horizontal="center" vertical="center" wrapText="1"/>
      <protection locked="0"/>
    </xf>
    <xf numFmtId="0" fontId="3" fillId="0" borderId="1" xfId="0" applyNumberFormat="1" applyFont="1" applyFill="1" applyBorder="1" applyAlignment="1" applyProtection="1">
      <alignment horizontal="center" vertical="center" wrapText="1"/>
      <protection locked="0"/>
    </xf>
    <xf numFmtId="0" fontId="3" fillId="7" borderId="1" xfId="0" applyFont="1" applyFill="1" applyBorder="1" applyAlignment="1">
      <alignment horizontal="center" vertical="center" wrapText="1"/>
    </xf>
    <xf numFmtId="0" fontId="3" fillId="7" borderId="1" xfId="0" applyFont="1" applyFill="1" applyBorder="1" applyAlignment="1" applyProtection="1">
      <alignment horizontal="center" vertical="center" wrapText="1"/>
      <protection locked="0"/>
    </xf>
    <xf numFmtId="49" fontId="3" fillId="7" borderId="1" xfId="0" applyNumberFormat="1" applyFont="1" applyFill="1" applyBorder="1" applyAlignment="1" applyProtection="1">
      <alignment horizontal="center" vertical="center" wrapText="1"/>
      <protection locked="0"/>
    </xf>
    <xf numFmtId="9" fontId="3" fillId="7" borderId="1" xfId="0" applyNumberFormat="1" applyFont="1" applyFill="1" applyBorder="1" applyAlignment="1" applyProtection="1">
      <alignment horizontal="center" vertical="center" wrapText="1"/>
      <protection locked="0"/>
    </xf>
    <xf numFmtId="9" fontId="3" fillId="7" borderId="1" xfId="2" applyFont="1" applyFill="1" applyBorder="1" applyAlignment="1" applyProtection="1">
      <alignment horizontal="center" vertical="center" wrapText="1"/>
      <protection locked="0"/>
    </xf>
    <xf numFmtId="14" fontId="3" fillId="7" borderId="1" xfId="0" applyNumberFormat="1" applyFont="1" applyFill="1" applyBorder="1" applyAlignment="1" applyProtection="1">
      <alignment horizontal="center" vertical="center" wrapText="1"/>
      <protection locked="0"/>
    </xf>
    <xf numFmtId="15" fontId="3" fillId="7" borderId="1" xfId="0" applyNumberFormat="1" applyFont="1" applyFill="1" applyBorder="1" applyAlignment="1" applyProtection="1">
      <alignment horizontal="center" vertical="center" wrapText="1"/>
      <protection locked="0"/>
    </xf>
    <xf numFmtId="1" fontId="3" fillId="7" borderId="1" xfId="0" applyNumberFormat="1" applyFont="1" applyFill="1" applyBorder="1" applyAlignment="1" applyProtection="1">
      <alignment horizontal="center" vertical="center" wrapText="1"/>
      <protection locked="0"/>
    </xf>
    <xf numFmtId="168" fontId="3" fillId="7" borderId="1" xfId="1" applyNumberFormat="1" applyFont="1" applyFill="1" applyBorder="1" applyAlignment="1">
      <alignment horizontal="center" vertical="center" wrapText="1"/>
    </xf>
    <xf numFmtId="2" fontId="3" fillId="7" borderId="1" xfId="0" applyNumberFormat="1" applyFont="1" applyFill="1" applyBorder="1" applyAlignment="1" applyProtection="1">
      <alignment horizontal="center" vertical="center" wrapText="1"/>
      <protection locked="0"/>
    </xf>
    <xf numFmtId="0" fontId="3" fillId="7" borderId="1" xfId="0" applyNumberFormat="1" applyFont="1" applyFill="1" applyBorder="1" applyAlignment="1" applyProtection="1">
      <alignment horizontal="center" vertical="center" wrapText="1"/>
      <protection locked="0"/>
    </xf>
    <xf numFmtId="0" fontId="3" fillId="6" borderId="1" xfId="0" applyFont="1" applyFill="1" applyBorder="1" applyAlignment="1">
      <alignment horizontal="center" vertical="center" wrapText="1"/>
    </xf>
    <xf numFmtId="0" fontId="3" fillId="6" borderId="1" xfId="0" applyFont="1" applyFill="1" applyBorder="1" applyAlignment="1" applyProtection="1">
      <alignment horizontal="center" vertical="center" wrapText="1"/>
      <protection locked="0"/>
    </xf>
    <xf numFmtId="49" fontId="3" fillId="6" borderId="1" xfId="0" applyNumberFormat="1" applyFont="1" applyFill="1" applyBorder="1" applyAlignment="1" applyProtection="1">
      <alignment horizontal="center" vertical="center" wrapText="1"/>
      <protection locked="0"/>
    </xf>
    <xf numFmtId="9" fontId="3" fillId="6" borderId="1" xfId="0" applyNumberFormat="1" applyFont="1" applyFill="1" applyBorder="1" applyAlignment="1" applyProtection="1">
      <alignment horizontal="center" vertical="center" wrapText="1"/>
      <protection locked="0"/>
    </xf>
    <xf numFmtId="9" fontId="3" fillId="6" borderId="1" xfId="2" applyFont="1" applyFill="1" applyBorder="1" applyAlignment="1" applyProtection="1">
      <alignment horizontal="center" vertical="center" wrapText="1"/>
      <protection locked="0"/>
    </xf>
    <xf numFmtId="14" fontId="3" fillId="6" borderId="1" xfId="0" applyNumberFormat="1" applyFont="1" applyFill="1" applyBorder="1" applyAlignment="1" applyProtection="1">
      <alignment horizontal="center" vertical="center" wrapText="1"/>
      <protection locked="0"/>
    </xf>
    <xf numFmtId="15" fontId="3" fillId="6" borderId="1" xfId="0" applyNumberFormat="1" applyFont="1" applyFill="1" applyBorder="1" applyAlignment="1" applyProtection="1">
      <alignment horizontal="center" vertical="center" wrapText="1"/>
      <protection locked="0"/>
    </xf>
    <xf numFmtId="1" fontId="3" fillId="6" borderId="1" xfId="0" applyNumberFormat="1" applyFont="1" applyFill="1" applyBorder="1" applyAlignment="1" applyProtection="1">
      <alignment horizontal="center" vertical="center" wrapText="1"/>
      <protection locked="0"/>
    </xf>
    <xf numFmtId="2" fontId="3" fillId="6" borderId="1" xfId="0" applyNumberFormat="1" applyFont="1" applyFill="1" applyBorder="1" applyAlignment="1" applyProtection="1">
      <alignment horizontal="center" vertical="center" wrapText="1"/>
      <protection locked="0"/>
    </xf>
    <xf numFmtId="9" fontId="3" fillId="9" borderId="1" xfId="0" applyNumberFormat="1" applyFont="1" applyFill="1" applyBorder="1" applyAlignment="1" applyProtection="1">
      <alignment horizontal="center" vertical="center" wrapText="1"/>
      <protection locked="0"/>
    </xf>
    <xf numFmtId="49" fontId="3" fillId="9" borderId="1" xfId="0" applyNumberFormat="1" applyFont="1" applyFill="1" applyBorder="1" applyAlignment="1" applyProtection="1">
      <alignment horizontal="center" vertical="center" wrapText="1"/>
      <protection locked="0"/>
    </xf>
    <xf numFmtId="0" fontId="3" fillId="9" borderId="1" xfId="0" applyFont="1" applyFill="1" applyBorder="1" applyAlignment="1">
      <alignment horizontal="left" vertical="center" wrapText="1"/>
    </xf>
    <xf numFmtId="0" fontId="2" fillId="7" borderId="1" xfId="0" applyFont="1" applyFill="1" applyBorder="1" applyAlignment="1">
      <alignment horizontal="center" vertical="center" wrapText="1"/>
    </xf>
    <xf numFmtId="9" fontId="2" fillId="7" borderId="1" xfId="0" applyNumberFormat="1" applyFont="1" applyFill="1" applyBorder="1" applyAlignment="1">
      <alignment horizontal="center" vertical="center" wrapText="1"/>
    </xf>
    <xf numFmtId="14" fontId="2" fillId="7" borderId="1" xfId="0" applyNumberFormat="1" applyFont="1" applyFill="1" applyBorder="1" applyAlignment="1">
      <alignment horizontal="center" vertical="center" wrapText="1"/>
    </xf>
    <xf numFmtId="15" fontId="2" fillId="7" borderId="1" xfId="0" applyNumberFormat="1" applyFont="1" applyFill="1" applyBorder="1" applyAlignment="1">
      <alignment horizontal="center" vertical="center" wrapText="1"/>
    </xf>
    <xf numFmtId="0" fontId="2" fillId="8" borderId="1" xfId="0" applyFont="1" applyFill="1" applyBorder="1" applyAlignment="1">
      <alignment horizontal="center" vertical="center" wrapText="1"/>
    </xf>
    <xf numFmtId="14" fontId="2" fillId="8" borderId="1" xfId="0" applyNumberFormat="1" applyFont="1" applyFill="1" applyBorder="1" applyAlignment="1">
      <alignment horizontal="center" vertical="center" wrapText="1"/>
    </xf>
    <xf numFmtId="15" fontId="2" fillId="8" borderId="1" xfId="0" applyNumberFormat="1" applyFont="1" applyFill="1" applyBorder="1" applyAlignment="1">
      <alignment horizontal="center" vertical="center" wrapText="1"/>
    </xf>
    <xf numFmtId="0" fontId="2" fillId="6" borderId="1" xfId="0" applyFont="1" applyFill="1" applyBorder="1" applyAlignment="1">
      <alignment horizontal="center" vertical="center" wrapText="1"/>
    </xf>
    <xf numFmtId="9" fontId="2" fillId="6" borderId="1" xfId="0" applyNumberFormat="1" applyFont="1" applyFill="1" applyBorder="1" applyAlignment="1">
      <alignment horizontal="center" vertical="center" wrapText="1"/>
    </xf>
    <xf numFmtId="14" fontId="2" fillId="6" borderId="1" xfId="0" applyNumberFormat="1" applyFont="1" applyFill="1" applyBorder="1" applyAlignment="1">
      <alignment horizontal="center" vertical="center" wrapText="1"/>
    </xf>
    <xf numFmtId="15" fontId="2" fillId="6"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15" fontId="2" fillId="2"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1" xfId="0" applyFont="1" applyFill="1" applyBorder="1" applyAlignment="1">
      <alignment horizontal="right" vertical="center" wrapText="1"/>
    </xf>
    <xf numFmtId="14" fontId="8" fillId="2" borderId="1" xfId="0" applyNumberFormat="1" applyFont="1" applyFill="1" applyBorder="1" applyAlignment="1">
      <alignment horizontal="center" vertical="center" wrapText="1"/>
    </xf>
    <xf numFmtId="0" fontId="6" fillId="7" borderId="1" xfId="0" applyFont="1" applyFill="1" applyBorder="1"/>
    <xf numFmtId="49" fontId="9" fillId="7" borderId="1" xfId="0" applyNumberFormat="1" applyFont="1" applyFill="1" applyBorder="1" applyAlignment="1" applyProtection="1">
      <alignment horizontal="center" vertical="center" wrapText="1"/>
      <protection locked="0"/>
    </xf>
    <xf numFmtId="0" fontId="9" fillId="7" borderId="1" xfId="0" applyFont="1" applyFill="1" applyBorder="1" applyAlignment="1" applyProtection="1">
      <alignment horizontal="center" vertical="center" wrapText="1"/>
      <protection locked="0"/>
    </xf>
    <xf numFmtId="9" fontId="9" fillId="7" borderId="1" xfId="0" applyNumberFormat="1" applyFont="1" applyFill="1" applyBorder="1" applyAlignment="1" applyProtection="1">
      <alignment horizontal="center" vertical="center" wrapText="1"/>
      <protection locked="0"/>
    </xf>
    <xf numFmtId="9" fontId="9" fillId="7" borderId="1" xfId="2" applyFont="1" applyFill="1" applyBorder="1" applyAlignment="1" applyProtection="1">
      <alignment horizontal="center" vertical="center" wrapText="1"/>
      <protection locked="0"/>
    </xf>
    <xf numFmtId="14" fontId="9" fillId="7" borderId="1" xfId="0" applyNumberFormat="1" applyFont="1" applyFill="1" applyBorder="1" applyAlignment="1" applyProtection="1">
      <alignment horizontal="center" vertical="center" wrapText="1"/>
      <protection locked="0"/>
    </xf>
    <xf numFmtId="15" fontId="9" fillId="7" borderId="1" xfId="0" applyNumberFormat="1" applyFont="1" applyFill="1" applyBorder="1" applyAlignment="1" applyProtection="1">
      <alignment horizontal="center" vertical="center" wrapText="1"/>
      <protection locked="0"/>
    </xf>
    <xf numFmtId="2" fontId="9" fillId="7" borderId="1" xfId="0" applyNumberFormat="1" applyFont="1" applyFill="1" applyBorder="1" applyAlignment="1" applyProtection="1">
      <alignment horizontal="center" vertical="center" wrapText="1"/>
      <protection locked="0"/>
    </xf>
    <xf numFmtId="168" fontId="9" fillId="7" borderId="1" xfId="1" applyNumberFormat="1" applyFont="1" applyFill="1" applyBorder="1" applyAlignment="1">
      <alignment horizontal="right" vertical="center" wrapText="1"/>
    </xf>
    <xf numFmtId="0" fontId="9" fillId="7" borderId="1" xfId="0" applyFont="1" applyFill="1" applyBorder="1" applyAlignment="1">
      <alignment horizontal="left" vertical="center" wrapText="1"/>
    </xf>
    <xf numFmtId="0" fontId="9" fillId="7" borderId="1" xfId="0" applyNumberFormat="1" applyFont="1" applyFill="1" applyBorder="1" applyAlignment="1" applyProtection="1">
      <alignment horizontal="center" vertical="center" wrapText="1"/>
      <protection locked="0"/>
    </xf>
    <xf numFmtId="1" fontId="9" fillId="7" borderId="1" xfId="0" applyNumberFormat="1" applyFont="1" applyFill="1" applyBorder="1" applyAlignment="1" applyProtection="1">
      <alignment horizontal="center" vertical="center" wrapText="1"/>
      <protection locked="0"/>
    </xf>
    <xf numFmtId="49" fontId="3" fillId="8" borderId="1" xfId="0" applyNumberFormat="1" applyFont="1" applyFill="1" applyBorder="1" applyAlignment="1" applyProtection="1">
      <alignment horizontal="center" vertical="center" wrapText="1"/>
      <protection locked="0"/>
    </xf>
    <xf numFmtId="0" fontId="3" fillId="8" borderId="1" xfId="0" applyFont="1" applyFill="1" applyBorder="1" applyAlignment="1" applyProtection="1">
      <alignment horizontal="center" vertical="center" wrapText="1"/>
      <protection locked="0"/>
    </xf>
    <xf numFmtId="9" fontId="3" fillId="8" borderId="1" xfId="2" applyFont="1" applyFill="1" applyBorder="1" applyAlignment="1" applyProtection="1">
      <alignment horizontal="center" vertical="center" wrapText="1"/>
      <protection locked="0"/>
    </xf>
    <xf numFmtId="14" fontId="3" fillId="8" borderId="1" xfId="0" applyNumberFormat="1" applyFont="1" applyFill="1" applyBorder="1" applyAlignment="1" applyProtection="1">
      <alignment horizontal="center" vertical="center" wrapText="1"/>
      <protection locked="0"/>
    </xf>
    <xf numFmtId="15" fontId="3" fillId="8" borderId="1" xfId="0" applyNumberFormat="1" applyFont="1" applyFill="1" applyBorder="1" applyAlignment="1" applyProtection="1">
      <alignment horizontal="center" vertical="center" wrapText="1"/>
      <protection locked="0"/>
    </xf>
    <xf numFmtId="2" fontId="3" fillId="8" borderId="1" xfId="0" applyNumberFormat="1" applyFont="1" applyFill="1" applyBorder="1" applyAlignment="1" applyProtection="1">
      <alignment horizontal="center" vertical="center" wrapText="1"/>
      <protection locked="0"/>
    </xf>
    <xf numFmtId="9" fontId="3" fillId="8" borderId="1" xfId="0" applyNumberFormat="1" applyFont="1" applyFill="1" applyBorder="1" applyAlignment="1" applyProtection="1">
      <alignment horizontal="center" vertical="center" wrapText="1"/>
      <protection locked="0"/>
    </xf>
    <xf numFmtId="49" fontId="3" fillId="8" borderId="1" xfId="1" applyNumberFormat="1" applyFont="1" applyFill="1" applyBorder="1" applyAlignment="1" applyProtection="1">
      <alignment horizontal="center" vertical="center" wrapText="1"/>
      <protection locked="0"/>
    </xf>
    <xf numFmtId="1" fontId="3" fillId="8" borderId="1" xfId="0" applyNumberFormat="1" applyFont="1" applyFill="1" applyBorder="1" applyAlignment="1" applyProtection="1">
      <alignment horizontal="center" vertical="center" wrapText="1"/>
      <protection locked="0"/>
    </xf>
    <xf numFmtId="0" fontId="3" fillId="8" borderId="1" xfId="0" applyNumberFormat="1" applyFont="1" applyFill="1" applyBorder="1" applyAlignment="1" applyProtection="1">
      <alignment horizontal="center" vertical="center" wrapText="1"/>
      <protection locked="0"/>
    </xf>
    <xf numFmtId="0" fontId="6" fillId="6" borderId="1" xfId="0" applyFont="1" applyFill="1" applyBorder="1"/>
    <xf numFmtId="0" fontId="9" fillId="6" borderId="1" xfId="0" applyFont="1" applyFill="1" applyBorder="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9" fontId="3" fillId="2" borderId="1" xfId="2" applyFont="1" applyFill="1" applyBorder="1" applyAlignment="1" applyProtection="1">
      <alignment horizontal="center" vertical="center" wrapText="1"/>
      <protection locked="0"/>
    </xf>
    <xf numFmtId="14" fontId="3" fillId="2" borderId="1" xfId="0" applyNumberFormat="1" applyFont="1" applyFill="1" applyBorder="1" applyAlignment="1" applyProtection="1">
      <alignment horizontal="center" vertical="center" wrapText="1"/>
      <protection locked="0"/>
    </xf>
    <xf numFmtId="15" fontId="3" fillId="2" borderId="1" xfId="0" applyNumberFormat="1" applyFont="1" applyFill="1" applyBorder="1" applyAlignment="1" applyProtection="1">
      <alignment horizontal="center" vertical="center" wrapText="1"/>
      <protection locked="0"/>
    </xf>
    <xf numFmtId="0" fontId="3" fillId="2" borderId="1" xfId="0" applyNumberFormat="1" applyFont="1" applyFill="1" applyBorder="1" applyAlignment="1" applyProtection="1">
      <alignment horizontal="center" vertical="center" wrapText="1"/>
      <protection locked="0"/>
    </xf>
    <xf numFmtId="1" fontId="3" fillId="2" borderId="1" xfId="0" applyNumberFormat="1" applyFont="1" applyFill="1" applyBorder="1" applyAlignment="1" applyProtection="1">
      <alignment horizontal="center" vertical="center" wrapText="1"/>
      <protection locked="0"/>
    </xf>
    <xf numFmtId="2" fontId="3" fillId="2" borderId="1" xfId="0" applyNumberFormat="1" applyFont="1" applyFill="1" applyBorder="1" applyAlignment="1" applyProtection="1">
      <alignment horizontal="center" vertical="center" wrapText="1"/>
      <protection locked="0"/>
    </xf>
    <xf numFmtId="168" fontId="3" fillId="2" borderId="1" xfId="1" applyNumberFormat="1" applyFont="1" applyFill="1" applyBorder="1" applyAlignment="1">
      <alignment horizontal="right" vertical="center" wrapText="1"/>
    </xf>
    <xf numFmtId="0" fontId="4" fillId="2" borderId="1" xfId="0" applyFont="1" applyFill="1" applyBorder="1" applyAlignment="1">
      <alignment horizontal="left" vertical="center" wrapText="1"/>
    </xf>
    <xf numFmtId="0" fontId="3" fillId="6" borderId="1" xfId="2" applyNumberFormat="1" applyFont="1" applyFill="1" applyBorder="1" applyAlignment="1" applyProtection="1">
      <alignment horizontal="center" vertical="center" wrapText="1"/>
      <protection locked="0"/>
    </xf>
    <xf numFmtId="0" fontId="3" fillId="6" borderId="1" xfId="0" applyNumberFormat="1" applyFont="1" applyFill="1" applyBorder="1" applyAlignment="1" applyProtection="1">
      <alignment horizontal="center" vertical="center" wrapText="1"/>
      <protection locked="0"/>
    </xf>
    <xf numFmtId="170" fontId="3" fillId="6" borderId="1" xfId="0" applyNumberFormat="1" applyFont="1" applyFill="1" applyBorder="1" applyAlignment="1" applyProtection="1">
      <alignment horizontal="center" vertical="center" wrapText="1"/>
      <protection locked="0"/>
    </xf>
    <xf numFmtId="167" fontId="3" fillId="7" borderId="1" xfId="1" applyNumberFormat="1" applyFont="1" applyFill="1" applyBorder="1" applyAlignment="1" applyProtection="1">
      <alignment horizontal="center" vertical="center" wrapText="1"/>
      <protection locked="0"/>
    </xf>
    <xf numFmtId="169" fontId="3" fillId="7" borderId="1" xfId="1" applyNumberFormat="1" applyFont="1" applyFill="1" applyBorder="1" applyAlignment="1" applyProtection="1">
      <alignment horizontal="center" vertical="center" wrapText="1"/>
      <protection locked="0"/>
    </xf>
    <xf numFmtId="0" fontId="3" fillId="4" borderId="1" xfId="0" applyFont="1" applyFill="1" applyBorder="1" applyAlignment="1">
      <alignment horizontal="center" vertical="center" wrapText="1"/>
    </xf>
    <xf numFmtId="49" fontId="3" fillId="4" borderId="1" xfId="0" applyNumberFormat="1" applyFont="1" applyFill="1" applyBorder="1" applyAlignment="1" applyProtection="1">
      <alignment horizontal="center" vertical="center" wrapText="1"/>
      <protection locked="0"/>
    </xf>
    <xf numFmtId="1" fontId="3" fillId="4" borderId="1" xfId="0" applyNumberFormat="1" applyFont="1" applyFill="1" applyBorder="1" applyAlignment="1" applyProtection="1">
      <alignment horizontal="center" vertical="center" wrapText="1"/>
      <protection locked="0"/>
    </xf>
    <xf numFmtId="0" fontId="3" fillId="4" borderId="1" xfId="0" applyFont="1" applyFill="1" applyBorder="1" applyAlignment="1" applyProtection="1">
      <alignment horizontal="center" vertical="center" wrapText="1"/>
      <protection locked="0"/>
    </xf>
    <xf numFmtId="9" fontId="3" fillId="4" borderId="1" xfId="2" applyFont="1" applyFill="1" applyBorder="1" applyAlignment="1" applyProtection="1">
      <alignment horizontal="center" vertical="center" wrapText="1"/>
      <protection locked="0"/>
    </xf>
    <xf numFmtId="14" fontId="3" fillId="4" borderId="1" xfId="0" applyNumberFormat="1" applyFont="1" applyFill="1" applyBorder="1" applyAlignment="1" applyProtection="1">
      <alignment horizontal="center" vertical="center" wrapText="1"/>
      <protection locked="0"/>
    </xf>
    <xf numFmtId="15" fontId="3" fillId="4" borderId="1" xfId="0" applyNumberFormat="1" applyFont="1" applyFill="1" applyBorder="1" applyAlignment="1" applyProtection="1">
      <alignment horizontal="center" vertical="center" wrapText="1"/>
      <protection locked="0"/>
    </xf>
    <xf numFmtId="2" fontId="3" fillId="4" borderId="1" xfId="0" applyNumberFormat="1" applyFont="1" applyFill="1" applyBorder="1" applyAlignment="1" applyProtection="1">
      <alignment horizontal="center" vertical="center" wrapText="1"/>
      <protection locked="0"/>
    </xf>
    <xf numFmtId="0" fontId="3" fillId="4" borderId="1" xfId="0" applyNumberFormat="1" applyFont="1" applyFill="1" applyBorder="1" applyAlignment="1" applyProtection="1">
      <alignment horizontal="center" vertical="center" wrapText="1"/>
      <protection locked="0"/>
    </xf>
    <xf numFmtId="0" fontId="3" fillId="8" borderId="1" xfId="0" applyFont="1" applyFill="1" applyBorder="1" applyAlignment="1">
      <alignment horizontal="center" vertical="center" wrapText="1"/>
    </xf>
    <xf numFmtId="0" fontId="2" fillId="2" borderId="1" xfId="0" applyFont="1" applyFill="1" applyBorder="1"/>
    <xf numFmtId="0" fontId="2" fillId="6" borderId="1" xfId="0" applyFont="1" applyFill="1" applyBorder="1" applyAlignment="1">
      <alignment horizontal="center"/>
    </xf>
    <xf numFmtId="0" fontId="2" fillId="0" borderId="1" xfId="0" applyFont="1" applyBorder="1" applyAlignment="1">
      <alignment horizontal="center"/>
    </xf>
    <xf numFmtId="0" fontId="2" fillId="8" borderId="1" xfId="0" applyFont="1" applyFill="1" applyBorder="1" applyAlignment="1">
      <alignment horizontal="center" wrapText="1"/>
    </xf>
    <xf numFmtId="168" fontId="3" fillId="8" borderId="1" xfId="1" applyNumberFormat="1" applyFont="1" applyFill="1" applyBorder="1" applyAlignment="1">
      <alignment horizontal="center" vertical="center" wrapText="1"/>
    </xf>
    <xf numFmtId="0" fontId="2" fillId="8" borderId="1" xfId="0" applyFont="1" applyFill="1" applyBorder="1" applyAlignment="1">
      <alignment horizontal="center"/>
    </xf>
    <xf numFmtId="166" fontId="3" fillId="8" borderId="1" xfId="3" applyFont="1" applyFill="1" applyBorder="1" applyAlignment="1">
      <alignment horizontal="center" vertical="center" wrapText="1"/>
    </xf>
    <xf numFmtId="168" fontId="3" fillId="8" borderId="1" xfId="6" applyNumberFormat="1" applyFont="1" applyFill="1" applyBorder="1" applyAlignment="1">
      <alignment horizontal="center" vertical="center" wrapText="1"/>
    </xf>
    <xf numFmtId="0" fontId="2" fillId="0" borderId="1" xfId="0" applyFont="1" applyBorder="1" applyAlignment="1">
      <alignment horizontal="center" wrapText="1"/>
    </xf>
    <xf numFmtId="167" fontId="3" fillId="8" borderId="1" xfId="1" applyNumberFormat="1" applyFont="1" applyFill="1" applyBorder="1" applyAlignment="1" applyProtection="1">
      <alignment horizontal="center" vertical="center" wrapText="1"/>
      <protection locked="0"/>
    </xf>
    <xf numFmtId="170" fontId="3" fillId="8" borderId="1" xfId="0" applyNumberFormat="1" applyFont="1" applyFill="1" applyBorder="1" applyAlignment="1" applyProtection="1">
      <alignment horizontal="center" vertical="center" wrapText="1"/>
      <protection locked="0"/>
    </xf>
    <xf numFmtId="14" fontId="2" fillId="8" borderId="1" xfId="0" applyNumberFormat="1" applyFont="1" applyFill="1" applyBorder="1" applyAlignment="1">
      <alignment horizontal="center"/>
    </xf>
    <xf numFmtId="0" fontId="3" fillId="8" borderId="1" xfId="0" applyFont="1" applyFill="1" applyBorder="1" applyAlignment="1">
      <alignment horizontal="center" wrapText="1"/>
    </xf>
    <xf numFmtId="168" fontId="3" fillId="8" borderId="1" xfId="5" applyNumberFormat="1" applyFont="1" applyFill="1" applyBorder="1" applyAlignment="1">
      <alignment horizontal="center" vertical="center" wrapText="1"/>
    </xf>
    <xf numFmtId="177" fontId="3" fillId="8" borderId="1" xfId="1" applyNumberFormat="1" applyFont="1" applyFill="1" applyBorder="1" applyAlignment="1">
      <alignment horizontal="center" vertical="center" wrapText="1"/>
    </xf>
    <xf numFmtId="178" fontId="3" fillId="8" borderId="1" xfId="1" applyNumberFormat="1" applyFont="1" applyFill="1" applyBorder="1" applyAlignment="1">
      <alignment horizontal="center" vertical="center" wrapText="1"/>
    </xf>
    <xf numFmtId="168" fontId="3" fillId="6" borderId="1" xfId="1" applyNumberFormat="1" applyFont="1" applyFill="1" applyBorder="1" applyAlignment="1">
      <alignment horizontal="center" vertical="center" wrapText="1"/>
    </xf>
    <xf numFmtId="0" fontId="2" fillId="6" borderId="1" xfId="0" applyFont="1" applyFill="1" applyBorder="1" applyAlignment="1">
      <alignment horizontal="center" vertical="center"/>
    </xf>
    <xf numFmtId="177" fontId="3" fillId="6" borderId="1" xfId="1" applyNumberFormat="1" applyFont="1" applyFill="1" applyBorder="1" applyAlignment="1">
      <alignment horizontal="center" vertical="center" wrapText="1"/>
    </xf>
    <xf numFmtId="178" fontId="3" fillId="6" borderId="1" xfId="1" applyNumberFormat="1" applyFont="1" applyFill="1" applyBorder="1" applyAlignment="1">
      <alignment horizontal="center" vertical="center" wrapText="1"/>
    </xf>
    <xf numFmtId="14" fontId="2" fillId="0" borderId="1" xfId="0" applyNumberFormat="1" applyFont="1" applyBorder="1" applyAlignment="1">
      <alignment horizontal="center" wrapText="1"/>
    </xf>
    <xf numFmtId="0" fontId="2" fillId="7" borderId="1" xfId="0" applyFont="1" applyFill="1" applyBorder="1" applyAlignment="1">
      <alignment horizontal="center"/>
    </xf>
    <xf numFmtId="0" fontId="2" fillId="7" borderId="1" xfId="0" applyFont="1" applyFill="1" applyBorder="1" applyAlignment="1">
      <alignment horizontal="center" wrapText="1"/>
    </xf>
    <xf numFmtId="0" fontId="2" fillId="6" borderId="1" xfId="0" applyFont="1" applyFill="1" applyBorder="1" applyAlignment="1">
      <alignment horizontal="center" wrapText="1"/>
    </xf>
    <xf numFmtId="0" fontId="3" fillId="7" borderId="1" xfId="0" applyNumberFormat="1" applyFont="1" applyFill="1" applyBorder="1" applyAlignment="1" applyProtection="1">
      <alignment horizontal="center" vertical="center"/>
      <protection locked="0"/>
    </xf>
    <xf numFmtId="0" fontId="3" fillId="0" borderId="1" xfId="0" applyNumberFormat="1" applyFont="1" applyFill="1" applyBorder="1" applyAlignment="1" applyProtection="1">
      <alignment horizontal="center" vertical="center"/>
      <protection locked="0"/>
    </xf>
    <xf numFmtId="14" fontId="2" fillId="7" borderId="1" xfId="0" applyNumberFormat="1" applyFont="1" applyFill="1" applyBorder="1" applyAlignment="1">
      <alignment horizontal="center" wrapText="1"/>
    </xf>
    <xf numFmtId="14" fontId="2" fillId="7" borderId="1" xfId="0" applyNumberFormat="1" applyFont="1" applyFill="1" applyBorder="1" applyAlignment="1">
      <alignment horizontal="center"/>
    </xf>
    <xf numFmtId="49" fontId="3" fillId="2" borderId="1" xfId="0" applyNumberFormat="1" applyFont="1" applyFill="1" applyBorder="1" applyAlignment="1" applyProtection="1">
      <alignment horizontal="center" vertical="center" wrapText="1"/>
      <protection locked="0"/>
    </xf>
    <xf numFmtId="168" fontId="3" fillId="2" borderId="1" xfId="1" applyNumberFormat="1" applyFont="1" applyFill="1" applyBorder="1" applyAlignment="1">
      <alignment horizontal="center" vertical="center" wrapText="1"/>
    </xf>
    <xf numFmtId="14" fontId="2" fillId="2" borderId="1" xfId="0" applyNumberFormat="1" applyFont="1" applyFill="1" applyBorder="1" applyAlignment="1" applyProtection="1">
      <alignment horizontal="center" vertical="center" wrapText="1"/>
      <protection locked="0"/>
    </xf>
    <xf numFmtId="3" fontId="2" fillId="2" borderId="1" xfId="0" applyNumberFormat="1" applyFont="1" applyFill="1" applyBorder="1" applyAlignment="1" applyProtection="1">
      <alignment horizontal="center" vertical="center" wrapText="1"/>
      <protection locked="0"/>
    </xf>
    <xf numFmtId="3" fontId="3"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xf>
    <xf numFmtId="0" fontId="3" fillId="2" borderId="1" xfId="0" applyFont="1" applyFill="1" applyBorder="1" applyAlignment="1">
      <alignment horizontal="center" vertical="center" wrapText="1"/>
    </xf>
    <xf numFmtId="0" fontId="3" fillId="2" borderId="1" xfId="1" applyNumberFormat="1" applyFont="1" applyFill="1" applyBorder="1" applyAlignment="1">
      <alignment horizontal="center" vertical="center" wrapText="1"/>
    </xf>
    <xf numFmtId="168" fontId="3" fillId="2" borderId="1" xfId="1" applyNumberFormat="1" applyFont="1" applyFill="1" applyBorder="1" applyAlignment="1">
      <alignment horizontal="center" wrapText="1"/>
    </xf>
    <xf numFmtId="168" fontId="3" fillId="4" borderId="1" xfId="1" applyNumberFormat="1" applyFont="1" applyFill="1" applyBorder="1" applyAlignment="1">
      <alignment horizontal="center" vertical="center" wrapText="1"/>
    </xf>
    <xf numFmtId="9" fontId="3" fillId="4" borderId="1" xfId="0" applyNumberFormat="1" applyFont="1" applyFill="1" applyBorder="1" applyAlignment="1" applyProtection="1">
      <alignment horizontal="center" vertical="center" wrapText="1"/>
      <protection locked="0"/>
    </xf>
    <xf numFmtId="172" fontId="3" fillId="4" borderId="1" xfId="1" applyNumberFormat="1" applyFont="1" applyFill="1" applyBorder="1" applyAlignment="1" applyProtection="1">
      <alignment horizontal="center" vertical="center" wrapText="1"/>
      <protection locked="0"/>
    </xf>
    <xf numFmtId="167" fontId="3" fillId="4" borderId="1" xfId="1" applyNumberFormat="1" applyFont="1" applyFill="1" applyBorder="1" applyAlignment="1" applyProtection="1">
      <alignment horizontal="center" vertical="center" wrapText="1"/>
      <protection locked="0"/>
    </xf>
    <xf numFmtId="0" fontId="2" fillId="4" borderId="1" xfId="0" applyFont="1" applyFill="1" applyBorder="1" applyAlignment="1">
      <alignment horizontal="center"/>
    </xf>
    <xf numFmtId="0" fontId="3" fillId="4" borderId="1" xfId="0" applyFont="1" applyFill="1" applyBorder="1" applyAlignment="1">
      <alignment horizontal="center" wrapText="1"/>
    </xf>
    <xf numFmtId="0" fontId="3" fillId="4" borderId="1" xfId="0" applyFont="1" applyFill="1" applyBorder="1" applyAlignment="1">
      <alignment horizontal="center"/>
    </xf>
    <xf numFmtId="0" fontId="2" fillId="4" borderId="1" xfId="0" applyFont="1" applyFill="1" applyBorder="1" applyAlignment="1">
      <alignment horizontal="center" vertical="center"/>
    </xf>
    <xf numFmtId="0" fontId="2" fillId="3" borderId="1" xfId="0" applyFont="1" applyFill="1" applyBorder="1" applyAlignment="1">
      <alignment horizontal="center" wrapText="1"/>
    </xf>
    <xf numFmtId="0" fontId="2" fillId="3" borderId="1" xfId="0" applyFont="1" applyFill="1" applyBorder="1" applyAlignment="1">
      <alignment horizontal="center" vertical="center" wrapText="1"/>
    </xf>
    <xf numFmtId="9" fontId="2" fillId="3" borderId="1" xfId="0" applyNumberFormat="1" applyFont="1" applyFill="1" applyBorder="1" applyAlignment="1">
      <alignment horizontal="center" vertical="center" wrapText="1"/>
    </xf>
    <xf numFmtId="14" fontId="2" fillId="3" borderId="1" xfId="0" applyNumberFormat="1" applyFont="1" applyFill="1" applyBorder="1" applyAlignment="1">
      <alignment horizontal="center" vertical="center" wrapText="1"/>
    </xf>
    <xf numFmtId="14" fontId="2" fillId="6" borderId="1" xfId="0" applyNumberFormat="1" applyFont="1" applyFill="1" applyBorder="1" applyAlignment="1">
      <alignment horizontal="center" wrapText="1"/>
    </xf>
    <xf numFmtId="14" fontId="2" fillId="6" borderId="1" xfId="0" applyNumberFormat="1" applyFont="1" applyFill="1" applyBorder="1" applyAlignment="1">
      <alignment horizontal="center"/>
    </xf>
    <xf numFmtId="0" fontId="3" fillId="3" borderId="1" xfId="0" applyFont="1" applyFill="1" applyBorder="1" applyAlignment="1">
      <alignment horizontal="center" vertical="center" wrapText="1"/>
    </xf>
    <xf numFmtId="0" fontId="2" fillId="3" borderId="1" xfId="0" applyFont="1" applyFill="1" applyBorder="1" applyAlignment="1">
      <alignment horizontal="center"/>
    </xf>
    <xf numFmtId="14" fontId="2" fillId="3" borderId="1" xfId="0" applyNumberFormat="1" applyFont="1" applyFill="1" applyBorder="1" applyAlignment="1">
      <alignment horizontal="center"/>
    </xf>
    <xf numFmtId="0" fontId="2" fillId="4" borderId="1" xfId="0" applyFont="1" applyFill="1" applyBorder="1" applyAlignment="1">
      <alignment horizontal="center" wrapText="1"/>
    </xf>
    <xf numFmtId="0" fontId="2" fillId="4" borderId="1" xfId="0" applyFont="1" applyFill="1" applyBorder="1" applyAlignment="1">
      <alignment horizontal="center" vertical="center" wrapText="1"/>
    </xf>
    <xf numFmtId="9" fontId="2" fillId="4" borderId="1" xfId="0" applyNumberFormat="1" applyFont="1" applyFill="1" applyBorder="1" applyAlignment="1">
      <alignment horizontal="center" vertical="center" wrapText="1"/>
    </xf>
    <xf numFmtId="14" fontId="2" fillId="4" borderId="1" xfId="0" applyNumberFormat="1" applyFont="1" applyFill="1" applyBorder="1" applyAlignment="1">
      <alignment horizontal="center" vertical="center" wrapText="1"/>
    </xf>
    <xf numFmtId="14" fontId="2" fillId="4" borderId="1" xfId="0" applyNumberFormat="1" applyFont="1" applyFill="1" applyBorder="1" applyAlignment="1">
      <alignment horizontal="center" wrapText="1"/>
    </xf>
    <xf numFmtId="49" fontId="3" fillId="6" borderId="1" xfId="0" applyNumberFormat="1" applyFont="1" applyFill="1" applyBorder="1" applyAlignment="1" applyProtection="1">
      <alignment horizontal="center" wrapText="1"/>
      <protection locked="0"/>
    </xf>
    <xf numFmtId="168" fontId="3" fillId="6" borderId="1" xfId="5" applyNumberFormat="1" applyFont="1" applyFill="1" applyBorder="1" applyAlignment="1">
      <alignment horizontal="center" vertical="center" wrapText="1"/>
    </xf>
    <xf numFmtId="9" fontId="3" fillId="2" borderId="1" xfId="0" applyNumberFormat="1" applyFont="1" applyFill="1" applyBorder="1" applyAlignment="1" applyProtection="1">
      <alignment horizontal="center" vertical="center" wrapText="1"/>
      <protection locked="0"/>
    </xf>
    <xf numFmtId="14" fontId="3" fillId="2" borderId="1" xfId="2" applyNumberFormat="1" applyFont="1" applyFill="1" applyBorder="1" applyAlignment="1" applyProtection="1">
      <alignment horizontal="center" vertical="center" wrapText="1"/>
      <protection locked="0"/>
    </xf>
    <xf numFmtId="0" fontId="3" fillId="2" borderId="1" xfId="0" quotePrefix="1" applyFont="1" applyFill="1" applyBorder="1" applyAlignment="1" applyProtection="1">
      <alignment horizontal="center" vertical="center" wrapText="1"/>
      <protection locked="0"/>
    </xf>
    <xf numFmtId="17" fontId="3" fillId="2" borderId="1" xfId="0" applyNumberFormat="1" applyFont="1" applyFill="1" applyBorder="1" applyAlignment="1" applyProtection="1">
      <alignment horizontal="center" vertical="center" wrapText="1"/>
      <protection locked="0"/>
    </xf>
    <xf numFmtId="175" fontId="10" fillId="8" borderId="1" xfId="4" applyNumberFormat="1" applyFont="1" applyFill="1" applyBorder="1" applyAlignment="1" applyProtection="1">
      <alignment horizontal="center" vertical="center" wrapText="1"/>
      <protection locked="0"/>
    </xf>
    <xf numFmtId="0" fontId="10" fillId="8" borderId="1" xfId="0" applyNumberFormat="1" applyFont="1" applyFill="1" applyBorder="1" applyAlignment="1" applyProtection="1">
      <alignment horizontal="center" vertical="center" wrapText="1"/>
      <protection locked="0"/>
    </xf>
    <xf numFmtId="13" fontId="10" fillId="8" borderId="1" xfId="0" applyNumberFormat="1" applyFont="1" applyFill="1" applyBorder="1" applyAlignment="1" applyProtection="1">
      <alignment horizontal="center" vertical="center" wrapText="1"/>
      <protection locked="0"/>
    </xf>
    <xf numFmtId="9" fontId="10" fillId="8" borderId="1" xfId="0" applyNumberFormat="1" applyFont="1" applyFill="1" applyBorder="1" applyAlignment="1" applyProtection="1">
      <alignment horizontal="center" vertical="center" wrapText="1"/>
      <protection locked="0"/>
    </xf>
    <xf numFmtId="0" fontId="10" fillId="8" borderId="1" xfId="0" applyFont="1" applyFill="1" applyBorder="1" applyAlignment="1" applyProtection="1">
      <alignment horizontal="center" vertical="center" wrapText="1"/>
      <protection locked="0"/>
    </xf>
    <xf numFmtId="1" fontId="10" fillId="6" borderId="1" xfId="0" applyNumberFormat="1" applyFont="1" applyFill="1" applyBorder="1" applyAlignment="1" applyProtection="1">
      <alignment horizontal="center" vertical="center" wrapText="1"/>
      <protection locked="0"/>
    </xf>
    <xf numFmtId="9" fontId="10" fillId="6" borderId="1" xfId="0" applyNumberFormat="1" applyFont="1" applyFill="1" applyBorder="1" applyAlignment="1" applyProtection="1">
      <alignment horizontal="center" vertical="center" wrapText="1"/>
      <protection locked="0"/>
    </xf>
    <xf numFmtId="9" fontId="10" fillId="6" borderId="1" xfId="0" applyNumberFormat="1" applyFont="1" applyFill="1" applyBorder="1" applyAlignment="1">
      <alignment horizontal="center" vertical="center" wrapText="1"/>
    </xf>
    <xf numFmtId="0" fontId="10" fillId="7" borderId="1" xfId="0" applyFont="1" applyFill="1" applyBorder="1" applyAlignment="1">
      <alignment horizontal="center" wrapText="1"/>
    </xf>
    <xf numFmtId="0" fontId="10" fillId="7" borderId="1" xfId="0" applyFont="1" applyFill="1" applyBorder="1" applyAlignment="1">
      <alignment horizontal="center"/>
    </xf>
    <xf numFmtId="0" fontId="10" fillId="7" borderId="1" xfId="0" applyNumberFormat="1" applyFont="1" applyFill="1" applyBorder="1" applyAlignment="1" applyProtection="1">
      <alignment horizontal="center" vertical="center" wrapText="1"/>
      <protection locked="0"/>
    </xf>
    <xf numFmtId="9" fontId="10" fillId="7" borderId="1" xfId="0" applyNumberFormat="1" applyFont="1" applyFill="1" applyBorder="1" applyAlignment="1">
      <alignment horizontal="center" vertical="center" wrapText="1"/>
    </xf>
    <xf numFmtId="0" fontId="10" fillId="7" borderId="1" xfId="0" applyFont="1" applyFill="1" applyBorder="1" applyAlignment="1">
      <alignment horizontal="center" vertical="center"/>
    </xf>
    <xf numFmtId="0" fontId="10" fillId="7" borderId="1" xfId="0" applyFont="1" applyFill="1" applyBorder="1" applyAlignment="1">
      <alignment horizontal="center" vertical="center" wrapText="1"/>
    </xf>
    <xf numFmtId="49" fontId="9" fillId="6" borderId="1" xfId="0" applyNumberFormat="1" applyFont="1" applyFill="1" applyBorder="1" applyAlignment="1" applyProtection="1">
      <alignment horizontal="center" vertical="center" wrapText="1"/>
      <protection locked="0"/>
    </xf>
    <xf numFmtId="171" fontId="9" fillId="6" borderId="1" xfId="0" applyNumberFormat="1" applyFont="1" applyFill="1" applyBorder="1" applyAlignment="1" applyProtection="1">
      <alignment horizontal="center" vertical="center" wrapText="1"/>
      <protection locked="0"/>
    </xf>
    <xf numFmtId="14" fontId="9" fillId="6" borderId="1" xfId="0" applyNumberFormat="1" applyFont="1" applyFill="1" applyBorder="1" applyAlignment="1" applyProtection="1">
      <alignment horizontal="center" vertical="center" wrapText="1"/>
      <protection locked="0"/>
    </xf>
    <xf numFmtId="15" fontId="9" fillId="6" borderId="1" xfId="0" applyNumberFormat="1" applyFont="1" applyFill="1" applyBorder="1" applyAlignment="1" applyProtection="1">
      <alignment horizontal="center" vertical="center" wrapText="1"/>
      <protection locked="0"/>
    </xf>
    <xf numFmtId="0" fontId="9" fillId="6" borderId="1" xfId="0" applyFont="1" applyFill="1" applyBorder="1" applyAlignment="1">
      <alignment horizontal="left" vertical="center" wrapText="1"/>
    </xf>
    <xf numFmtId="1" fontId="9" fillId="6" borderId="1" xfId="0" applyNumberFormat="1" applyFont="1" applyFill="1" applyBorder="1" applyAlignment="1">
      <alignment horizontal="left" vertical="center" wrapText="1"/>
    </xf>
    <xf numFmtId="2" fontId="9" fillId="6" borderId="1" xfId="0" applyNumberFormat="1" applyFont="1" applyFill="1" applyBorder="1" applyAlignment="1" applyProtection="1">
      <alignment horizontal="center" vertical="center" wrapText="1"/>
      <protection locked="0"/>
    </xf>
    <xf numFmtId="168" fontId="9" fillId="6" borderId="1" xfId="1" applyNumberFormat="1" applyFont="1" applyFill="1" applyBorder="1" applyAlignment="1">
      <alignment horizontal="right" vertical="center" wrapText="1"/>
    </xf>
    <xf numFmtId="1" fontId="9" fillId="6" borderId="1" xfId="0" applyNumberFormat="1" applyFont="1" applyFill="1" applyBorder="1" applyAlignment="1" applyProtection="1">
      <alignment horizontal="center" vertical="center" wrapText="1"/>
      <protection locked="0"/>
    </xf>
    <xf numFmtId="9" fontId="9" fillId="6" borderId="1" xfId="0" applyNumberFormat="1" applyFont="1" applyFill="1" applyBorder="1" applyAlignment="1" applyProtection="1">
      <alignment horizontal="center" vertical="center" wrapText="1"/>
      <protection locked="0"/>
    </xf>
    <xf numFmtId="0" fontId="10" fillId="6" borderId="1" xfId="0" applyFont="1" applyFill="1" applyBorder="1" applyAlignment="1">
      <alignment horizontal="center" vertical="center" wrapText="1"/>
    </xf>
    <xf numFmtId="171" fontId="11" fillId="6" borderId="1" xfId="0" applyNumberFormat="1" applyFont="1" applyFill="1" applyBorder="1" applyAlignment="1" applyProtection="1">
      <alignment horizontal="center" vertical="center" wrapText="1"/>
      <protection locked="0"/>
    </xf>
    <xf numFmtId="1" fontId="11" fillId="6" borderId="1" xfId="0" applyNumberFormat="1" applyFont="1" applyFill="1" applyBorder="1" applyAlignment="1" applyProtection="1">
      <alignment horizontal="center" vertical="center" wrapText="1"/>
      <protection locked="0"/>
    </xf>
    <xf numFmtId="171" fontId="9" fillId="7" borderId="1" xfId="0" applyNumberFormat="1" applyFont="1" applyFill="1" applyBorder="1" applyAlignment="1" applyProtection="1">
      <alignment horizontal="center" vertical="center" wrapText="1"/>
      <protection locked="0"/>
    </xf>
    <xf numFmtId="0" fontId="6" fillId="7" borderId="2" xfId="0" applyFont="1" applyFill="1" applyBorder="1"/>
    <xf numFmtId="0" fontId="9" fillId="7" borderId="2" xfId="0" applyFont="1" applyFill="1" applyBorder="1" applyAlignment="1" applyProtection="1">
      <alignment horizontal="center" vertical="center" wrapText="1"/>
      <protection locked="0"/>
    </xf>
    <xf numFmtId="49" fontId="9" fillId="7" borderId="2" xfId="0" applyNumberFormat="1" applyFont="1" applyFill="1" applyBorder="1" applyAlignment="1" applyProtection="1">
      <alignment horizontal="center" vertical="center" wrapText="1"/>
      <protection locked="0"/>
    </xf>
    <xf numFmtId="171" fontId="9" fillId="7" borderId="2" xfId="0" applyNumberFormat="1" applyFont="1" applyFill="1" applyBorder="1" applyAlignment="1" applyProtection="1">
      <alignment horizontal="center" vertical="center" wrapText="1"/>
      <protection locked="0"/>
    </xf>
    <xf numFmtId="9" fontId="9" fillId="7" borderId="2" xfId="2" applyFont="1" applyFill="1" applyBorder="1" applyAlignment="1" applyProtection="1">
      <alignment horizontal="center" vertical="center" wrapText="1"/>
      <protection locked="0"/>
    </xf>
    <xf numFmtId="15" fontId="9" fillId="7" borderId="2" xfId="0" applyNumberFormat="1" applyFont="1" applyFill="1" applyBorder="1" applyAlignment="1" applyProtection="1">
      <alignment horizontal="center" vertical="center" wrapText="1"/>
      <protection locked="0"/>
    </xf>
    <xf numFmtId="1" fontId="9" fillId="7" borderId="2" xfId="0" applyNumberFormat="1" applyFont="1" applyFill="1" applyBorder="1" applyAlignment="1" applyProtection="1">
      <alignment horizontal="center" vertical="center" wrapText="1"/>
      <protection locked="0"/>
    </xf>
    <xf numFmtId="168" fontId="9" fillId="7" borderId="2" xfId="1" applyNumberFormat="1" applyFont="1" applyFill="1" applyBorder="1" applyAlignment="1">
      <alignment horizontal="right" vertical="center" wrapText="1"/>
    </xf>
    <xf numFmtId="0" fontId="9" fillId="7" borderId="2" xfId="0" applyFont="1" applyFill="1" applyBorder="1" applyAlignment="1">
      <alignment horizontal="left" vertical="center" wrapText="1"/>
    </xf>
    <xf numFmtId="0" fontId="2" fillId="0" borderId="2" xfId="0" applyFont="1" applyBorder="1" applyAlignment="1">
      <alignment horizontal="center"/>
    </xf>
    <xf numFmtId="0" fontId="2" fillId="0" borderId="3" xfId="0" applyFont="1" applyBorder="1" applyAlignment="1">
      <alignment horizontal="center"/>
    </xf>
    <xf numFmtId="0" fontId="12" fillId="7" borderId="1" xfId="0" applyFont="1" applyFill="1" applyBorder="1" applyAlignment="1">
      <alignment horizontal="center" vertical="center" wrapText="1"/>
    </xf>
    <xf numFmtId="169" fontId="2" fillId="7" borderId="1" xfId="1" applyNumberFormat="1" applyFont="1" applyFill="1" applyBorder="1" applyAlignment="1">
      <alignment horizontal="center" vertical="center" wrapText="1"/>
    </xf>
    <xf numFmtId="1" fontId="11" fillId="7" borderId="1" xfId="0" applyNumberFormat="1" applyFont="1" applyFill="1" applyBorder="1" applyAlignment="1" applyProtection="1">
      <alignment horizontal="center" vertical="center" wrapText="1"/>
      <protection locked="0"/>
    </xf>
    <xf numFmtId="171" fontId="11" fillId="7" borderId="1" xfId="0" applyNumberFormat="1" applyFont="1" applyFill="1" applyBorder="1" applyAlignment="1" applyProtection="1">
      <alignment horizontal="center" vertical="center" wrapText="1"/>
      <protection locked="0"/>
    </xf>
    <xf numFmtId="0" fontId="10" fillId="9" borderId="1" xfId="0" applyNumberFormat="1" applyFont="1" applyFill="1" applyBorder="1" applyAlignment="1" applyProtection="1">
      <alignment horizontal="center" vertical="center" wrapText="1"/>
      <protection locked="0"/>
    </xf>
    <xf numFmtId="13" fontId="3" fillId="9" borderId="1" xfId="0" applyNumberFormat="1" applyFont="1" applyFill="1" applyBorder="1" applyAlignment="1" applyProtection="1">
      <alignment horizontal="center" vertical="center" wrapText="1"/>
      <protection locked="0"/>
    </xf>
    <xf numFmtId="12" fontId="3" fillId="9" borderId="1" xfId="0" applyNumberFormat="1" applyFont="1" applyFill="1" applyBorder="1" applyAlignment="1" applyProtection="1">
      <alignment horizontal="center" vertical="center" wrapText="1"/>
      <protection locked="0"/>
    </xf>
    <xf numFmtId="9" fontId="10" fillId="9" borderId="1" xfId="0" applyNumberFormat="1" applyFont="1" applyFill="1" applyBorder="1" applyAlignment="1" applyProtection="1">
      <alignment horizontal="center" vertical="center" wrapText="1"/>
      <protection locked="0"/>
    </xf>
    <xf numFmtId="13" fontId="10" fillId="9" borderId="1" xfId="0" applyNumberFormat="1" applyFont="1" applyFill="1" applyBorder="1" applyAlignment="1" applyProtection="1">
      <alignment horizontal="center" vertical="center" wrapText="1"/>
      <protection locked="0"/>
    </xf>
    <xf numFmtId="49" fontId="10" fillId="9" borderId="1" xfId="0" applyNumberFormat="1" applyFont="1" applyFill="1" applyBorder="1" applyAlignment="1" applyProtection="1">
      <alignment horizontal="center" vertical="center" wrapText="1"/>
      <protection locked="0"/>
    </xf>
    <xf numFmtId="13" fontId="3" fillId="2" borderId="1" xfId="0" applyNumberFormat="1" applyFont="1" applyFill="1" applyBorder="1" applyAlignment="1" applyProtection="1">
      <alignment horizontal="center" vertical="center" wrapText="1"/>
      <protection locked="0"/>
    </xf>
    <xf numFmtId="9" fontId="10" fillId="2" borderId="1" xfId="0" applyNumberFormat="1" applyFont="1" applyFill="1" applyBorder="1" applyAlignment="1" applyProtection="1">
      <alignment horizontal="center" vertical="center" wrapText="1"/>
      <protection locked="0"/>
    </xf>
    <xf numFmtId="17" fontId="10" fillId="2" borderId="1" xfId="0" applyNumberFormat="1" applyFont="1" applyFill="1" applyBorder="1" applyAlignment="1" applyProtection="1">
      <alignment horizontal="center" vertical="center" wrapText="1"/>
      <protection locked="0"/>
    </xf>
    <xf numFmtId="49" fontId="7"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9" fontId="13" fillId="0" borderId="1" xfId="2"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49" fontId="14" fillId="0" borderId="1" xfId="0" applyNumberFormat="1" applyFont="1" applyFill="1" applyBorder="1" applyAlignment="1" applyProtection="1">
      <alignment horizontal="center" vertical="center" wrapText="1"/>
      <protection locked="0"/>
    </xf>
    <xf numFmtId="1"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9" fontId="14" fillId="0" borderId="1" xfId="2" applyFont="1" applyFill="1" applyBorder="1" applyAlignment="1" applyProtection="1">
      <alignment horizontal="center" vertical="center" wrapText="1"/>
      <protection locked="0"/>
    </xf>
    <xf numFmtId="14" fontId="14" fillId="0" borderId="1" xfId="0" applyNumberFormat="1" applyFont="1" applyFill="1" applyBorder="1" applyAlignment="1" applyProtection="1">
      <alignment horizontal="center" vertical="center" wrapText="1"/>
      <protection locked="0"/>
    </xf>
    <xf numFmtId="15" fontId="14" fillId="0" borderId="1" xfId="0" applyNumberFormat="1" applyFont="1" applyFill="1" applyBorder="1" applyAlignment="1" applyProtection="1">
      <alignment horizontal="center" vertical="center" wrapText="1"/>
      <protection locked="0"/>
    </xf>
    <xf numFmtId="166" fontId="14" fillId="0" borderId="1" xfId="3" applyFont="1" applyFill="1" applyBorder="1" applyAlignment="1">
      <alignment horizontal="right" vertical="center" wrapText="1"/>
    </xf>
    <xf numFmtId="168" fontId="14" fillId="0" borderId="1" xfId="1" applyNumberFormat="1" applyFont="1" applyFill="1" applyBorder="1" applyAlignment="1">
      <alignment horizontal="right" vertical="center" wrapText="1"/>
    </xf>
    <xf numFmtId="0" fontId="14"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14" fontId="7" fillId="0" borderId="1" xfId="0" applyNumberFormat="1" applyFont="1" applyFill="1" applyBorder="1" applyAlignment="1">
      <alignment horizontal="center" vertical="center" wrapText="1"/>
    </xf>
    <xf numFmtId="166" fontId="7" fillId="0" borderId="1" xfId="3" applyFont="1" applyFill="1" applyBorder="1" applyAlignment="1">
      <alignment horizontal="right" vertical="center" wrapText="1"/>
    </xf>
    <xf numFmtId="0" fontId="7" fillId="0" borderId="1" xfId="0" applyFont="1" applyFill="1" applyBorder="1" applyAlignment="1">
      <alignment horizontal="right" vertical="center" wrapText="1"/>
    </xf>
    <xf numFmtId="0" fontId="14" fillId="0" borderId="1" xfId="0" applyNumberFormat="1" applyFont="1" applyFill="1" applyBorder="1" applyAlignment="1" applyProtection="1">
      <alignment horizontal="center" vertical="center" wrapText="1"/>
      <protection locked="0"/>
    </xf>
    <xf numFmtId="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lignment horizontal="center" vertical="center" wrapText="1"/>
    </xf>
    <xf numFmtId="14" fontId="14" fillId="0" borderId="1" xfId="0" applyNumberFormat="1" applyFont="1" applyFill="1" applyBorder="1" applyAlignment="1">
      <alignment horizontal="center" vertical="center" wrapText="1"/>
    </xf>
    <xf numFmtId="0" fontId="14" fillId="0" borderId="1" xfId="0" applyNumberFormat="1" applyFont="1" applyFill="1" applyBorder="1" applyAlignment="1">
      <alignment horizontal="center" vertical="center" wrapText="1"/>
    </xf>
    <xf numFmtId="0" fontId="14" fillId="0" borderId="1" xfId="0" applyFont="1" applyFill="1" applyBorder="1" applyAlignment="1">
      <alignment horizontal="right" vertical="center" wrapText="1"/>
    </xf>
    <xf numFmtId="166" fontId="14" fillId="0" borderId="1" xfId="3" applyFont="1" applyFill="1" applyBorder="1" applyAlignment="1">
      <alignment horizontal="left" vertical="center" wrapText="1"/>
    </xf>
    <xf numFmtId="49" fontId="15" fillId="0"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0" borderId="1" xfId="0" applyFont="1" applyFill="1" applyBorder="1" applyAlignment="1" applyProtection="1">
      <alignment horizontal="justify" vertical="center" wrapText="1"/>
      <protection locked="0"/>
    </xf>
    <xf numFmtId="9" fontId="15" fillId="0" borderId="1" xfId="2" applyFont="1" applyFill="1" applyBorder="1" applyAlignment="1" applyProtection="1">
      <alignment horizontal="center" vertical="center" wrapText="1"/>
      <protection locked="0"/>
    </xf>
    <xf numFmtId="179" fontId="15" fillId="0" borderId="1" xfId="0" applyNumberFormat="1" applyFont="1" applyFill="1" applyBorder="1" applyAlignment="1" applyProtection="1">
      <alignment horizontal="center" vertical="center" wrapText="1"/>
      <protection locked="0"/>
    </xf>
    <xf numFmtId="15" fontId="15" fillId="0" borderId="1" xfId="0" applyNumberFormat="1" applyFont="1" applyFill="1" applyBorder="1" applyAlignment="1" applyProtection="1">
      <alignment horizontal="center" vertical="center" wrapText="1"/>
      <protection locked="0"/>
    </xf>
    <xf numFmtId="167" fontId="15" fillId="0" borderId="1" xfId="6" applyNumberFormat="1" applyFont="1" applyFill="1" applyBorder="1" applyAlignment="1" applyProtection="1">
      <alignment horizontal="center" vertical="center" wrapText="1"/>
      <protection locked="0"/>
    </xf>
    <xf numFmtId="1" fontId="15" fillId="0" borderId="1" xfId="0" applyNumberFormat="1" applyFont="1" applyFill="1" applyBorder="1" applyAlignment="1" applyProtection="1">
      <alignment horizontal="center" vertical="center" wrapText="1"/>
      <protection locked="0"/>
    </xf>
    <xf numFmtId="2" fontId="15" fillId="0" borderId="1" xfId="0" applyNumberFormat="1" applyFont="1" applyFill="1" applyBorder="1" applyAlignment="1" applyProtection="1">
      <alignment horizontal="center" vertical="center" wrapText="1"/>
      <protection locked="0"/>
    </xf>
    <xf numFmtId="0" fontId="15" fillId="0" borderId="1" xfId="0" applyFont="1" applyBorder="1"/>
    <xf numFmtId="168" fontId="15" fillId="0" borderId="1" xfId="6" applyNumberFormat="1" applyFont="1" applyFill="1" applyBorder="1" applyAlignment="1">
      <alignment horizontal="right" vertical="center" wrapText="1"/>
    </xf>
    <xf numFmtId="0" fontId="15" fillId="0" borderId="1" xfId="0" applyFont="1" applyFill="1" applyBorder="1" applyAlignment="1">
      <alignment horizontal="left" vertical="center" wrapText="1"/>
    </xf>
    <xf numFmtId="0" fontId="15" fillId="0" borderId="1" xfId="0" applyFont="1" applyBorder="1" applyAlignment="1">
      <alignment horizontal="right"/>
    </xf>
    <xf numFmtId="0" fontId="15" fillId="0" borderId="1" xfId="0" applyFont="1" applyFill="1" applyBorder="1" applyAlignment="1" applyProtection="1">
      <alignment horizontal="left" vertical="center" wrapText="1"/>
      <protection locked="0"/>
    </xf>
    <xf numFmtId="169" fontId="15" fillId="0" borderId="1" xfId="6" applyNumberFormat="1" applyFont="1" applyFill="1" applyBorder="1" applyAlignment="1" applyProtection="1">
      <alignment horizontal="center" vertical="center" wrapText="1"/>
      <protection locked="0"/>
    </xf>
    <xf numFmtId="0" fontId="15" fillId="3" borderId="1" xfId="0" applyFont="1" applyFill="1" applyBorder="1" applyAlignment="1">
      <alignment horizontal="right" vertical="center"/>
    </xf>
    <xf numFmtId="0" fontId="15" fillId="0" borderId="1" xfId="0" applyNumberFormat="1" applyFont="1" applyFill="1" applyBorder="1" applyAlignment="1" applyProtection="1">
      <alignment horizontal="center" vertical="center" wrapText="1"/>
      <protection locked="0"/>
    </xf>
    <xf numFmtId="179" fontId="15" fillId="3" borderId="1" xfId="0" applyNumberFormat="1" applyFont="1" applyFill="1" applyBorder="1" applyAlignment="1" applyProtection="1">
      <alignment horizontal="center" vertical="center" wrapText="1"/>
      <protection locked="0"/>
    </xf>
    <xf numFmtId="170" fontId="15" fillId="0" borderId="1" xfId="0" applyNumberFormat="1"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left" vertical="center" wrapText="1"/>
      <protection locked="0"/>
    </xf>
    <xf numFmtId="49"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center" vertical="center" wrapText="1"/>
    </xf>
    <xf numFmtId="0" fontId="16" fillId="0" borderId="1" xfId="0" applyFont="1" applyFill="1" applyBorder="1" applyAlignment="1">
      <alignment horizontal="left" vertical="center" wrapText="1"/>
    </xf>
    <xf numFmtId="2" fontId="13" fillId="0" borderId="1" xfId="0" applyNumberFormat="1" applyFont="1" applyFill="1" applyBorder="1" applyAlignment="1" applyProtection="1">
      <alignment horizontal="center" vertical="center" wrapText="1"/>
      <protection locked="0"/>
    </xf>
    <xf numFmtId="9" fontId="13" fillId="0" borderId="1" xfId="0"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pplyProtection="1">
      <alignment vertical="center" wrapText="1"/>
      <protection locked="0"/>
    </xf>
    <xf numFmtId="0" fontId="13" fillId="0" borderId="1" xfId="0" applyFont="1" applyFill="1" applyBorder="1" applyAlignment="1">
      <alignment horizontal="left" vertical="center" wrapText="1"/>
    </xf>
    <xf numFmtId="1" fontId="13" fillId="0" borderId="1" xfId="2"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3" fontId="13" fillId="0" borderId="1" xfId="0" applyNumberFormat="1" applyFont="1" applyFill="1" applyBorder="1" applyAlignment="1" applyProtection="1">
      <alignment horizontal="center" vertical="center" wrapText="1"/>
      <protection locked="0"/>
    </xf>
    <xf numFmtId="3" fontId="13" fillId="0" borderId="1" xfId="1" applyNumberFormat="1" applyFont="1" applyFill="1" applyBorder="1" applyAlignment="1">
      <alignment horizontal="right" vertical="center" wrapText="1"/>
    </xf>
    <xf numFmtId="3" fontId="13" fillId="0" borderId="1" xfId="0" applyNumberFormat="1" applyFont="1" applyFill="1" applyBorder="1" applyAlignment="1">
      <alignment horizontal="left" vertical="center" wrapText="1"/>
    </xf>
    <xf numFmtId="0" fontId="13" fillId="3" borderId="1" xfId="0" applyFont="1" applyFill="1" applyBorder="1" applyAlignment="1" applyProtection="1">
      <alignment horizontal="center" vertical="center" wrapText="1"/>
      <protection locked="0"/>
    </xf>
    <xf numFmtId="164" fontId="13" fillId="0" borderId="1" xfId="1" applyNumberFormat="1" applyFont="1" applyFill="1" applyBorder="1" applyAlignment="1">
      <alignment horizontal="center" vertical="center" wrapText="1"/>
    </xf>
    <xf numFmtId="9" fontId="13" fillId="3" borderId="1" xfId="0" applyNumberFormat="1" applyFont="1" applyFill="1" applyBorder="1" applyAlignment="1" applyProtection="1">
      <alignment horizontal="center" vertical="center" wrapText="1"/>
      <protection locked="0"/>
    </xf>
    <xf numFmtId="15" fontId="13" fillId="3" borderId="1" xfId="0" applyNumberFormat="1" applyFont="1" applyFill="1" applyBorder="1" applyAlignment="1" applyProtection="1">
      <alignment horizontal="center" vertical="center" wrapText="1"/>
      <protection locked="0"/>
    </xf>
    <xf numFmtId="0" fontId="13" fillId="3" borderId="1" xfId="0" applyNumberFormat="1" applyFont="1" applyFill="1" applyBorder="1" applyAlignment="1" applyProtection="1">
      <alignment horizontal="center" vertical="center" wrapText="1"/>
      <protection locked="0"/>
    </xf>
    <xf numFmtId="2" fontId="13" fillId="3" borderId="1" xfId="0" applyNumberFormat="1" applyFont="1" applyFill="1" applyBorder="1" applyAlignment="1" applyProtection="1">
      <alignment horizontal="center" vertical="center" wrapText="1"/>
      <protection locked="0"/>
    </xf>
    <xf numFmtId="168" fontId="13" fillId="3" borderId="1" xfId="1" applyNumberFormat="1" applyFont="1" applyFill="1" applyBorder="1" applyAlignment="1">
      <alignment horizontal="center" vertical="center" wrapText="1"/>
    </xf>
    <xf numFmtId="168" fontId="13" fillId="3" borderId="1" xfId="1" applyNumberFormat="1" applyFont="1" applyFill="1" applyBorder="1" applyAlignment="1">
      <alignment horizontal="right" vertical="center" wrapText="1"/>
    </xf>
    <xf numFmtId="0" fontId="16" fillId="3" borderId="1" xfId="0" applyFont="1" applyFill="1" applyBorder="1" applyAlignment="1">
      <alignment horizontal="left" vertical="center" wrapText="1"/>
    </xf>
    <xf numFmtId="1" fontId="13" fillId="0" borderId="0" xfId="0" applyNumberFormat="1" applyFont="1" applyFill="1" applyBorder="1" applyAlignment="1" applyProtection="1">
      <alignment horizontal="center" vertical="center" wrapText="1"/>
      <protection locked="0"/>
    </xf>
    <xf numFmtId="0" fontId="13" fillId="0" borderId="0" xfId="0" applyFont="1" applyFill="1" applyBorder="1" applyAlignment="1" applyProtection="1">
      <alignment horizontal="center" vertical="center" wrapText="1"/>
      <protection locked="0"/>
    </xf>
    <xf numFmtId="14" fontId="13" fillId="0" borderId="0" xfId="0" applyNumberFormat="1" applyFont="1" applyFill="1" applyBorder="1" applyAlignment="1" applyProtection="1">
      <alignment horizontal="center" vertical="center" wrapText="1"/>
      <protection locked="0"/>
    </xf>
    <xf numFmtId="15" fontId="13" fillId="0" borderId="0" xfId="0" applyNumberFormat="1" applyFont="1" applyFill="1" applyBorder="1" applyAlignment="1" applyProtection="1">
      <alignment horizontal="center" vertical="center" wrapText="1"/>
      <protection locked="0"/>
    </xf>
    <xf numFmtId="2" fontId="13" fillId="0" borderId="0" xfId="0" applyNumberFormat="1" applyFont="1" applyFill="1" applyBorder="1" applyAlignment="1" applyProtection="1">
      <alignment horizontal="center" vertical="center" wrapText="1"/>
      <protection locked="0"/>
    </xf>
    <xf numFmtId="168" fontId="13" fillId="0" borderId="0" xfId="1" applyNumberFormat="1" applyFont="1" applyFill="1" applyBorder="1" applyAlignment="1">
      <alignment horizontal="right" vertical="center" wrapText="1"/>
    </xf>
    <xf numFmtId="1" fontId="13" fillId="0" borderId="1" xfId="1" applyNumberFormat="1" applyFont="1" applyFill="1" applyBorder="1" applyAlignment="1">
      <alignment horizontal="right" vertical="center" wrapText="1"/>
    </xf>
    <xf numFmtId="0" fontId="7" fillId="0" borderId="1" xfId="0" applyFont="1" applyFill="1" applyBorder="1" applyAlignment="1" applyProtection="1">
      <alignment horizontal="center" vertical="center" wrapText="1"/>
      <protection locked="0"/>
    </xf>
    <xf numFmtId="0" fontId="0" fillId="0" borderId="0" xfId="0"/>
    <xf numFmtId="49" fontId="14" fillId="0" borderId="1" xfId="0" applyNumberFormat="1" applyFont="1" applyFill="1" applyBorder="1" applyAlignment="1" applyProtection="1">
      <alignment horizontal="left" vertical="center" wrapText="1"/>
      <protection locked="0"/>
    </xf>
    <xf numFmtId="49" fontId="7"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0" fontId="18" fillId="0" borderId="1" xfId="0" applyFont="1" applyFill="1" applyBorder="1" applyAlignment="1">
      <alignment horizontal="left" vertical="center" wrapText="1"/>
    </xf>
    <xf numFmtId="49" fontId="7" fillId="0" borderId="1" xfId="0" applyNumberFormat="1" applyFont="1" applyFill="1" applyBorder="1" applyAlignment="1" applyProtection="1">
      <alignment horizontal="left" vertical="center" wrapText="1"/>
      <protection locked="0"/>
    </xf>
    <xf numFmtId="9" fontId="13" fillId="0" borderId="1" xfId="0" applyNumberFormat="1" applyFont="1" applyFill="1" applyBorder="1" applyAlignment="1" applyProtection="1">
      <alignment horizontal="left" vertical="center" wrapText="1"/>
      <protection locked="0"/>
    </xf>
    <xf numFmtId="0" fontId="7" fillId="0" borderId="1" xfId="0" applyFont="1" applyFill="1" applyBorder="1" applyAlignment="1">
      <alignment horizontal="left" vertical="center" wrapText="1"/>
    </xf>
    <xf numFmtId="0" fontId="7" fillId="0" borderId="0" xfId="0" applyFont="1" applyFill="1" applyAlignment="1">
      <alignment horizontal="center" vertical="center" wrapText="1"/>
    </xf>
    <xf numFmtId="164" fontId="13" fillId="0" borderId="1" xfId="1" applyNumberFormat="1" applyFont="1" applyFill="1" applyBorder="1" applyAlignment="1">
      <alignment horizontal="right" vertical="center" wrapText="1"/>
    </xf>
    <xf numFmtId="0" fontId="0" fillId="0" borderId="1" xfId="0" applyBorder="1" applyAlignment="1">
      <alignment horizontal="center" vertical="center" wrapText="1"/>
    </xf>
    <xf numFmtId="168" fontId="13" fillId="0" borderId="1" xfId="1" applyNumberFormat="1" applyFont="1" applyFill="1" applyBorder="1" applyAlignment="1">
      <alignment vertical="center" wrapText="1"/>
    </xf>
    <xf numFmtId="0" fontId="18" fillId="0" borderId="1" xfId="0" applyFont="1" applyFill="1" applyBorder="1" applyAlignment="1">
      <alignment vertical="center" wrapText="1"/>
    </xf>
    <xf numFmtId="1" fontId="19" fillId="0" borderId="1" xfId="0" applyNumberFormat="1" applyFont="1" applyFill="1" applyBorder="1" applyAlignment="1" applyProtection="1">
      <alignment horizontal="center" vertical="center" wrapText="1"/>
      <protection locked="0"/>
    </xf>
    <xf numFmtId="177" fontId="13" fillId="0" borderId="1" xfId="1"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9" fontId="13" fillId="0" borderId="1" xfId="2" applyNumberFormat="1" applyFont="1" applyFill="1" applyBorder="1" applyAlignment="1" applyProtection="1">
      <alignment horizontal="center" vertical="center" wrapText="1"/>
      <protection locked="0"/>
    </xf>
    <xf numFmtId="1" fontId="7" fillId="0" borderId="1" xfId="0" applyNumberFormat="1" applyFont="1" applyFill="1" applyBorder="1" applyAlignment="1" applyProtection="1">
      <alignment horizontal="center" vertical="center" wrapText="1"/>
      <protection locked="0"/>
    </xf>
    <xf numFmtId="9" fontId="7" fillId="0" borderId="1" xfId="2" applyFont="1" applyFill="1" applyBorder="1" applyAlignment="1" applyProtection="1">
      <alignment horizontal="center" vertical="center" wrapText="1"/>
      <protection locked="0"/>
    </xf>
    <xf numFmtId="14" fontId="7" fillId="0" borderId="1" xfId="0" applyNumberFormat="1" applyFont="1" applyFill="1" applyBorder="1" applyAlignment="1" applyProtection="1">
      <alignment horizontal="center" vertical="center" wrapText="1"/>
      <protection locked="0"/>
    </xf>
    <xf numFmtId="15" fontId="7" fillId="0" borderId="1" xfId="0" applyNumberFormat="1" applyFont="1" applyFill="1" applyBorder="1" applyAlignment="1" applyProtection="1">
      <alignment horizontal="center" vertical="center" wrapText="1"/>
      <protection locked="0"/>
    </xf>
    <xf numFmtId="0" fontId="7" fillId="0" borderId="1" xfId="0" applyNumberFormat="1" applyFont="1" applyFill="1" applyBorder="1" applyAlignment="1" applyProtection="1">
      <alignment horizontal="center" vertical="center" wrapText="1"/>
      <protection locked="0"/>
    </xf>
    <xf numFmtId="2" fontId="7" fillId="0" borderId="1" xfId="0" applyNumberFormat="1" applyFont="1" applyFill="1" applyBorder="1" applyAlignment="1" applyProtection="1">
      <alignment horizontal="center" vertical="center" wrapText="1"/>
      <protection locked="0"/>
    </xf>
    <xf numFmtId="168" fontId="7" fillId="0" borderId="1" xfId="1" applyNumberFormat="1" applyFont="1" applyFill="1" applyBorder="1" applyAlignment="1">
      <alignment horizontal="right" vertical="center" wrapText="1"/>
    </xf>
    <xf numFmtId="178" fontId="7" fillId="0" borderId="1" xfId="1" applyNumberFormat="1" applyFont="1" applyFill="1" applyBorder="1" applyAlignment="1">
      <alignment horizontal="right" vertical="center" wrapText="1"/>
    </xf>
    <xf numFmtId="178" fontId="13" fillId="0" borderId="1" xfId="1" applyNumberFormat="1" applyFont="1" applyFill="1" applyBorder="1" applyAlignment="1">
      <alignment horizontal="right" vertical="center" wrapText="1"/>
    </xf>
    <xf numFmtId="49" fontId="7" fillId="3" borderId="1" xfId="0" applyNumberFormat="1" applyFont="1" applyFill="1" applyBorder="1" applyAlignment="1" applyProtection="1">
      <alignment horizontal="center" vertical="center" wrapText="1"/>
      <protection locked="0"/>
    </xf>
    <xf numFmtId="0" fontId="7" fillId="3" borderId="1" xfId="0" applyFont="1" applyFill="1" applyBorder="1" applyAlignment="1" applyProtection="1">
      <alignment horizontal="center" vertical="center" wrapText="1"/>
      <protection locked="0"/>
    </xf>
    <xf numFmtId="9" fontId="7" fillId="0" borderId="1" xfId="0" applyNumberFormat="1" applyFont="1" applyFill="1" applyBorder="1" applyAlignment="1" applyProtection="1">
      <alignment horizontal="center" vertical="center" wrapText="1"/>
      <protection locked="0"/>
    </xf>
    <xf numFmtId="10" fontId="7" fillId="0" borderId="1" xfId="0" applyNumberFormat="1" applyFont="1" applyFill="1" applyBorder="1" applyAlignment="1" applyProtection="1">
      <alignment horizontal="center" vertical="center" wrapText="1"/>
      <protection locked="0"/>
    </xf>
    <xf numFmtId="10" fontId="7" fillId="0" borderId="1" xfId="1" applyNumberFormat="1" applyFont="1" applyFill="1" applyBorder="1" applyAlignment="1">
      <alignment horizontal="right" vertical="center" wrapText="1"/>
    </xf>
    <xf numFmtId="9" fontId="7" fillId="0" borderId="1" xfId="2" applyFont="1" applyFill="1" applyBorder="1" applyAlignment="1">
      <alignment horizontal="right" vertical="center" wrapText="1"/>
    </xf>
    <xf numFmtId="0" fontId="7" fillId="11" borderId="1" xfId="0" applyFont="1" applyFill="1" applyBorder="1" applyAlignment="1" applyProtection="1">
      <alignment horizontal="center" vertical="center" wrapText="1"/>
      <protection locked="0"/>
    </xf>
    <xf numFmtId="9" fontId="7" fillId="11" borderId="1" xfId="2" applyFont="1" applyFill="1" applyBorder="1" applyAlignment="1" applyProtection="1">
      <alignment horizontal="center" vertical="center" wrapText="1"/>
      <protection locked="0"/>
    </xf>
    <xf numFmtId="9" fontId="7" fillId="11" borderId="1" xfId="0" applyNumberFormat="1" applyFont="1" applyFill="1" applyBorder="1" applyAlignment="1" applyProtection="1">
      <alignment horizontal="center" vertical="center" wrapText="1"/>
      <protection locked="0"/>
    </xf>
    <xf numFmtId="182" fontId="0" fillId="12" borderId="1" xfId="0" applyNumberFormat="1" applyFill="1" applyBorder="1" applyAlignment="1">
      <alignment horizontal="right" vertical="center"/>
    </xf>
    <xf numFmtId="15" fontId="21" fillId="0" borderId="1" xfId="0" applyNumberFormat="1" applyFont="1" applyFill="1" applyBorder="1" applyAlignment="1" applyProtection="1">
      <alignment horizontal="center" vertical="center" wrapText="1"/>
      <protection locked="0"/>
    </xf>
    <xf numFmtId="2" fontId="21" fillId="0" borderId="1" xfId="0" applyNumberFormat="1" applyFont="1" applyFill="1" applyBorder="1" applyAlignment="1" applyProtection="1">
      <alignment horizontal="center" vertical="center" wrapText="1"/>
      <protection locked="0"/>
    </xf>
    <xf numFmtId="167" fontId="13" fillId="0" borderId="1" xfId="1" applyFont="1" applyFill="1" applyBorder="1" applyAlignment="1" applyProtection="1">
      <alignment horizontal="center" vertical="center" wrapText="1"/>
      <protection locked="0"/>
    </xf>
    <xf numFmtId="168" fontId="13" fillId="3" borderId="1" xfId="1" applyNumberFormat="1" applyFont="1" applyFill="1" applyBorder="1" applyAlignment="1">
      <alignment vertical="center" wrapText="1"/>
    </xf>
    <xf numFmtId="0" fontId="18" fillId="3" borderId="1" xfId="0" applyFont="1" applyFill="1" applyBorder="1" applyAlignment="1">
      <alignment horizontal="left" vertical="center" wrapText="1"/>
    </xf>
    <xf numFmtId="14" fontId="13" fillId="3" borderId="1" xfId="0" applyNumberFormat="1" applyFont="1" applyFill="1" applyBorder="1" applyAlignment="1" applyProtection="1">
      <alignment horizontal="center" vertical="center" wrapText="1"/>
      <protection locked="0"/>
    </xf>
    <xf numFmtId="0" fontId="0" fillId="0" borderId="0" xfId="0" applyFill="1" applyBorder="1"/>
    <xf numFmtId="15" fontId="13" fillId="10" borderId="1" xfId="0" applyNumberFormat="1" applyFont="1" applyFill="1" applyBorder="1" applyAlignment="1" applyProtection="1">
      <alignment horizontal="center" vertical="center" wrapText="1"/>
      <protection locked="0"/>
    </xf>
    <xf numFmtId="49" fontId="13" fillId="0" borderId="1" xfId="1" applyNumberFormat="1" applyFont="1" applyFill="1" applyBorder="1" applyAlignment="1" applyProtection="1">
      <alignment horizontal="center" vertical="center" wrapText="1"/>
      <protection locked="0"/>
    </xf>
    <xf numFmtId="9" fontId="13" fillId="0" borderId="1" xfId="0" applyNumberFormat="1" applyFont="1" applyFill="1" applyBorder="1" applyAlignment="1" applyProtection="1">
      <alignment horizontal="justify" vertical="center" wrapText="1"/>
      <protection locked="0"/>
    </xf>
    <xf numFmtId="0" fontId="18" fillId="10" borderId="1" xfId="0" applyFont="1" applyFill="1" applyBorder="1" applyAlignment="1">
      <alignment horizontal="left" vertical="center" wrapText="1"/>
    </xf>
    <xf numFmtId="183" fontId="13" fillId="0" borderId="1" xfId="1" applyNumberFormat="1" applyFont="1" applyFill="1" applyBorder="1" applyAlignment="1" applyProtection="1">
      <alignment horizontal="center" vertical="center" wrapText="1"/>
      <protection locked="0"/>
    </xf>
    <xf numFmtId="184" fontId="13" fillId="0" borderId="1" xfId="3" applyNumberFormat="1" applyFont="1" applyFill="1" applyBorder="1" applyAlignment="1">
      <alignment horizontal="right" vertical="center" wrapText="1"/>
    </xf>
    <xf numFmtId="0" fontId="14" fillId="0" borderId="1" xfId="0" applyFont="1" applyFill="1" applyBorder="1" applyAlignment="1" applyProtection="1">
      <alignment horizontal="left" vertical="center" wrapText="1"/>
      <protection locked="0"/>
    </xf>
    <xf numFmtId="169" fontId="14" fillId="0" borderId="1" xfId="1" applyNumberFormat="1" applyFont="1" applyFill="1" applyBorder="1" applyAlignment="1" applyProtection="1">
      <alignment horizontal="center" vertical="center" wrapText="1"/>
      <protection locked="0"/>
    </xf>
    <xf numFmtId="169" fontId="14" fillId="0" borderId="1" xfId="1" applyNumberFormat="1" applyFont="1" applyFill="1" applyBorder="1" applyAlignment="1" applyProtection="1">
      <alignment horizontal="left" vertical="center" wrapText="1"/>
      <protection locked="0"/>
    </xf>
    <xf numFmtId="9" fontId="14" fillId="0" borderId="1" xfId="2" applyFont="1" applyFill="1" applyBorder="1" applyAlignment="1" applyProtection="1">
      <alignment horizontal="left" vertical="center" wrapText="1"/>
      <protection locked="0"/>
    </xf>
    <xf numFmtId="185" fontId="14" fillId="0" borderId="1" xfId="1" applyNumberFormat="1" applyFont="1" applyFill="1" applyBorder="1" applyAlignment="1" applyProtection="1">
      <alignment horizontal="center" vertical="center" wrapText="1"/>
      <protection locked="0"/>
    </xf>
    <xf numFmtId="185" fontId="14" fillId="0" borderId="1" xfId="1" applyNumberFormat="1" applyFont="1" applyFill="1" applyBorder="1" applyAlignment="1" applyProtection="1">
      <alignment horizontal="left" vertical="center" wrapText="1"/>
      <protection locked="0"/>
    </xf>
    <xf numFmtId="185" fontId="14" fillId="13" borderId="1" xfId="1" applyNumberFormat="1" applyFont="1" applyFill="1" applyBorder="1" applyAlignment="1" applyProtection="1">
      <alignment horizontal="center" vertical="center" wrapText="1"/>
      <protection locked="0"/>
    </xf>
    <xf numFmtId="185" fontId="14" fillId="9" borderId="1" xfId="1" applyNumberFormat="1" applyFont="1" applyFill="1" applyBorder="1" applyAlignment="1" applyProtection="1">
      <alignment horizontal="center" vertical="center" wrapText="1"/>
      <protection locked="0"/>
    </xf>
    <xf numFmtId="185" fontId="14" fillId="10" borderId="1" xfId="1" applyNumberFormat="1"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protection locked="0"/>
    </xf>
    <xf numFmtId="175" fontId="13" fillId="0" borderId="1" xfId="1" applyNumberFormat="1" applyFont="1" applyFill="1" applyBorder="1" applyAlignment="1">
      <alignment horizontal="center" vertical="center" wrapText="1"/>
    </xf>
    <xf numFmtId="186" fontId="13" fillId="0" borderId="1" xfId="0" applyNumberFormat="1" applyFont="1" applyFill="1" applyBorder="1" applyAlignment="1" applyProtection="1">
      <alignment horizontal="center" vertical="center" wrapText="1"/>
      <protection locked="0"/>
    </xf>
    <xf numFmtId="187" fontId="13" fillId="0" borderId="1" xfId="0" applyNumberFormat="1" applyFont="1" applyFill="1" applyBorder="1" applyAlignment="1" applyProtection="1">
      <alignment horizontal="center" vertical="center" wrapText="1"/>
      <protection locked="0"/>
    </xf>
    <xf numFmtId="169" fontId="14" fillId="10" borderId="1" xfId="1" applyNumberFormat="1" applyFont="1" applyFill="1" applyBorder="1" applyAlignment="1" applyProtection="1">
      <alignment horizontal="center" vertical="center" wrapText="1"/>
      <protection locked="0"/>
    </xf>
    <xf numFmtId="185" fontId="14" fillId="0" borderId="1" xfId="1" applyNumberFormat="1" applyFont="1" applyFill="1" applyBorder="1" applyAlignment="1" applyProtection="1">
      <alignment vertical="center" wrapText="1"/>
      <protection locked="0"/>
    </xf>
    <xf numFmtId="1" fontId="14" fillId="0" borderId="1" xfId="1" applyNumberFormat="1" applyFont="1" applyFill="1" applyBorder="1" applyAlignment="1" applyProtection="1">
      <alignment horizontal="left" vertical="center" wrapText="1"/>
      <protection locked="0"/>
    </xf>
    <xf numFmtId="1" fontId="7" fillId="0" borderId="1" xfId="1" applyNumberFormat="1" applyFont="1" applyFill="1" applyBorder="1" applyAlignment="1" applyProtection="1">
      <alignment vertical="center" wrapText="1"/>
      <protection locked="0"/>
    </xf>
    <xf numFmtId="1" fontId="13" fillId="10" borderId="1" xfId="0" applyNumberFormat="1" applyFont="1" applyFill="1" applyBorder="1" applyAlignment="1" applyProtection="1">
      <alignment horizontal="center" vertical="center" wrapText="1"/>
      <protection locked="0"/>
    </xf>
    <xf numFmtId="2" fontId="13" fillId="0" borderId="1" xfId="0" applyNumberFormat="1" applyFont="1" applyFill="1" applyBorder="1" applyAlignment="1" applyProtection="1">
      <alignment horizontal="left" vertical="center" wrapText="1"/>
      <protection locked="0"/>
    </xf>
    <xf numFmtId="168" fontId="13" fillId="0" borderId="1" xfId="1" applyNumberFormat="1" applyFont="1" applyFill="1" applyBorder="1" applyAlignment="1">
      <alignment horizontal="left" vertical="center" wrapText="1"/>
    </xf>
    <xf numFmtId="0" fontId="7" fillId="0"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9" fontId="13" fillId="0" borderId="1" xfId="2" applyFont="1" applyFill="1" applyBorder="1" applyAlignment="1" applyProtection="1">
      <alignment horizontal="left" vertical="center" wrapText="1"/>
      <protection locked="0"/>
    </xf>
    <xf numFmtId="14" fontId="13" fillId="10" borderId="1" xfId="0" applyNumberFormat="1"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left" vertical="center" wrapText="1"/>
      <protection locked="0"/>
    </xf>
    <xf numFmtId="1" fontId="13" fillId="0" borderId="1" xfId="0" applyNumberFormat="1" applyFont="1" applyFill="1" applyBorder="1" applyAlignment="1" applyProtection="1">
      <alignment horizontal="left" vertical="center" wrapText="1"/>
      <protection locked="0"/>
    </xf>
    <xf numFmtId="49" fontId="14" fillId="9" borderId="1" xfId="0" applyNumberFormat="1" applyFont="1" applyFill="1" applyBorder="1" applyAlignment="1" applyProtection="1">
      <alignment horizontal="left" vertical="center" wrapText="1"/>
      <protection locked="0"/>
    </xf>
    <xf numFmtId="0" fontId="14" fillId="9" borderId="1" xfId="0" applyFont="1" applyFill="1" applyBorder="1" applyAlignment="1" applyProtection="1">
      <alignment horizontal="center" vertical="center" wrapText="1"/>
      <protection locked="0"/>
    </xf>
    <xf numFmtId="49" fontId="14" fillId="9" borderId="1" xfId="0" applyNumberFormat="1" applyFont="1" applyFill="1" applyBorder="1" applyAlignment="1" applyProtection="1">
      <alignment horizontal="center" vertical="center" wrapText="1"/>
      <protection locked="0"/>
    </xf>
    <xf numFmtId="169" fontId="14" fillId="9" borderId="1" xfId="1" applyNumberFormat="1" applyFont="1" applyFill="1" applyBorder="1" applyAlignment="1" applyProtection="1">
      <alignment horizontal="center" vertical="center" wrapText="1"/>
      <protection locked="0"/>
    </xf>
    <xf numFmtId="169" fontId="14" fillId="9" borderId="1" xfId="1" applyNumberFormat="1" applyFont="1" applyFill="1" applyBorder="1" applyAlignment="1" applyProtection="1">
      <alignment horizontal="left" vertical="center" wrapText="1"/>
      <protection locked="0"/>
    </xf>
    <xf numFmtId="9" fontId="14" fillId="9" borderId="1" xfId="2" applyFont="1" applyFill="1" applyBorder="1" applyAlignment="1" applyProtection="1">
      <alignment horizontal="left" vertical="center" wrapText="1"/>
      <protection locked="0"/>
    </xf>
    <xf numFmtId="185" fontId="14" fillId="9" borderId="1" xfId="1" applyNumberFormat="1" applyFont="1" applyFill="1" applyBorder="1" applyAlignment="1" applyProtection="1">
      <alignment vertical="center" wrapText="1"/>
      <protection locked="0"/>
    </xf>
    <xf numFmtId="169" fontId="14" fillId="0" borderId="7" xfId="1" applyNumberFormat="1" applyFont="1" applyFill="1" applyBorder="1" applyAlignment="1" applyProtection="1">
      <alignment vertical="center" wrapText="1"/>
      <protection locked="0"/>
    </xf>
    <xf numFmtId="167" fontId="14" fillId="0" borderId="1" xfId="1" applyNumberFormat="1" applyFont="1" applyFill="1" applyBorder="1" applyAlignment="1" applyProtection="1">
      <alignment horizontal="left" vertical="center" wrapText="1"/>
      <protection locked="0"/>
    </xf>
    <xf numFmtId="169" fontId="14" fillId="0" borderId="3" xfId="1" applyNumberFormat="1" applyFont="1" applyFill="1" applyBorder="1" applyAlignment="1" applyProtection="1">
      <alignment vertical="center" wrapText="1"/>
      <protection locked="0"/>
    </xf>
    <xf numFmtId="169" fontId="13" fillId="0" borderId="1" xfId="1" applyNumberFormat="1" applyFont="1" applyFill="1" applyBorder="1" applyAlignment="1" applyProtection="1">
      <alignment horizontal="left" vertical="center" wrapText="1"/>
      <protection locked="0"/>
    </xf>
    <xf numFmtId="169" fontId="13" fillId="0" borderId="1" xfId="1" applyNumberFormat="1" applyFont="1" applyFill="1" applyBorder="1" applyAlignment="1">
      <alignment horizontal="left" vertical="center" wrapText="1"/>
    </xf>
    <xf numFmtId="169" fontId="18" fillId="0" borderId="1" xfId="1" applyNumberFormat="1" applyFont="1" applyFill="1" applyBorder="1" applyAlignment="1">
      <alignment horizontal="left" vertical="center" wrapText="1"/>
    </xf>
    <xf numFmtId="0" fontId="18" fillId="0" borderId="2" xfId="0" applyFont="1" applyFill="1" applyBorder="1" applyAlignment="1">
      <alignment horizontal="left" vertical="center" wrapText="1"/>
    </xf>
    <xf numFmtId="0" fontId="14" fillId="9" borderId="1" xfId="0" applyFont="1" applyFill="1" applyBorder="1" applyAlignment="1" applyProtection="1">
      <alignment horizontal="left" vertical="center" wrapText="1"/>
      <protection locked="0"/>
    </xf>
    <xf numFmtId="185" fontId="14" fillId="9" borderId="1" xfId="1" applyNumberFormat="1" applyFont="1" applyFill="1" applyBorder="1" applyAlignment="1" applyProtection="1">
      <alignment horizontal="left" vertical="center" wrapText="1"/>
      <protection locked="0"/>
    </xf>
    <xf numFmtId="169" fontId="22" fillId="0" borderId="1" xfId="1" applyNumberFormat="1" applyFont="1" applyFill="1" applyBorder="1" applyAlignment="1" applyProtection="1">
      <alignment horizontal="center" vertical="center" wrapText="1"/>
      <protection locked="0"/>
    </xf>
    <xf numFmtId="169" fontId="22" fillId="0" borderId="1" xfId="1" applyNumberFormat="1" applyFont="1" applyFill="1" applyBorder="1" applyAlignment="1" applyProtection="1">
      <alignment horizontal="left" vertical="center" wrapText="1"/>
      <protection locked="0"/>
    </xf>
    <xf numFmtId="9" fontId="22" fillId="0" borderId="1" xfId="2" applyFont="1" applyFill="1" applyBorder="1" applyAlignment="1" applyProtection="1">
      <alignment horizontal="left" vertical="center" wrapText="1"/>
      <protection locked="0"/>
    </xf>
    <xf numFmtId="179" fontId="22" fillId="0" borderId="1" xfId="1" applyNumberFormat="1" applyFont="1" applyFill="1" applyBorder="1" applyAlignment="1" applyProtection="1">
      <alignment horizontal="center" vertical="center" wrapText="1"/>
      <protection locked="0"/>
    </xf>
    <xf numFmtId="179" fontId="22" fillId="0" borderId="1" xfId="1" applyNumberFormat="1" applyFont="1" applyFill="1" applyBorder="1" applyAlignment="1" applyProtection="1">
      <alignment horizontal="left" vertical="center" wrapText="1"/>
      <protection locked="0"/>
    </xf>
    <xf numFmtId="167" fontId="22" fillId="0" borderId="1" xfId="1" applyNumberFormat="1" applyFont="1" applyFill="1" applyBorder="1" applyAlignment="1" applyProtection="1">
      <alignment horizontal="left" vertical="center" wrapText="1"/>
      <protection locked="0"/>
    </xf>
    <xf numFmtId="169" fontId="22" fillId="0" borderId="1" xfId="1" applyNumberFormat="1" applyFont="1" applyFill="1" applyBorder="1" applyAlignment="1">
      <alignment horizontal="left" vertical="center" wrapText="1"/>
    </xf>
    <xf numFmtId="169" fontId="15" fillId="0" borderId="1" xfId="1" applyNumberFormat="1" applyFont="1" applyFill="1" applyBorder="1" applyAlignment="1" applyProtection="1">
      <alignment horizontal="center" vertical="center" wrapText="1"/>
      <protection locked="0"/>
    </xf>
    <xf numFmtId="169" fontId="15" fillId="0" borderId="1" xfId="1" applyNumberFormat="1" applyFont="1" applyFill="1" applyBorder="1" applyAlignment="1" applyProtection="1">
      <alignment horizontal="left" vertical="center" wrapText="1"/>
      <protection locked="0"/>
    </xf>
    <xf numFmtId="9" fontId="15" fillId="0" borderId="1" xfId="2" applyFont="1" applyFill="1" applyBorder="1" applyAlignment="1" applyProtection="1">
      <alignment horizontal="left" vertical="center" wrapText="1"/>
      <protection locked="0"/>
    </xf>
    <xf numFmtId="179" fontId="15" fillId="0" borderId="1" xfId="1" applyNumberFormat="1" applyFont="1" applyFill="1" applyBorder="1" applyAlignment="1" applyProtection="1">
      <alignment horizontal="center" vertical="center" wrapText="1"/>
      <protection locked="0"/>
    </xf>
    <xf numFmtId="179" fontId="15" fillId="0" borderId="1" xfId="1" applyNumberFormat="1" applyFont="1" applyFill="1" applyBorder="1" applyAlignment="1" applyProtection="1">
      <alignment horizontal="left" vertical="center" wrapText="1"/>
      <protection locked="0"/>
    </xf>
    <xf numFmtId="167" fontId="15" fillId="0" borderId="1" xfId="1" applyNumberFormat="1" applyFont="1" applyFill="1" applyBorder="1" applyAlignment="1" applyProtection="1">
      <alignment horizontal="left" vertical="center" wrapText="1"/>
      <protection locked="0"/>
    </xf>
    <xf numFmtId="169" fontId="15" fillId="0" borderId="1" xfId="1" applyNumberFormat="1" applyFont="1" applyFill="1" applyBorder="1" applyAlignment="1">
      <alignment horizontal="left" vertical="center" wrapText="1"/>
    </xf>
    <xf numFmtId="49" fontId="15" fillId="0" borderId="1" xfId="0" applyNumberFormat="1" applyFont="1" applyFill="1" applyBorder="1" applyAlignment="1" applyProtection="1">
      <alignment horizontal="left" vertical="center" wrapText="1"/>
      <protection locked="0"/>
    </xf>
    <xf numFmtId="49" fontId="7" fillId="10" borderId="1" xfId="0" applyNumberFormat="1" applyFont="1" applyFill="1" applyBorder="1" applyAlignment="1" applyProtection="1">
      <alignment horizontal="center" vertical="center" wrapText="1"/>
      <protection locked="0"/>
    </xf>
    <xf numFmtId="0" fontId="7" fillId="3" borderId="1" xfId="0" applyFont="1" applyFill="1" applyBorder="1" applyAlignment="1">
      <alignment horizontal="left" vertical="center" wrapText="1"/>
    </xf>
    <xf numFmtId="167" fontId="13" fillId="3" borderId="1" xfId="1" applyFont="1" applyFill="1" applyBorder="1" applyAlignment="1" applyProtection="1">
      <alignment horizontal="center" vertical="center" wrapText="1"/>
      <protection locked="0"/>
    </xf>
    <xf numFmtId="0" fontId="13" fillId="0" borderId="1" xfId="0" applyFont="1" applyFill="1" applyBorder="1" applyAlignment="1" applyProtection="1">
      <alignment horizontal="justify" vertical="justify" wrapText="1"/>
      <protection locked="0"/>
    </xf>
    <xf numFmtId="179" fontId="13" fillId="0" borderId="1" xfId="0" applyNumberFormat="1" applyFont="1" applyFill="1" applyBorder="1" applyAlignment="1" applyProtection="1">
      <alignment horizontal="center" vertical="center" wrapText="1"/>
      <protection locked="0"/>
    </xf>
    <xf numFmtId="172" fontId="13" fillId="0" borderId="1" xfId="1" applyNumberFormat="1" applyFont="1" applyFill="1" applyBorder="1" applyAlignment="1" applyProtection="1">
      <alignment horizontal="center" vertical="center" wrapText="1"/>
      <protection locked="0"/>
    </xf>
    <xf numFmtId="0" fontId="7" fillId="0" borderId="0" xfId="0" applyFont="1" applyFill="1" applyAlignment="1">
      <alignment horizontal="left" vertical="center" wrapText="1"/>
    </xf>
    <xf numFmtId="9" fontId="13" fillId="10" borderId="1" xfId="0" applyNumberFormat="1" applyFont="1" applyFill="1" applyBorder="1" applyAlignment="1" applyProtection="1">
      <alignment horizontal="center" vertical="center" wrapText="1"/>
      <protection locked="0"/>
    </xf>
    <xf numFmtId="0" fontId="13" fillId="10" borderId="1" xfId="0" applyNumberFormat="1" applyFont="1" applyFill="1" applyBorder="1" applyAlignment="1" applyProtection="1">
      <alignment horizontal="center" vertical="center" wrapText="1"/>
      <protection locked="0"/>
    </xf>
    <xf numFmtId="170" fontId="13" fillId="0" borderId="1" xfId="0" applyNumberFormat="1" applyFont="1" applyFill="1" applyBorder="1" applyAlignment="1" applyProtection="1">
      <alignment horizontal="center" vertical="center" wrapText="1"/>
      <protection locked="0"/>
    </xf>
    <xf numFmtId="2" fontId="13" fillId="10" borderId="1" xfId="0" applyNumberFormat="1" applyFont="1" applyFill="1" applyBorder="1" applyAlignment="1" applyProtection="1">
      <alignment horizontal="center" vertical="center" wrapText="1"/>
      <protection locked="0"/>
    </xf>
    <xf numFmtId="49" fontId="7" fillId="0" borderId="0" xfId="0" applyNumberFormat="1"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vertical="center" wrapText="1"/>
      <protection locked="0"/>
    </xf>
    <xf numFmtId="2" fontId="13" fillId="3" borderId="0" xfId="0" applyNumberFormat="1" applyFont="1" applyFill="1" applyBorder="1" applyAlignment="1" applyProtection="1">
      <alignment horizontal="center" vertical="center" wrapText="1"/>
      <protection locked="0"/>
    </xf>
    <xf numFmtId="0" fontId="18" fillId="0" borderId="0" xfId="0" applyFont="1" applyFill="1" applyBorder="1" applyAlignment="1">
      <alignment horizontal="left" vertical="center" wrapText="1"/>
    </xf>
    <xf numFmtId="9" fontId="13" fillId="0" borderId="0" xfId="0" applyNumberFormat="1" applyFont="1" applyFill="1" applyBorder="1" applyAlignment="1" applyProtection="1">
      <alignment horizontal="center" vertical="center" wrapText="1"/>
      <protection locked="0"/>
    </xf>
    <xf numFmtId="9" fontId="13" fillId="0" borderId="0" xfId="2" applyFont="1" applyFill="1" applyBorder="1" applyAlignment="1" applyProtection="1">
      <alignment horizontal="center" vertical="center" wrapText="1"/>
      <protection locked="0"/>
    </xf>
    <xf numFmtId="15" fontId="13" fillId="10" borderId="0" xfId="0" applyNumberFormat="1" applyFont="1" applyFill="1" applyBorder="1" applyAlignment="1" applyProtection="1">
      <alignment horizontal="center" vertical="center" wrapText="1"/>
      <protection locked="0"/>
    </xf>
    <xf numFmtId="170" fontId="13" fillId="3" borderId="1" xfId="0" applyNumberFormat="1" applyFont="1" applyFill="1" applyBorder="1" applyAlignment="1" applyProtection="1">
      <alignment horizontal="center" vertical="center" wrapText="1"/>
      <protection locked="0"/>
    </xf>
    <xf numFmtId="168" fontId="13" fillId="10" borderId="1" xfId="1" applyNumberFormat="1" applyFont="1" applyFill="1" applyBorder="1" applyAlignment="1">
      <alignment horizontal="right" vertical="center" wrapText="1"/>
    </xf>
    <xf numFmtId="175" fontId="13" fillId="0" borderId="1" xfId="1" applyNumberFormat="1" applyFont="1" applyFill="1" applyBorder="1" applyAlignment="1">
      <alignment horizontal="right" vertical="center" wrapText="1"/>
    </xf>
    <xf numFmtId="3" fontId="7" fillId="0" borderId="1" xfId="1" applyNumberFormat="1" applyFont="1" applyFill="1" applyBorder="1" applyAlignment="1">
      <alignment horizontal="right" vertical="center" wrapText="1"/>
    </xf>
    <xf numFmtId="168" fontId="7" fillId="0" borderId="1" xfId="1" applyNumberFormat="1" applyFont="1" applyFill="1" applyBorder="1" applyAlignment="1">
      <alignment vertical="center" wrapText="1"/>
    </xf>
    <xf numFmtId="2" fontId="19" fillId="0" borderId="1" xfId="0" applyNumberFormat="1" applyFont="1" applyFill="1" applyBorder="1" applyAlignment="1" applyProtection="1">
      <alignment horizontal="center" vertical="center" wrapText="1"/>
      <protection locked="0"/>
    </xf>
    <xf numFmtId="0" fontId="13" fillId="0" borderId="0" xfId="0" applyNumberFormat="1" applyFont="1" applyFill="1" applyBorder="1" applyAlignment="1" applyProtection="1">
      <alignment horizontal="center" vertical="center" wrapText="1"/>
      <protection locked="0"/>
    </xf>
    <xf numFmtId="10" fontId="13" fillId="0" borderId="1" xfId="0" applyNumberFormat="1" applyFont="1" applyFill="1" applyBorder="1" applyAlignment="1" applyProtection="1">
      <alignment horizontal="center" vertical="center" wrapText="1"/>
      <protection locked="0"/>
    </xf>
    <xf numFmtId="0" fontId="26" fillId="0" borderId="0" xfId="0" applyFont="1"/>
    <xf numFmtId="0" fontId="26" fillId="0" borderId="0" xfId="0" applyFont="1" applyFill="1" applyBorder="1"/>
    <xf numFmtId="49" fontId="26" fillId="0" borderId="1" xfId="0" applyNumberFormat="1" applyFont="1" applyFill="1" applyBorder="1" applyAlignment="1" applyProtection="1">
      <alignment horizontal="center" vertical="center" wrapText="1"/>
      <protection locked="0"/>
    </xf>
    <xf numFmtId="9" fontId="21" fillId="0" borderId="1" xfId="0" applyNumberFormat="1" applyFont="1" applyFill="1" applyBorder="1" applyAlignment="1" applyProtection="1">
      <alignment horizontal="center" vertical="center" wrapText="1"/>
      <protection locked="0"/>
    </xf>
    <xf numFmtId="0" fontId="21" fillId="0" borderId="1" xfId="0" applyFont="1" applyFill="1" applyBorder="1" applyAlignment="1" applyProtection="1">
      <alignment horizontal="center" vertical="center" wrapText="1"/>
      <protection locked="0"/>
    </xf>
    <xf numFmtId="9" fontId="21" fillId="0" borderId="1" xfId="2" applyFont="1" applyFill="1" applyBorder="1" applyAlignment="1" applyProtection="1">
      <alignment horizontal="center" vertical="center" wrapText="1"/>
      <protection locked="0"/>
    </xf>
    <xf numFmtId="14" fontId="21" fillId="0" borderId="1" xfId="0" applyNumberFormat="1" applyFont="1" applyFill="1" applyBorder="1" applyAlignment="1" applyProtection="1">
      <alignment horizontal="center" vertical="center" wrapText="1"/>
      <protection locked="0"/>
    </xf>
    <xf numFmtId="0" fontId="21" fillId="0" borderId="1" xfId="0" applyNumberFormat="1" applyFont="1" applyFill="1" applyBorder="1" applyAlignment="1" applyProtection="1">
      <alignment horizontal="center" vertical="center" wrapText="1"/>
      <protection locked="0"/>
    </xf>
    <xf numFmtId="168" fontId="21" fillId="0" borderId="1" xfId="1" applyNumberFormat="1" applyFont="1" applyFill="1" applyBorder="1" applyAlignment="1">
      <alignment horizontal="right" vertical="center" wrapText="1"/>
    </xf>
    <xf numFmtId="0" fontId="28" fillId="0" borderId="1" xfId="0" applyFont="1" applyFill="1" applyBorder="1" applyAlignment="1">
      <alignment horizontal="left" vertical="center" wrapText="1"/>
    </xf>
    <xf numFmtId="0" fontId="26" fillId="0" borderId="0" xfId="0" applyFont="1" applyFill="1" applyAlignment="1">
      <alignment horizontal="left" vertical="center" wrapText="1"/>
    </xf>
    <xf numFmtId="0" fontId="26" fillId="0" borderId="1" xfId="0" applyFont="1" applyFill="1" applyBorder="1" applyAlignment="1" applyProtection="1">
      <alignment horizontal="center" vertical="center" wrapText="1"/>
      <protection locked="0"/>
    </xf>
    <xf numFmtId="1" fontId="21" fillId="0" borderId="1" xfId="0" applyNumberFormat="1" applyFont="1" applyFill="1" applyBorder="1" applyAlignment="1" applyProtection="1">
      <alignment horizontal="center" vertical="center" wrapText="1"/>
      <protection locked="0"/>
    </xf>
    <xf numFmtId="10" fontId="21" fillId="0" borderId="1" xfId="0" applyNumberFormat="1" applyFont="1" applyFill="1" applyBorder="1" applyAlignment="1" applyProtection="1">
      <alignment horizontal="center" vertical="center" wrapText="1"/>
      <protection locked="0"/>
    </xf>
    <xf numFmtId="49" fontId="29" fillId="0" borderId="1" xfId="0" applyNumberFormat="1" applyFont="1" applyFill="1" applyBorder="1" applyAlignment="1" applyProtection="1">
      <alignment horizontal="center" vertical="center" wrapText="1"/>
      <protection locked="0"/>
    </xf>
    <xf numFmtId="0" fontId="29" fillId="0" borderId="1" xfId="0" applyFont="1" applyFill="1" applyBorder="1" applyAlignment="1" applyProtection="1">
      <alignment horizontal="center" vertical="center" wrapText="1"/>
      <protection locked="0"/>
    </xf>
    <xf numFmtId="9" fontId="29" fillId="0" borderId="1" xfId="0" applyNumberFormat="1" applyFont="1" applyFill="1" applyBorder="1" applyAlignment="1" applyProtection="1">
      <alignment horizontal="center" vertical="center" wrapText="1"/>
      <protection locked="0"/>
    </xf>
    <xf numFmtId="9" fontId="29" fillId="0" borderId="1" xfId="2" applyFont="1" applyFill="1" applyBorder="1" applyAlignment="1" applyProtection="1">
      <alignment horizontal="center" vertical="center" wrapText="1"/>
      <protection locked="0"/>
    </xf>
    <xf numFmtId="14" fontId="29" fillId="0" borderId="1" xfId="0" applyNumberFormat="1" applyFont="1" applyFill="1" applyBorder="1" applyAlignment="1" applyProtection="1">
      <alignment horizontal="center" vertical="center" wrapText="1"/>
      <protection locked="0"/>
    </xf>
    <xf numFmtId="15" fontId="29" fillId="0" borderId="1" xfId="0" applyNumberFormat="1" applyFont="1" applyFill="1" applyBorder="1" applyAlignment="1" applyProtection="1">
      <alignment horizontal="center" vertical="center" wrapText="1"/>
      <protection locked="0"/>
    </xf>
    <xf numFmtId="15" fontId="29" fillId="0" borderId="1" xfId="0" applyNumberFormat="1" applyFont="1" applyFill="1" applyBorder="1" applyAlignment="1" applyProtection="1">
      <alignment horizontal="center" vertical="center"/>
      <protection locked="0"/>
    </xf>
    <xf numFmtId="2" fontId="29" fillId="0" borderId="1" xfId="0" applyNumberFormat="1" applyFont="1" applyFill="1" applyBorder="1" applyAlignment="1" applyProtection="1">
      <alignment horizontal="center" vertical="center" wrapText="1"/>
      <protection locked="0"/>
    </xf>
    <xf numFmtId="168" fontId="29" fillId="0" borderId="1" xfId="1" applyNumberFormat="1" applyFont="1" applyFill="1" applyBorder="1" applyAlignment="1">
      <alignment horizontal="right" vertical="center" wrapText="1"/>
    </xf>
    <xf numFmtId="168" fontId="29" fillId="0" borderId="1" xfId="1" applyNumberFormat="1" applyFont="1" applyFill="1" applyBorder="1" applyAlignment="1">
      <alignment horizontal="center" vertical="center" wrapText="1"/>
    </xf>
    <xf numFmtId="0" fontId="30" fillId="0" borderId="1" xfId="0" applyFont="1" applyFill="1" applyBorder="1" applyAlignment="1">
      <alignment horizontal="center" vertical="center" wrapText="1"/>
    </xf>
    <xf numFmtId="0" fontId="29" fillId="10" borderId="1" xfId="0" applyFont="1" applyFill="1" applyBorder="1" applyAlignment="1" applyProtection="1">
      <alignment horizontal="center" vertical="center" wrapText="1"/>
      <protection locked="0"/>
    </xf>
    <xf numFmtId="15" fontId="29" fillId="10" borderId="1" xfId="0" applyNumberFormat="1" applyFont="1" applyFill="1" applyBorder="1" applyAlignment="1" applyProtection="1">
      <alignment horizontal="center" vertical="center" wrapText="1"/>
      <protection locked="0"/>
    </xf>
    <xf numFmtId="14" fontId="29" fillId="10" borderId="1" xfId="0" applyNumberFormat="1" applyFont="1" applyFill="1" applyBorder="1" applyAlignment="1" applyProtection="1">
      <alignment horizontal="center" vertical="center" wrapText="1"/>
      <protection locked="0"/>
    </xf>
    <xf numFmtId="49" fontId="29" fillId="0" borderId="0" xfId="0" applyNumberFormat="1" applyFont="1" applyFill="1" applyBorder="1" applyAlignment="1" applyProtection="1">
      <alignment horizontal="center" vertical="center" wrapText="1"/>
      <protection locked="0"/>
    </xf>
    <xf numFmtId="0" fontId="29" fillId="0" borderId="0" xfId="0" applyFont="1" applyFill="1" applyBorder="1" applyAlignment="1" applyProtection="1">
      <alignment horizontal="center" vertical="center" wrapText="1"/>
      <protection locked="0"/>
    </xf>
    <xf numFmtId="0" fontId="29" fillId="10" borderId="0" xfId="0" applyFont="1" applyFill="1" applyBorder="1" applyAlignment="1" applyProtection="1">
      <alignment horizontal="center" vertical="center" wrapText="1"/>
      <protection locked="0"/>
    </xf>
    <xf numFmtId="14" fontId="29" fillId="0" borderId="0" xfId="0" applyNumberFormat="1" applyFont="1" applyFill="1" applyBorder="1" applyAlignment="1" applyProtection="1">
      <alignment horizontal="center" vertical="center" wrapText="1"/>
      <protection locked="0"/>
    </xf>
    <xf numFmtId="15" fontId="29" fillId="10" borderId="0" xfId="0" applyNumberFormat="1" applyFont="1" applyFill="1" applyBorder="1" applyAlignment="1" applyProtection="1">
      <alignment horizontal="center" vertical="center" wrapText="1"/>
      <protection locked="0"/>
    </xf>
    <xf numFmtId="15" fontId="29" fillId="0" borderId="0" xfId="0" applyNumberFormat="1" applyFont="1" applyFill="1" applyBorder="1" applyAlignment="1" applyProtection="1">
      <alignment horizontal="center" vertical="center" wrapText="1"/>
      <protection locked="0"/>
    </xf>
    <xf numFmtId="2" fontId="29" fillId="0" borderId="0" xfId="0" applyNumberFormat="1" applyFont="1" applyFill="1" applyBorder="1" applyAlignment="1" applyProtection="1">
      <alignment horizontal="center" vertical="center" wrapText="1"/>
      <protection locked="0"/>
    </xf>
    <xf numFmtId="168" fontId="29" fillId="0" borderId="0" xfId="1" applyNumberFormat="1" applyFont="1" applyFill="1" applyBorder="1" applyAlignment="1">
      <alignment horizontal="right" vertical="center" wrapText="1"/>
    </xf>
    <xf numFmtId="0" fontId="30" fillId="0" borderId="0" xfId="0" applyFont="1" applyFill="1" applyBorder="1" applyAlignment="1">
      <alignment horizontal="center" vertical="center" wrapText="1"/>
    </xf>
    <xf numFmtId="1" fontId="29" fillId="0" borderId="1" xfId="0" applyNumberFormat="1" applyFont="1" applyFill="1" applyBorder="1" applyAlignment="1" applyProtection="1">
      <alignment horizontal="center" vertical="center" wrapText="1"/>
      <protection locked="0"/>
    </xf>
    <xf numFmtId="49" fontId="26" fillId="3" borderId="1" xfId="0" applyNumberFormat="1" applyFont="1" applyFill="1" applyBorder="1" applyAlignment="1" applyProtection="1">
      <alignment horizontal="center" vertical="center" wrapText="1"/>
      <protection locked="0"/>
    </xf>
    <xf numFmtId="9" fontId="26" fillId="0" borderId="1" xfId="0" applyNumberFormat="1" applyFont="1" applyFill="1" applyBorder="1" applyAlignment="1" applyProtection="1">
      <alignment horizontal="center" vertical="center" wrapText="1"/>
      <protection locked="0"/>
    </xf>
    <xf numFmtId="9" fontId="26" fillId="0" borderId="1" xfId="2" applyFont="1" applyFill="1" applyBorder="1" applyAlignment="1" applyProtection="1">
      <alignment horizontal="center" vertical="center" wrapText="1"/>
      <protection locked="0"/>
    </xf>
    <xf numFmtId="14" fontId="26" fillId="0" borderId="1" xfId="0" applyNumberFormat="1" applyFont="1" applyFill="1" applyBorder="1" applyAlignment="1" applyProtection="1">
      <alignment horizontal="center" vertical="center" wrapText="1"/>
      <protection locked="0"/>
    </xf>
    <xf numFmtId="15" fontId="26" fillId="0" borderId="1" xfId="0" applyNumberFormat="1" applyFont="1" applyFill="1" applyBorder="1" applyAlignment="1" applyProtection="1">
      <alignment horizontal="center" vertical="center" wrapText="1"/>
      <protection locked="0"/>
    </xf>
    <xf numFmtId="0" fontId="26" fillId="0" borderId="1" xfId="0" applyNumberFormat="1" applyFont="1" applyFill="1" applyBorder="1" applyAlignment="1" applyProtection="1">
      <alignment horizontal="center" vertical="center" wrapText="1"/>
      <protection locked="0"/>
    </xf>
    <xf numFmtId="10" fontId="26" fillId="0" borderId="1" xfId="0" applyNumberFormat="1" applyFont="1" applyFill="1" applyBorder="1" applyAlignment="1" applyProtection="1">
      <alignment horizontal="center" vertical="center" wrapText="1"/>
      <protection locked="0"/>
    </xf>
    <xf numFmtId="10" fontId="26" fillId="0" borderId="1" xfId="1" applyNumberFormat="1" applyFont="1" applyFill="1" applyBorder="1" applyAlignment="1">
      <alignment horizontal="right" vertical="center" wrapText="1"/>
    </xf>
    <xf numFmtId="168" fontId="26" fillId="0" borderId="1" xfId="1" applyNumberFormat="1" applyFont="1" applyFill="1" applyBorder="1" applyAlignment="1">
      <alignment horizontal="right" vertical="center" wrapText="1"/>
    </xf>
    <xf numFmtId="0" fontId="26" fillId="3" borderId="1" xfId="0" applyFont="1" applyFill="1" applyBorder="1" applyAlignment="1" applyProtection="1">
      <alignment horizontal="center" vertical="center" wrapText="1"/>
      <protection locked="0"/>
    </xf>
    <xf numFmtId="49" fontId="31" fillId="0" borderId="1" xfId="0" applyNumberFormat="1" applyFont="1" applyFill="1" applyBorder="1" applyAlignment="1" applyProtection="1">
      <alignment horizontal="center" vertical="center" wrapText="1"/>
      <protection locked="0"/>
    </xf>
    <xf numFmtId="0" fontId="31" fillId="0" borderId="1" xfId="0" applyFont="1" applyFill="1" applyBorder="1" applyAlignment="1" applyProtection="1">
      <alignment horizontal="center" vertical="center" wrapText="1"/>
      <protection locked="0"/>
    </xf>
    <xf numFmtId="0" fontId="31" fillId="10" borderId="1" xfId="0" applyFont="1" applyFill="1" applyBorder="1" applyAlignment="1" applyProtection="1">
      <alignment horizontal="center" vertical="center" wrapText="1"/>
      <protection locked="0"/>
    </xf>
    <xf numFmtId="9" fontId="31" fillId="0" borderId="1" xfId="2" applyFont="1" applyFill="1" applyBorder="1" applyAlignment="1" applyProtection="1">
      <alignment horizontal="center" vertical="center" wrapText="1"/>
      <protection locked="0"/>
    </xf>
    <xf numFmtId="14" fontId="31" fillId="0" borderId="1" xfId="0" applyNumberFormat="1" applyFont="1" applyFill="1" applyBorder="1" applyAlignment="1" applyProtection="1">
      <alignment horizontal="center" vertical="center" wrapText="1"/>
      <protection locked="0"/>
    </xf>
    <xf numFmtId="15" fontId="31" fillId="0" borderId="1" xfId="0" applyNumberFormat="1" applyFont="1" applyFill="1" applyBorder="1" applyAlignment="1" applyProtection="1">
      <alignment horizontal="center" vertical="center" wrapText="1"/>
      <protection locked="0"/>
    </xf>
    <xf numFmtId="2" fontId="31" fillId="0" borderId="1" xfId="0" applyNumberFormat="1" applyFont="1" applyFill="1" applyBorder="1" applyAlignment="1" applyProtection="1">
      <alignment horizontal="center" vertical="center" wrapText="1"/>
      <protection locked="0"/>
    </xf>
    <xf numFmtId="168" fontId="31" fillId="0" borderId="1" xfId="1" applyNumberFormat="1" applyFont="1" applyFill="1" applyBorder="1" applyAlignment="1">
      <alignment horizontal="right" vertical="center" wrapText="1"/>
    </xf>
    <xf numFmtId="0" fontId="32" fillId="0" borderId="1" xfId="0" applyFont="1" applyFill="1" applyBorder="1" applyAlignment="1">
      <alignment horizontal="center" vertical="center" wrapText="1"/>
    </xf>
    <xf numFmtId="9" fontId="26" fillId="0" borderId="1" xfId="2" applyFont="1" applyFill="1" applyBorder="1" applyAlignment="1">
      <alignment horizontal="right" vertical="center" wrapText="1"/>
    </xf>
    <xf numFmtId="181" fontId="26" fillId="0" borderId="1" xfId="1" applyNumberFormat="1" applyFont="1" applyFill="1" applyBorder="1" applyAlignment="1">
      <alignment horizontal="right" vertical="center" wrapText="1"/>
    </xf>
    <xf numFmtId="15" fontId="31" fillId="0" borderId="1" xfId="0" applyNumberFormat="1" applyFont="1" applyFill="1" applyBorder="1" applyAlignment="1" applyProtection="1">
      <alignment horizontal="center" vertical="center"/>
      <protection locked="0"/>
    </xf>
    <xf numFmtId="1" fontId="26" fillId="0" borderId="1" xfId="0" applyNumberFormat="1" applyFont="1" applyFill="1" applyBorder="1" applyAlignment="1" applyProtection="1">
      <alignment horizontal="center" vertical="center" wrapText="1"/>
      <protection locked="0"/>
    </xf>
    <xf numFmtId="178" fontId="13" fillId="0" borderId="0" xfId="1" applyNumberFormat="1" applyFont="1" applyFill="1" applyBorder="1" applyAlignment="1">
      <alignment horizontal="right" vertical="center" wrapText="1"/>
    </xf>
    <xf numFmtId="0" fontId="33" fillId="12" borderId="4" xfId="0" applyFont="1" applyFill="1" applyBorder="1" applyAlignment="1" applyProtection="1">
      <alignment vertical="center"/>
      <protection locked="0"/>
    </xf>
    <xf numFmtId="1" fontId="13" fillId="3" borderId="1" xfId="0" applyNumberFormat="1" applyFont="1" applyFill="1" applyBorder="1" applyAlignment="1" applyProtection="1">
      <alignment horizontal="center" vertical="center" wrapText="1"/>
      <protection locked="0"/>
    </xf>
    <xf numFmtId="168" fontId="13" fillId="0" borderId="1" xfId="9" applyNumberFormat="1" applyFont="1" applyFill="1" applyBorder="1" applyAlignment="1">
      <alignment horizontal="right" vertical="center" wrapText="1"/>
    </xf>
    <xf numFmtId="175" fontId="21" fillId="0" borderId="1" xfId="10" applyNumberFormat="1" applyFont="1" applyFill="1" applyBorder="1" applyAlignment="1" applyProtection="1">
      <alignment horizontal="center" vertical="center" wrapText="1"/>
      <protection locked="0"/>
    </xf>
    <xf numFmtId="175" fontId="21" fillId="3" borderId="1" xfId="10" applyNumberFormat="1" applyFont="1" applyFill="1" applyBorder="1" applyAlignment="1" applyProtection="1">
      <alignment horizontal="center" vertical="center" wrapText="1"/>
      <protection locked="0"/>
    </xf>
    <xf numFmtId="0" fontId="18" fillId="14" borderId="1" xfId="0" applyFont="1" applyFill="1" applyBorder="1" applyAlignment="1">
      <alignment horizontal="left" vertical="center" wrapText="1"/>
    </xf>
    <xf numFmtId="4" fontId="13" fillId="0" borderId="1" xfId="0" applyNumberFormat="1" applyFont="1" applyFill="1" applyBorder="1" applyAlignment="1" applyProtection="1">
      <alignment horizontal="center" vertical="center" wrapText="1"/>
      <protection locked="0"/>
    </xf>
    <xf numFmtId="183" fontId="13" fillId="0" borderId="1" xfId="1" applyNumberFormat="1" applyFont="1" applyFill="1" applyBorder="1" applyAlignment="1">
      <alignment horizontal="right" vertical="center" wrapText="1"/>
    </xf>
    <xf numFmtId="13" fontId="13" fillId="0" borderId="1" xfId="0" applyNumberFormat="1" applyFont="1" applyFill="1" applyBorder="1" applyAlignment="1" applyProtection="1">
      <alignment horizontal="center" vertical="center" wrapText="1"/>
      <protection locked="0"/>
    </xf>
    <xf numFmtId="167" fontId="13" fillId="0" borderId="1" xfId="1" quotePrefix="1" applyNumberFormat="1" applyFont="1" applyFill="1" applyBorder="1" applyAlignment="1" applyProtection="1">
      <alignment vertical="center" wrapText="1"/>
      <protection locked="0"/>
    </xf>
    <xf numFmtId="167" fontId="13" fillId="0" borderId="1" xfId="1" applyNumberFormat="1" applyFont="1" applyFill="1" applyBorder="1" applyAlignment="1" applyProtection="1">
      <alignment horizontal="center" vertical="center" wrapText="1"/>
      <protection locked="0"/>
    </xf>
    <xf numFmtId="9" fontId="13" fillId="3" borderId="1" xfId="2" applyFont="1" applyFill="1" applyBorder="1" applyAlignment="1" applyProtection="1">
      <alignment horizontal="center" vertical="center" wrapText="1"/>
      <protection locked="0"/>
    </xf>
    <xf numFmtId="167" fontId="13" fillId="3" borderId="1" xfId="1" applyNumberFormat="1" applyFont="1" applyFill="1" applyBorder="1" applyAlignment="1" applyProtection="1">
      <alignment horizontal="center" vertical="center" wrapText="1"/>
      <protection locked="0"/>
    </xf>
    <xf numFmtId="0" fontId="18" fillId="3" borderId="1" xfId="0" applyFont="1" applyFill="1" applyBorder="1" applyAlignment="1">
      <alignment horizontal="center" vertical="center" wrapText="1"/>
    </xf>
    <xf numFmtId="169" fontId="13" fillId="0" borderId="1" xfId="1" quotePrefix="1" applyNumberFormat="1" applyFont="1" applyFill="1" applyBorder="1" applyAlignment="1" applyProtection="1">
      <alignment vertical="center" wrapText="1"/>
      <protection locked="0"/>
    </xf>
    <xf numFmtId="0" fontId="38" fillId="3" borderId="1" xfId="0" applyFont="1" applyFill="1" applyBorder="1" applyAlignment="1">
      <alignment horizontal="right" vertical="center"/>
    </xf>
    <xf numFmtId="49" fontId="38" fillId="0" borderId="1" xfId="0" applyNumberFormat="1" applyFont="1" applyFill="1" applyBorder="1" applyAlignment="1" applyProtection="1">
      <alignment horizontal="center" vertical="center" wrapText="1"/>
      <protection locked="0"/>
    </xf>
    <xf numFmtId="0" fontId="38" fillId="0" borderId="1" xfId="0" applyFont="1" applyFill="1" applyBorder="1" applyAlignment="1" applyProtection="1">
      <alignment horizontal="center" vertical="center" wrapText="1"/>
      <protection locked="0"/>
    </xf>
    <xf numFmtId="1" fontId="38" fillId="0" borderId="1" xfId="0" applyNumberFormat="1" applyFont="1" applyFill="1" applyBorder="1" applyAlignment="1" applyProtection="1">
      <alignment horizontal="center" vertical="center" wrapText="1"/>
      <protection locked="0"/>
    </xf>
    <xf numFmtId="179" fontId="38" fillId="0" borderId="1" xfId="0" applyNumberFormat="1" applyFont="1" applyFill="1" applyBorder="1" applyAlignment="1" applyProtection="1">
      <alignment horizontal="center" vertical="center" wrapText="1"/>
      <protection locked="0"/>
    </xf>
    <xf numFmtId="15" fontId="38" fillId="0" borderId="1" xfId="0" applyNumberFormat="1" applyFont="1" applyFill="1" applyBorder="1" applyAlignment="1" applyProtection="1">
      <alignment horizontal="center" vertical="center" wrapText="1"/>
      <protection locked="0"/>
    </xf>
    <xf numFmtId="167" fontId="38" fillId="0" borderId="1" xfId="6" applyNumberFormat="1" applyFont="1" applyFill="1" applyBorder="1" applyAlignment="1" applyProtection="1">
      <alignment horizontal="center" vertical="center" wrapText="1"/>
      <protection locked="0"/>
    </xf>
    <xf numFmtId="0" fontId="38" fillId="0" borderId="1" xfId="0" applyFont="1" applyFill="1" applyBorder="1" applyAlignment="1">
      <alignment horizontal="left" vertical="center" wrapText="1"/>
    </xf>
    <xf numFmtId="168" fontId="38" fillId="0" borderId="1" xfId="6" applyNumberFormat="1" applyFont="1" applyFill="1" applyBorder="1" applyAlignment="1">
      <alignment horizontal="right" vertical="center" wrapText="1"/>
    </xf>
    <xf numFmtId="167" fontId="21" fillId="3" borderId="1" xfId="1" applyNumberFormat="1" applyFont="1" applyFill="1" applyBorder="1" applyAlignment="1" applyProtection="1">
      <alignment horizontal="center" vertical="center" wrapText="1"/>
      <protection locked="0"/>
    </xf>
    <xf numFmtId="168" fontId="21" fillId="0" borderId="1" xfId="1" applyNumberFormat="1" applyFont="1" applyFill="1" applyBorder="1" applyAlignment="1">
      <alignment horizontal="center" vertical="center" wrapText="1"/>
    </xf>
    <xf numFmtId="0" fontId="39" fillId="0" borderId="1" xfId="0" applyFont="1" applyFill="1" applyBorder="1" applyAlignment="1">
      <alignment horizontal="center" vertical="center" wrapText="1"/>
    </xf>
    <xf numFmtId="167" fontId="21" fillId="0" borderId="1" xfId="1" applyNumberFormat="1" applyFont="1" applyFill="1" applyBorder="1" applyAlignment="1" applyProtection="1">
      <alignment horizontal="center" vertical="center" wrapText="1"/>
      <protection locked="0"/>
    </xf>
    <xf numFmtId="0" fontId="21" fillId="0" borderId="1" xfId="1" quotePrefix="1" applyNumberFormat="1" applyFont="1" applyFill="1" applyBorder="1" applyAlignment="1">
      <alignment horizontal="center" vertical="center" wrapText="1"/>
    </xf>
    <xf numFmtId="169" fontId="21" fillId="0" borderId="1" xfId="1" applyNumberFormat="1" applyFont="1" applyFill="1" applyBorder="1" applyAlignment="1" applyProtection="1">
      <alignment horizontal="center" vertical="center" wrapText="1"/>
      <protection locked="0"/>
    </xf>
    <xf numFmtId="0" fontId="26" fillId="0" borderId="1" xfId="1" quotePrefix="1" applyNumberFormat="1" applyFont="1" applyFill="1" applyBorder="1" applyAlignment="1">
      <alignment horizontal="right" vertical="center" wrapText="1"/>
    </xf>
    <xf numFmtId="170" fontId="21" fillId="0" borderId="1" xfId="0" applyNumberFormat="1" applyFont="1" applyFill="1" applyBorder="1" applyAlignment="1" applyProtection="1">
      <alignment horizontal="center" vertical="center" wrapText="1"/>
      <protection locked="0"/>
    </xf>
    <xf numFmtId="167" fontId="21" fillId="0" borderId="1" xfId="1" applyFont="1" applyFill="1" applyBorder="1" applyAlignment="1" applyProtection="1">
      <alignment horizontal="center" vertical="center" wrapText="1"/>
      <protection locked="0"/>
    </xf>
    <xf numFmtId="168" fontId="21" fillId="0" borderId="1" xfId="11" applyNumberFormat="1" applyFont="1" applyFill="1" applyBorder="1" applyAlignment="1">
      <alignment horizontal="right" vertical="center" wrapText="1"/>
    </xf>
    <xf numFmtId="0" fontId="17" fillId="0" borderId="1" xfId="0" applyFont="1" applyFill="1" applyBorder="1" applyAlignment="1">
      <alignment horizontal="left" vertical="center" wrapText="1"/>
    </xf>
    <xf numFmtId="0" fontId="43"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2" fillId="0" borderId="0" xfId="0" applyFont="1"/>
    <xf numFmtId="49" fontId="9" fillId="0" borderId="1" xfId="0" applyNumberFormat="1" applyFont="1" applyFill="1" applyBorder="1" applyAlignment="1" applyProtection="1">
      <alignment horizontal="center" vertical="center" wrapText="1"/>
      <protection locked="0"/>
    </xf>
    <xf numFmtId="0" fontId="9" fillId="0" borderId="1" xfId="0" applyFont="1" applyFill="1" applyBorder="1" applyAlignment="1" applyProtection="1">
      <alignment horizontal="center" vertical="center" wrapText="1"/>
      <protection locked="0"/>
    </xf>
    <xf numFmtId="1" fontId="9" fillId="0" borderId="1" xfId="0" applyNumberFormat="1" applyFont="1" applyFill="1" applyBorder="1" applyAlignment="1" applyProtection="1">
      <alignment horizontal="center" vertical="center" wrapText="1"/>
      <protection locked="0"/>
    </xf>
    <xf numFmtId="15" fontId="9" fillId="0" borderId="1" xfId="0" applyNumberFormat="1" applyFont="1" applyFill="1" applyBorder="1" applyAlignment="1" applyProtection="1">
      <alignment horizontal="center" vertical="center" wrapText="1"/>
      <protection locked="0"/>
    </xf>
    <xf numFmtId="0" fontId="9" fillId="0" borderId="1" xfId="0" applyFont="1" applyFill="1" applyBorder="1" applyAlignment="1">
      <alignment horizontal="left" vertical="center" wrapText="1"/>
    </xf>
    <xf numFmtId="170" fontId="9" fillId="0" borderId="1" xfId="0" applyNumberFormat="1" applyFont="1" applyFill="1" applyBorder="1" applyAlignment="1" applyProtection="1">
      <alignment horizontal="center" vertical="center" wrapText="1"/>
      <protection locked="0"/>
    </xf>
    <xf numFmtId="9" fontId="3" fillId="0" borderId="1" xfId="2" applyFont="1" applyFill="1" applyBorder="1" applyAlignment="1" applyProtection="1">
      <alignment horizontal="center" vertical="center" wrapText="1"/>
      <protection locked="0"/>
    </xf>
    <xf numFmtId="14" fontId="3" fillId="0" borderId="1" xfId="0" applyNumberFormat="1" applyFont="1" applyFill="1" applyBorder="1" applyAlignment="1" applyProtection="1">
      <alignment horizontal="center" vertical="center" wrapText="1"/>
      <protection locked="0"/>
    </xf>
    <xf numFmtId="1" fontId="3" fillId="0" borderId="1" xfId="0" applyNumberFormat="1" applyFont="1" applyFill="1" applyBorder="1" applyAlignment="1" applyProtection="1">
      <alignment horizontal="center" vertical="center" wrapText="1"/>
      <protection locked="0"/>
    </xf>
    <xf numFmtId="168" fontId="3" fillId="0" borderId="1" xfId="1" applyNumberFormat="1" applyFont="1" applyFill="1" applyBorder="1" applyAlignment="1">
      <alignment horizontal="righ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5" fillId="0" borderId="1" xfId="0" applyFont="1" applyFill="1" applyBorder="1" applyAlignment="1">
      <alignment horizontal="left" vertical="center" wrapText="1"/>
    </xf>
    <xf numFmtId="173" fontId="13" fillId="0" borderId="1" xfId="0" applyNumberFormat="1" applyFont="1" applyFill="1" applyBorder="1" applyAlignment="1" applyProtection="1">
      <alignment horizontal="center" vertical="center" wrapText="1"/>
      <protection locked="0"/>
    </xf>
    <xf numFmtId="0" fontId="18" fillId="0" borderId="7" xfId="0" applyFont="1" applyFill="1" applyBorder="1" applyAlignment="1">
      <alignment horizontal="left" vertical="center" wrapText="1"/>
    </xf>
    <xf numFmtId="4" fontId="21" fillId="0" borderId="1" xfId="1" applyNumberFormat="1" applyFont="1" applyFill="1" applyBorder="1" applyAlignment="1" applyProtection="1">
      <alignment horizontal="center" vertical="center" wrapText="1"/>
      <protection locked="0"/>
    </xf>
    <xf numFmtId="15" fontId="13" fillId="15" borderId="1" xfId="0" applyNumberFormat="1" applyFont="1" applyFill="1" applyBorder="1" applyAlignment="1" applyProtection="1">
      <alignment horizontal="center" vertical="center" wrapText="1"/>
      <protection locked="0"/>
    </xf>
    <xf numFmtId="49" fontId="7" fillId="0" borderId="3" xfId="0" applyNumberFormat="1" applyFont="1" applyFill="1" applyBorder="1" applyAlignment="1" applyProtection="1">
      <alignment horizontal="center" vertical="center" wrapText="1"/>
      <protection locked="0"/>
    </xf>
    <xf numFmtId="49" fontId="7" fillId="0" borderId="0" xfId="0" applyNumberFormat="1" applyFont="1" applyFill="1" applyBorder="1" applyAlignment="1" applyProtection="1">
      <alignment horizontal="left" vertical="center" wrapText="1"/>
      <protection locked="0"/>
    </xf>
    <xf numFmtId="0" fontId="0" fillId="0" borderId="0" xfId="0"/>
    <xf numFmtId="0" fontId="13" fillId="0" borderId="1" xfId="0"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7" fillId="0" borderId="0" xfId="0" applyFont="1" applyFill="1" applyAlignment="1">
      <alignment horizontal="left" vertical="center" wrapText="1"/>
    </xf>
    <xf numFmtId="0" fontId="7" fillId="0" borderId="1" xfId="0" applyFont="1" applyFill="1" applyBorder="1" applyAlignment="1">
      <alignment horizontal="center" vertical="center" wrapText="1"/>
    </xf>
    <xf numFmtId="49" fontId="7" fillId="0" borderId="1" xfId="0" applyNumberFormat="1" applyFont="1" applyFill="1" applyBorder="1" applyAlignment="1" applyProtection="1">
      <alignment horizontal="center" vertical="center" wrapText="1"/>
      <protection locked="0"/>
    </xf>
    <xf numFmtId="0" fontId="7" fillId="0" borderId="1" xfId="0" applyFont="1" applyFill="1" applyBorder="1" applyAlignment="1" applyProtection="1">
      <alignment horizontal="center" vertical="center" wrapText="1"/>
      <protection locked="0"/>
    </xf>
    <xf numFmtId="49" fontId="7" fillId="0" borderId="1" xfId="0" applyNumberFormat="1" applyFont="1" applyFill="1" applyBorder="1" applyAlignment="1" applyProtection="1">
      <alignment horizontal="left" vertical="center" wrapText="1"/>
      <protection locked="0"/>
    </xf>
    <xf numFmtId="2" fontId="13" fillId="0" borderId="1" xfId="0" applyNumberFormat="1" applyFont="1" applyFill="1" applyBorder="1" applyAlignment="1" applyProtection="1">
      <alignment horizontal="center" vertical="center" wrapText="1"/>
      <protection locked="0"/>
    </xf>
    <xf numFmtId="9" fontId="13" fillId="0" borderId="1" xfId="0" applyNumberFormat="1"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8" fillId="0" borderId="0" xfId="0" applyFont="1" applyFill="1" applyBorder="1" applyAlignment="1">
      <alignment horizontal="left" vertical="center" wrapText="1"/>
    </xf>
    <xf numFmtId="9" fontId="13" fillId="0" borderId="1" xfId="2" applyFont="1" applyFill="1" applyBorder="1" applyAlignment="1" applyProtection="1">
      <alignment horizontal="center" vertical="center" wrapText="1"/>
      <protection locked="0"/>
    </xf>
    <xf numFmtId="0" fontId="18"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1" fontId="13" fillId="0" borderId="1" xfId="0" applyNumberFormat="1"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15" fontId="13" fillId="3" borderId="1" xfId="0" applyNumberFormat="1" applyFont="1" applyFill="1" applyBorder="1" applyAlignment="1" applyProtection="1">
      <alignment horizontal="center" vertical="center" wrapText="1"/>
      <protection locked="0"/>
    </xf>
    <xf numFmtId="15" fontId="13" fillId="0" borderId="8" xfId="0" applyNumberFormat="1" applyFont="1" applyFill="1" applyBorder="1" applyAlignment="1" applyProtection="1">
      <alignment horizontal="center" vertical="center" wrapText="1"/>
      <protection locked="0"/>
    </xf>
    <xf numFmtId="15" fontId="13" fillId="3" borderId="8" xfId="0" applyNumberFormat="1" applyFont="1" applyFill="1" applyBorder="1" applyAlignment="1" applyProtection="1">
      <alignment horizontal="center" vertical="center" wrapText="1"/>
      <protection locked="0"/>
    </xf>
    <xf numFmtId="1" fontId="13" fillId="0" borderId="9"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3" fillId="0" borderId="0" xfId="0" applyFont="1" applyFill="1" applyAlignment="1">
      <alignment horizontal="left" vertical="center" wrapText="1"/>
    </xf>
    <xf numFmtId="0" fontId="21" fillId="0" borderId="0" xfId="0" applyFont="1" applyFill="1" applyAlignment="1">
      <alignment horizontal="left" vertical="center" wrapText="1"/>
    </xf>
    <xf numFmtId="0" fontId="8" fillId="2" borderId="1" xfId="0" applyFont="1" applyFill="1" applyBorder="1" applyAlignment="1">
      <alignment horizontal="left" vertical="center" wrapText="1"/>
    </xf>
    <xf numFmtId="0" fontId="42" fillId="3" borderId="1" xfId="0" applyFont="1" applyFill="1" applyBorder="1" applyAlignment="1">
      <alignment horizontal="left"/>
    </xf>
    <xf numFmtId="49" fontId="21" fillId="0" borderId="1" xfId="0" applyNumberFormat="1" applyFont="1" applyFill="1" applyBorder="1" applyAlignment="1" applyProtection="1">
      <alignment horizontal="left" vertical="center" wrapText="1"/>
      <protection locked="0"/>
    </xf>
    <xf numFmtId="0" fontId="21" fillId="0" borderId="1" xfId="0" applyFont="1" applyFill="1" applyBorder="1" applyAlignment="1" applyProtection="1">
      <alignment horizontal="left" vertical="center" wrapText="1"/>
      <protection locked="0"/>
    </xf>
    <xf numFmtId="0" fontId="0" fillId="0" borderId="0" xfId="0" applyAlignment="1">
      <alignment horizontal="left"/>
    </xf>
    <xf numFmtId="49" fontId="26" fillId="0" borderId="1" xfId="0" applyNumberFormat="1" applyFont="1" applyFill="1" applyBorder="1" applyAlignment="1" applyProtection="1">
      <alignment horizontal="left" vertical="center" wrapText="1"/>
      <protection locked="0"/>
    </xf>
    <xf numFmtId="0" fontId="26" fillId="0" borderId="1" xfId="0" applyFont="1" applyFill="1" applyBorder="1" applyAlignment="1" applyProtection="1">
      <alignment horizontal="left" vertical="center" wrapText="1"/>
      <protection locked="0"/>
    </xf>
    <xf numFmtId="0" fontId="7" fillId="0" borderId="0" xfId="0" applyFont="1" applyFill="1" applyBorder="1" applyAlignment="1" applyProtection="1">
      <alignment horizontal="left" vertical="center" wrapText="1"/>
      <protection locked="0"/>
    </xf>
    <xf numFmtId="0" fontId="51" fillId="0" borderId="1" xfId="0" applyFont="1" applyFill="1" applyBorder="1" applyAlignment="1">
      <alignment horizontal="left" vertical="center" wrapText="1"/>
    </xf>
    <xf numFmtId="0" fontId="51" fillId="0" borderId="0" xfId="0" applyFont="1" applyFill="1" applyBorder="1" applyAlignment="1">
      <alignment horizontal="left" vertical="center" wrapText="1"/>
    </xf>
    <xf numFmtId="49" fontId="51" fillId="3" borderId="1" xfId="0" applyNumberFormat="1" applyFont="1" applyFill="1" applyBorder="1" applyAlignment="1" applyProtection="1">
      <alignment horizontal="left" vertical="center" wrapText="1"/>
      <protection locked="0"/>
    </xf>
    <xf numFmtId="14" fontId="51" fillId="3" borderId="1" xfId="0" applyNumberFormat="1" applyFont="1" applyFill="1" applyBorder="1" applyAlignment="1">
      <alignment horizontal="left" vertical="center" wrapText="1"/>
    </xf>
    <xf numFmtId="0" fontId="51" fillId="3" borderId="1" xfId="0" applyFont="1" applyFill="1" applyBorder="1" applyAlignment="1">
      <alignment horizontal="left" vertical="center" wrapText="1"/>
    </xf>
    <xf numFmtId="49" fontId="51" fillId="3" borderId="0" xfId="0" applyNumberFormat="1" applyFont="1" applyFill="1" applyBorder="1" applyAlignment="1" applyProtection="1">
      <alignment horizontal="left" vertical="center" wrapText="1"/>
      <protection locked="0"/>
    </xf>
    <xf numFmtId="14" fontId="51" fillId="3" borderId="0" xfId="0" applyNumberFormat="1" applyFont="1" applyFill="1" applyBorder="1" applyAlignment="1">
      <alignment horizontal="left" vertical="center" wrapText="1"/>
    </xf>
    <xf numFmtId="0" fontId="51" fillId="3" borderId="0" xfId="0" applyFont="1" applyFill="1" applyBorder="1" applyAlignment="1">
      <alignment horizontal="left" vertical="center" wrapText="1"/>
    </xf>
    <xf numFmtId="49" fontId="42" fillId="0" borderId="1" xfId="0" applyNumberFormat="1" applyFont="1" applyFill="1" applyBorder="1" applyAlignment="1" applyProtection="1">
      <alignment horizontal="left" vertical="center" wrapText="1"/>
      <protection locked="0"/>
    </xf>
    <xf numFmtId="0" fontId="52" fillId="0" borderId="1" xfId="0" applyFont="1" applyFill="1" applyBorder="1" applyAlignment="1">
      <alignment horizontal="left" vertical="center" wrapText="1"/>
    </xf>
    <xf numFmtId="0" fontId="42" fillId="0" borderId="1" xfId="0" applyFont="1" applyFill="1" applyBorder="1" applyAlignment="1" applyProtection="1">
      <alignment horizontal="left" vertical="center" wrapText="1"/>
      <protection locked="0"/>
    </xf>
    <xf numFmtId="168" fontId="21" fillId="0" borderId="1" xfId="1" applyNumberFormat="1" applyFont="1" applyFill="1" applyBorder="1" applyAlignment="1">
      <alignment vertical="center" wrapText="1"/>
    </xf>
    <xf numFmtId="0" fontId="28" fillId="0" borderId="1" xfId="0" applyFont="1" applyFill="1" applyBorder="1" applyAlignment="1">
      <alignment vertical="center" wrapText="1"/>
    </xf>
    <xf numFmtId="0" fontId="0" fillId="0" borderId="1" xfId="0" applyBorder="1" applyAlignment="1"/>
    <xf numFmtId="49" fontId="3" fillId="7" borderId="1" xfId="0" applyNumberFormat="1" applyFont="1" applyFill="1" applyBorder="1" applyAlignment="1" applyProtection="1">
      <alignment horizontal="left" vertical="center" wrapText="1"/>
      <protection locked="0"/>
    </xf>
    <xf numFmtId="0" fontId="2" fillId="7" borderId="1" xfId="0" applyFont="1" applyFill="1" applyBorder="1" applyAlignment="1">
      <alignment horizontal="left" wrapText="1"/>
    </xf>
    <xf numFmtId="0" fontId="2" fillId="7" borderId="1" xfId="0" applyFont="1" applyFill="1" applyBorder="1" applyAlignment="1">
      <alignment horizontal="left"/>
    </xf>
    <xf numFmtId="0" fontId="2" fillId="7" borderId="1" xfId="0" applyFont="1" applyFill="1" applyBorder="1" applyAlignment="1">
      <alignment horizontal="left" vertical="center" wrapText="1"/>
    </xf>
    <xf numFmtId="49" fontId="3" fillId="0" borderId="1" xfId="0" applyNumberFormat="1" applyFont="1" applyFill="1" applyBorder="1" applyAlignment="1" applyProtection="1">
      <alignment horizontal="left" vertical="center" wrapText="1"/>
      <protection locked="0"/>
    </xf>
    <xf numFmtId="49" fontId="51" fillId="0" borderId="1" xfId="0" applyNumberFormat="1" applyFont="1" applyFill="1" applyBorder="1" applyAlignment="1" applyProtection="1">
      <alignment horizontal="left" vertical="center" wrapText="1"/>
      <protection locked="0"/>
    </xf>
    <xf numFmtId="0" fontId="2" fillId="0" borderId="1" xfId="0" applyFont="1" applyBorder="1" applyAlignment="1">
      <alignment horizontal="left"/>
    </xf>
    <xf numFmtId="0" fontId="3" fillId="7" borderId="1" xfId="0" applyFont="1" applyFill="1" applyBorder="1" applyAlignment="1" applyProtection="1">
      <alignment horizontal="left" vertical="center" wrapText="1"/>
      <protection locked="0"/>
    </xf>
    <xf numFmtId="0" fontId="3" fillId="0" borderId="1" xfId="0" applyFont="1" applyFill="1" applyBorder="1" applyAlignment="1" applyProtection="1">
      <alignment horizontal="left" vertical="center" wrapText="1"/>
      <protection locked="0"/>
    </xf>
    <xf numFmtId="0" fontId="50" fillId="0" borderId="1" xfId="0" applyFont="1" applyFill="1" applyBorder="1" applyAlignment="1">
      <alignment horizontal="left" vertical="center" wrapText="1"/>
    </xf>
    <xf numFmtId="0" fontId="51" fillId="0" borderId="1" xfId="0" applyFont="1" applyFill="1" applyBorder="1" applyAlignment="1" applyProtection="1">
      <alignment horizontal="left" vertical="center" wrapText="1"/>
      <protection locked="0"/>
    </xf>
    <xf numFmtId="0" fontId="51" fillId="3" borderId="1" xfId="0" applyFont="1" applyFill="1" applyBorder="1" applyAlignment="1" applyProtection="1">
      <alignment horizontal="left" vertical="center" wrapText="1"/>
      <protection locked="0"/>
    </xf>
    <xf numFmtId="0" fontId="2" fillId="0" borderId="0" xfId="0" applyFont="1" applyAlignment="1">
      <alignment horizontal="left"/>
    </xf>
    <xf numFmtId="0" fontId="6" fillId="0" borderId="1" xfId="0" applyFont="1" applyFill="1" applyBorder="1" applyAlignment="1">
      <alignment horizontal="left" vertical="center" wrapText="1"/>
    </xf>
    <xf numFmtId="0" fontId="6" fillId="0" borderId="1" xfId="0" applyFont="1" applyFill="1" applyBorder="1" applyAlignment="1">
      <alignment vertical="center" wrapText="1"/>
    </xf>
    <xf numFmtId="1" fontId="6" fillId="0" borderId="1" xfId="0" applyNumberFormat="1" applyFont="1" applyFill="1" applyBorder="1" applyAlignment="1">
      <alignment horizontal="center" vertical="center"/>
    </xf>
    <xf numFmtId="0" fontId="6" fillId="0" borderId="1" xfId="0" applyFont="1" applyFill="1" applyBorder="1" applyAlignment="1">
      <alignment vertical="center"/>
    </xf>
    <xf numFmtId="9" fontId="6" fillId="0" borderId="1" xfId="0" applyNumberFormat="1" applyFont="1" applyFill="1" applyBorder="1" applyAlignment="1">
      <alignment vertical="center"/>
    </xf>
    <xf numFmtId="14" fontId="6" fillId="0" borderId="1" xfId="0" applyNumberFormat="1" applyFont="1" applyFill="1" applyBorder="1" applyAlignment="1">
      <alignment vertical="center"/>
    </xf>
    <xf numFmtId="1" fontId="6" fillId="0" borderId="1" xfId="0" applyNumberFormat="1" applyFont="1" applyFill="1" applyBorder="1" applyAlignment="1">
      <alignment vertical="center"/>
    </xf>
    <xf numFmtId="165" fontId="6" fillId="0" borderId="1" xfId="8" applyFont="1" applyFill="1" applyBorder="1" applyAlignment="1">
      <alignment vertical="center"/>
    </xf>
    <xf numFmtId="188" fontId="6" fillId="0" borderId="1" xfId="0" applyNumberFormat="1" applyFont="1" applyFill="1" applyBorder="1" applyAlignment="1">
      <alignment vertical="center"/>
    </xf>
    <xf numFmtId="0" fontId="6" fillId="0" borderId="1" xfId="0" applyFont="1" applyFill="1" applyBorder="1" applyAlignment="1">
      <alignment horizontal="center" vertical="center"/>
    </xf>
    <xf numFmtId="49"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pplyProtection="1">
      <alignment horizontal="left" vertical="center" wrapText="1"/>
      <protection locked="0"/>
    </xf>
    <xf numFmtId="49" fontId="2" fillId="0" borderId="1" xfId="0" applyNumberFormat="1" applyFont="1" applyFill="1" applyBorder="1" applyAlignment="1" applyProtection="1">
      <alignment horizontal="center" vertical="center" wrapText="1"/>
      <protection locked="0"/>
    </xf>
    <xf numFmtId="9" fontId="2" fillId="0"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14" fontId="2" fillId="0" borderId="1" xfId="0" applyNumberFormat="1" applyFont="1" applyFill="1" applyBorder="1" applyAlignment="1" applyProtection="1">
      <alignment horizontal="center" vertical="center" wrapText="1"/>
      <protection locked="0"/>
    </xf>
    <xf numFmtId="15" fontId="2" fillId="0" borderId="1" xfId="0" applyNumberFormat="1" applyFont="1" applyFill="1" applyBorder="1" applyAlignment="1" applyProtection="1">
      <alignment horizontal="center" vertical="center" wrapText="1"/>
      <protection locked="0"/>
    </xf>
    <xf numFmtId="2" fontId="2" fillId="0" borderId="1" xfId="0" applyNumberFormat="1" applyFont="1" applyFill="1" applyBorder="1" applyAlignment="1" applyProtection="1">
      <alignment horizontal="center" vertical="center" wrapText="1"/>
      <protection locked="0"/>
    </xf>
    <xf numFmtId="168" fontId="2" fillId="0" borderId="1" xfId="1" applyNumberFormat="1" applyFont="1" applyFill="1" applyBorder="1" applyAlignment="1">
      <alignment horizontal="right" vertical="center" wrapText="1"/>
    </xf>
    <xf numFmtId="0" fontId="53" fillId="0" borderId="1" xfId="0" applyFont="1" applyFill="1" applyBorder="1" applyAlignment="1">
      <alignment horizontal="left" vertical="center" wrapText="1"/>
    </xf>
    <xf numFmtId="49" fontId="9" fillId="0" borderId="1" xfId="0" applyNumberFormat="1" applyFont="1" applyFill="1" applyBorder="1" applyAlignment="1" applyProtection="1">
      <alignment horizontal="left" vertical="center" wrapText="1"/>
      <protection locked="0"/>
    </xf>
    <xf numFmtId="0" fontId="9" fillId="0" borderId="1" xfId="0" applyFont="1" applyFill="1" applyBorder="1" applyAlignment="1" applyProtection="1">
      <alignment horizontal="left" vertical="center" wrapText="1"/>
      <protection locked="0"/>
    </xf>
    <xf numFmtId="9" fontId="9" fillId="0" borderId="1" xfId="0" applyNumberFormat="1" applyFont="1" applyFill="1" applyBorder="1" applyAlignment="1" applyProtection="1">
      <alignment horizontal="center" vertical="center" wrapText="1"/>
      <protection locked="0"/>
    </xf>
    <xf numFmtId="14" fontId="9" fillId="0" borderId="1" xfId="0" applyNumberFormat="1" applyFont="1" applyFill="1" applyBorder="1" applyAlignment="1" applyProtection="1">
      <alignment horizontal="center" vertical="center" wrapText="1"/>
      <protection locked="0"/>
    </xf>
    <xf numFmtId="165" fontId="9" fillId="0" borderId="1" xfId="8" applyFont="1" applyFill="1" applyBorder="1" applyAlignment="1" applyProtection="1">
      <alignment horizontal="center" vertical="center" wrapText="1"/>
      <protection locked="0"/>
    </xf>
    <xf numFmtId="165" fontId="9" fillId="0" borderId="1" xfId="8" applyFont="1" applyFill="1" applyBorder="1" applyAlignment="1" applyProtection="1">
      <alignment vertical="center" wrapText="1"/>
      <protection locked="0"/>
    </xf>
    <xf numFmtId="188" fontId="9" fillId="0" borderId="1" xfId="1" applyNumberFormat="1" applyFont="1" applyFill="1" applyBorder="1" applyAlignment="1">
      <alignment horizontal="right" vertical="center" wrapText="1"/>
    </xf>
    <xf numFmtId="168" fontId="9" fillId="0" borderId="1" xfId="1" applyNumberFormat="1" applyFont="1" applyFill="1" applyBorder="1" applyAlignment="1">
      <alignment horizontal="right" vertical="center" wrapText="1"/>
    </xf>
    <xf numFmtId="49" fontId="9" fillId="3" borderId="1" xfId="0" applyNumberFormat="1" applyFont="1" applyFill="1" applyBorder="1" applyAlignment="1" applyProtection="1">
      <alignment horizontal="left" vertical="center" wrapText="1"/>
      <protection locked="0"/>
    </xf>
    <xf numFmtId="0" fontId="9" fillId="3" borderId="1" xfId="0" applyFont="1" applyFill="1" applyBorder="1" applyAlignment="1" applyProtection="1">
      <alignment horizontal="left" vertical="center" wrapText="1"/>
      <protection locked="0"/>
    </xf>
    <xf numFmtId="49" fontId="9" fillId="3" borderId="1" xfId="0" applyNumberFormat="1" applyFont="1" applyFill="1" applyBorder="1" applyAlignment="1" applyProtection="1">
      <alignment horizontal="center" vertical="center" wrapText="1"/>
      <protection locked="0"/>
    </xf>
    <xf numFmtId="1" fontId="9" fillId="3" borderId="1" xfId="0" applyNumberFormat="1" applyFont="1" applyFill="1" applyBorder="1" applyAlignment="1" applyProtection="1">
      <alignment horizontal="center" vertical="center" wrapText="1"/>
      <protection locked="0"/>
    </xf>
    <xf numFmtId="0" fontId="9" fillId="3" borderId="1" xfId="0" applyFont="1" applyFill="1" applyBorder="1" applyAlignment="1" applyProtection="1">
      <alignment horizontal="center" vertical="center" wrapText="1"/>
      <protection locked="0"/>
    </xf>
    <xf numFmtId="9" fontId="9" fillId="3" borderId="1" xfId="0" applyNumberFormat="1" applyFont="1" applyFill="1" applyBorder="1" applyAlignment="1" applyProtection="1">
      <alignment horizontal="center" vertical="center" wrapText="1"/>
      <protection locked="0"/>
    </xf>
    <xf numFmtId="14" fontId="9" fillId="3" borderId="1" xfId="0" applyNumberFormat="1" applyFont="1" applyFill="1" applyBorder="1" applyAlignment="1">
      <alignment horizontal="right" vertical="center" wrapText="1"/>
    </xf>
    <xf numFmtId="14" fontId="9" fillId="3" borderId="1" xfId="0" applyNumberFormat="1" applyFont="1" applyFill="1" applyBorder="1" applyAlignment="1">
      <alignment horizontal="left" vertical="center" wrapText="1"/>
    </xf>
    <xf numFmtId="0" fontId="9" fillId="3" borderId="1" xfId="0" applyFont="1" applyFill="1" applyBorder="1" applyAlignment="1">
      <alignment horizontal="left" vertical="center" wrapText="1"/>
    </xf>
    <xf numFmtId="170" fontId="9" fillId="3" borderId="1" xfId="0" applyNumberFormat="1" applyFont="1" applyFill="1" applyBorder="1" applyAlignment="1" applyProtection="1">
      <alignment horizontal="center" vertical="center" wrapText="1"/>
      <protection locked="0"/>
    </xf>
    <xf numFmtId="165" fontId="9" fillId="3" borderId="1" xfId="8" applyFont="1" applyFill="1" applyBorder="1" applyAlignment="1" applyProtection="1">
      <alignment horizontal="center" vertical="center" wrapText="1"/>
      <protection locked="0"/>
    </xf>
    <xf numFmtId="188" fontId="9" fillId="3" borderId="1" xfId="1" applyNumberFormat="1" applyFont="1" applyFill="1" applyBorder="1" applyAlignment="1">
      <alignment horizontal="right" vertical="center" wrapText="1"/>
    </xf>
    <xf numFmtId="168" fontId="9" fillId="3" borderId="1" xfId="1" applyNumberFormat="1" applyFont="1" applyFill="1" applyBorder="1" applyAlignment="1">
      <alignment horizontal="right" vertical="center" wrapText="1"/>
    </xf>
    <xf numFmtId="168" fontId="3" fillId="0" borderId="1" xfId="1" applyNumberFormat="1" applyFont="1" applyFill="1" applyBorder="1" applyAlignment="1">
      <alignment vertical="center" wrapText="1"/>
    </xf>
    <xf numFmtId="0" fontId="2" fillId="0" borderId="1" xfId="0" applyFont="1" applyFill="1" applyBorder="1"/>
    <xf numFmtId="9" fontId="9" fillId="0" borderId="1" xfId="2" applyNumberFormat="1" applyFont="1" applyFill="1" applyBorder="1" applyAlignment="1" applyProtection="1">
      <alignment horizontal="center" vertical="center" wrapText="1"/>
      <protection locked="0"/>
    </xf>
    <xf numFmtId="189" fontId="9" fillId="0" borderId="1" xfId="8" applyNumberFormat="1" applyFont="1" applyFill="1" applyBorder="1" applyAlignment="1" applyProtection="1">
      <alignment horizontal="center" vertical="center" wrapText="1"/>
      <protection locked="0"/>
    </xf>
    <xf numFmtId="0" fontId="3" fillId="0" borderId="1" xfId="0" applyFont="1" applyFill="1" applyBorder="1" applyAlignment="1" applyProtection="1">
      <alignment vertical="center" wrapText="1"/>
      <protection locked="0"/>
    </xf>
    <xf numFmtId="49" fontId="3" fillId="0" borderId="1" xfId="0" applyNumberFormat="1" applyFont="1" applyFill="1" applyBorder="1" applyAlignment="1" applyProtection="1">
      <alignment vertical="center" wrapText="1"/>
      <protection locked="0"/>
    </xf>
    <xf numFmtId="49" fontId="9" fillId="0" borderId="1" xfId="0" applyNumberFormat="1" applyFont="1" applyFill="1" applyBorder="1" applyAlignment="1" applyProtection="1">
      <alignment vertical="center" wrapText="1"/>
      <protection locked="0"/>
    </xf>
    <xf numFmtId="3" fontId="13" fillId="0" borderId="0" xfId="0" applyNumberFormat="1" applyFont="1" applyFill="1" applyBorder="1" applyAlignment="1">
      <alignment horizontal="left" vertical="center" wrapText="1"/>
    </xf>
    <xf numFmtId="14" fontId="8" fillId="2" borderId="1" xfId="0" applyNumberFormat="1" applyFont="1" applyFill="1" applyBorder="1" applyAlignment="1">
      <alignment horizontal="left" vertical="center" wrapText="1"/>
    </xf>
    <xf numFmtId="14" fontId="13" fillId="0" borderId="1" xfId="0" applyNumberFormat="1" applyFont="1" applyFill="1" applyBorder="1" applyAlignment="1" applyProtection="1">
      <alignment horizontal="left" vertical="center" wrapText="1"/>
      <protection locked="0"/>
    </xf>
    <xf numFmtId="2" fontId="13" fillId="14" borderId="1" xfId="0" applyNumberFormat="1" applyFont="1" applyFill="1" applyBorder="1" applyAlignment="1" applyProtection="1">
      <alignment horizontal="left" vertical="center" wrapText="1"/>
      <protection locked="0"/>
    </xf>
    <xf numFmtId="0" fontId="13" fillId="0" borderId="1" xfId="0" applyNumberFormat="1" applyFont="1" applyFill="1" applyBorder="1" applyAlignment="1" applyProtection="1">
      <alignment horizontal="left" vertical="center" wrapText="1"/>
      <protection locked="0"/>
    </xf>
    <xf numFmtId="170" fontId="13" fillId="0" borderId="1" xfId="0" applyNumberFormat="1" applyFont="1" applyFill="1" applyBorder="1" applyAlignment="1" applyProtection="1">
      <alignment horizontal="left" vertical="center" wrapText="1"/>
      <protection locked="0"/>
    </xf>
    <xf numFmtId="1" fontId="3" fillId="0" borderId="1" xfId="0" applyNumberFormat="1" applyFont="1" applyFill="1" applyBorder="1" applyAlignment="1" applyProtection="1">
      <alignment horizontal="left" vertical="center" wrapText="1"/>
      <protection locked="0"/>
    </xf>
    <xf numFmtId="14" fontId="3" fillId="0" borderId="1" xfId="0" applyNumberFormat="1" applyFont="1" applyFill="1" applyBorder="1" applyAlignment="1" applyProtection="1">
      <alignment horizontal="left" vertical="center" wrapText="1"/>
      <protection locked="0"/>
    </xf>
    <xf numFmtId="15" fontId="3" fillId="0" borderId="1" xfId="0" applyNumberFormat="1" applyFont="1" applyFill="1" applyBorder="1" applyAlignment="1" applyProtection="1">
      <alignment horizontal="left" vertical="center" wrapText="1"/>
      <protection locked="0"/>
    </xf>
    <xf numFmtId="2" fontId="3" fillId="0" borderId="1" xfId="0" applyNumberFormat="1" applyFont="1" applyFill="1" applyBorder="1" applyAlignment="1" applyProtection="1">
      <alignment horizontal="left" vertical="center" wrapText="1"/>
      <protection locked="0"/>
    </xf>
    <xf numFmtId="0" fontId="3" fillId="0" borderId="1" xfId="0" applyNumberFormat="1" applyFont="1" applyFill="1" applyBorder="1" applyAlignment="1" applyProtection="1">
      <alignment horizontal="left" vertical="center" wrapText="1"/>
      <protection locked="0"/>
    </xf>
    <xf numFmtId="168" fontId="3" fillId="0" borderId="1" xfId="1" applyNumberFormat="1" applyFont="1" applyFill="1" applyBorder="1" applyAlignment="1">
      <alignment horizontal="left" vertical="center" wrapText="1"/>
    </xf>
    <xf numFmtId="9" fontId="3" fillId="0" borderId="1" xfId="2" applyFont="1" applyFill="1" applyBorder="1" applyAlignment="1" applyProtection="1">
      <alignment horizontal="left" vertical="center" wrapText="1"/>
      <protection locked="0"/>
    </xf>
    <xf numFmtId="9" fontId="3"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xf>
    <xf numFmtId="1" fontId="9" fillId="0" borderId="1" xfId="0" applyNumberFormat="1" applyFont="1" applyFill="1" applyBorder="1" applyAlignment="1" applyProtection="1">
      <alignment horizontal="left" vertical="center" wrapText="1"/>
      <protection locked="0"/>
    </xf>
    <xf numFmtId="9" fontId="9" fillId="0" borderId="1" xfId="2" applyNumberFormat="1" applyFont="1" applyFill="1" applyBorder="1" applyAlignment="1" applyProtection="1">
      <alignment horizontal="left" vertical="center" wrapText="1"/>
      <protection locked="0"/>
    </xf>
    <xf numFmtId="14" fontId="9" fillId="0" borderId="1" xfId="0" applyNumberFormat="1" applyFont="1" applyFill="1" applyBorder="1" applyAlignment="1" applyProtection="1">
      <alignment horizontal="left" vertical="center" wrapText="1"/>
      <protection locked="0"/>
    </xf>
    <xf numFmtId="15" fontId="9" fillId="0" borderId="1" xfId="0" applyNumberFormat="1" applyFont="1" applyFill="1" applyBorder="1" applyAlignment="1" applyProtection="1">
      <alignment horizontal="left" vertical="center" wrapText="1"/>
      <protection locked="0"/>
    </xf>
    <xf numFmtId="170" fontId="9" fillId="0" borderId="1" xfId="0" applyNumberFormat="1" applyFont="1" applyFill="1" applyBorder="1" applyAlignment="1" applyProtection="1">
      <alignment horizontal="left" vertical="center" wrapText="1"/>
      <protection locked="0"/>
    </xf>
    <xf numFmtId="165" fontId="9" fillId="0" borderId="1" xfId="8" applyFont="1" applyFill="1" applyBorder="1" applyAlignment="1" applyProtection="1">
      <alignment horizontal="left" vertical="center" wrapText="1"/>
      <protection locked="0"/>
    </xf>
    <xf numFmtId="188" fontId="9" fillId="0" borderId="1" xfId="1" applyNumberFormat="1" applyFont="1" applyFill="1" applyBorder="1" applyAlignment="1">
      <alignment horizontal="left" vertical="center" wrapText="1"/>
    </xf>
    <xf numFmtId="168" fontId="9" fillId="0" borderId="1" xfId="1" applyNumberFormat="1" applyFont="1" applyFill="1" applyBorder="1" applyAlignment="1">
      <alignment horizontal="left" vertical="center" wrapText="1"/>
    </xf>
    <xf numFmtId="9" fontId="9" fillId="0" borderId="1" xfId="0" applyNumberFormat="1" applyFont="1" applyFill="1" applyBorder="1" applyAlignment="1" applyProtection="1">
      <alignment horizontal="left" vertical="center" wrapText="1"/>
      <protection locked="0"/>
    </xf>
    <xf numFmtId="189" fontId="9" fillId="0" borderId="1" xfId="8" applyNumberFormat="1" applyFont="1" applyFill="1" applyBorder="1" applyAlignment="1" applyProtection="1">
      <alignment horizontal="left" vertical="center" wrapText="1"/>
      <protection locked="0"/>
    </xf>
    <xf numFmtId="0" fontId="2" fillId="6" borderId="1" xfId="0" applyFont="1" applyFill="1" applyBorder="1" applyAlignment="1">
      <alignment horizontal="left" wrapText="1"/>
    </xf>
    <xf numFmtId="14" fontId="2" fillId="6" borderId="1" xfId="0" applyNumberFormat="1" applyFont="1" applyFill="1" applyBorder="1" applyAlignment="1">
      <alignment horizontal="left" wrapText="1"/>
    </xf>
    <xf numFmtId="0" fontId="3" fillId="6" borderId="1" xfId="0" applyFont="1" applyFill="1" applyBorder="1" applyAlignment="1" applyProtection="1">
      <alignment horizontal="left" vertical="center" wrapText="1"/>
      <protection locked="0"/>
    </xf>
    <xf numFmtId="49" fontId="3" fillId="6" borderId="1" xfId="0" applyNumberFormat="1" applyFont="1" applyFill="1" applyBorder="1" applyAlignment="1" applyProtection="1">
      <alignment horizontal="left" wrapText="1"/>
      <protection locked="0"/>
    </xf>
    <xf numFmtId="0" fontId="3" fillId="6" borderId="1" xfId="2" applyNumberFormat="1" applyFont="1" applyFill="1" applyBorder="1" applyAlignment="1" applyProtection="1">
      <alignment horizontal="left" vertical="center" wrapText="1"/>
      <protection locked="0"/>
    </xf>
    <xf numFmtId="9" fontId="3" fillId="6" borderId="1" xfId="2" applyFont="1" applyFill="1" applyBorder="1" applyAlignment="1" applyProtection="1">
      <alignment horizontal="left" vertical="center" wrapText="1"/>
      <protection locked="0"/>
    </xf>
    <xf numFmtId="14" fontId="3" fillId="6" borderId="1" xfId="0" applyNumberFormat="1" applyFont="1" applyFill="1" applyBorder="1" applyAlignment="1" applyProtection="1">
      <alignment horizontal="left" vertical="center" wrapText="1"/>
      <protection locked="0"/>
    </xf>
    <xf numFmtId="15" fontId="3" fillId="6" borderId="1" xfId="0" applyNumberFormat="1" applyFont="1" applyFill="1" applyBorder="1" applyAlignment="1" applyProtection="1">
      <alignment horizontal="left" vertical="center" wrapText="1"/>
      <protection locked="0"/>
    </xf>
    <xf numFmtId="0" fontId="3" fillId="6" borderId="1" xfId="0" applyNumberFormat="1" applyFont="1" applyFill="1" applyBorder="1" applyAlignment="1" applyProtection="1">
      <alignment horizontal="left" vertical="center" wrapText="1"/>
      <protection locked="0"/>
    </xf>
    <xf numFmtId="1" fontId="3" fillId="6" borderId="1" xfId="0" applyNumberFormat="1" applyFont="1" applyFill="1" applyBorder="1" applyAlignment="1" applyProtection="1">
      <alignment horizontal="left" vertical="center" wrapText="1"/>
      <protection locked="0"/>
    </xf>
    <xf numFmtId="2" fontId="3" fillId="6" borderId="1" xfId="0" applyNumberFormat="1" applyFont="1" applyFill="1" applyBorder="1" applyAlignment="1" applyProtection="1">
      <alignment horizontal="left" vertical="center" wrapText="1"/>
      <protection locked="0"/>
    </xf>
    <xf numFmtId="168" fontId="3" fillId="6" borderId="1" xfId="1" applyNumberFormat="1" applyFont="1" applyFill="1" applyBorder="1" applyAlignment="1">
      <alignment horizontal="left" vertical="center" wrapText="1"/>
    </xf>
    <xf numFmtId="0" fontId="3" fillId="6" borderId="1" xfId="0" applyFont="1" applyFill="1" applyBorder="1" applyAlignment="1">
      <alignment horizontal="left" vertical="center" wrapText="1"/>
    </xf>
    <xf numFmtId="0" fontId="2" fillId="6" borderId="1" xfId="0" applyFont="1" applyFill="1" applyBorder="1" applyAlignment="1">
      <alignment horizontal="left"/>
    </xf>
    <xf numFmtId="170" fontId="3" fillId="6" borderId="1" xfId="0" applyNumberFormat="1" applyFont="1" applyFill="1" applyBorder="1" applyAlignment="1" applyProtection="1">
      <alignment horizontal="left" vertical="center" wrapText="1"/>
      <protection locked="0"/>
    </xf>
    <xf numFmtId="49" fontId="3" fillId="6" borderId="1" xfId="0" applyNumberFormat="1" applyFont="1" applyFill="1" applyBorder="1" applyAlignment="1" applyProtection="1">
      <alignment horizontal="left" vertical="center" wrapText="1"/>
      <protection locked="0"/>
    </xf>
    <xf numFmtId="168" fontId="3" fillId="6" borderId="1" xfId="5" applyNumberFormat="1" applyFont="1" applyFill="1" applyBorder="1" applyAlignment="1">
      <alignment horizontal="left" vertical="center" wrapText="1"/>
    </xf>
    <xf numFmtId="0" fontId="26" fillId="0" borderId="0" xfId="0" applyFont="1" applyAlignment="1">
      <alignment horizontal="left"/>
    </xf>
    <xf numFmtId="1" fontId="21" fillId="0" borderId="1" xfId="0" applyNumberFormat="1" applyFont="1" applyFill="1" applyBorder="1" applyAlignment="1" applyProtection="1">
      <alignment horizontal="left" vertical="center" wrapText="1"/>
      <protection locked="0"/>
    </xf>
    <xf numFmtId="9" fontId="21" fillId="0" borderId="1" xfId="2" applyFont="1" applyFill="1" applyBorder="1" applyAlignment="1" applyProtection="1">
      <alignment horizontal="left" vertical="center" wrapText="1"/>
      <protection locked="0"/>
    </xf>
    <xf numFmtId="14" fontId="21" fillId="0" borderId="1" xfId="0" applyNumberFormat="1" applyFont="1" applyFill="1" applyBorder="1" applyAlignment="1" applyProtection="1">
      <alignment horizontal="left" vertical="center" wrapText="1"/>
      <protection locked="0"/>
    </xf>
    <xf numFmtId="15" fontId="21" fillId="0" borderId="1" xfId="0" applyNumberFormat="1" applyFont="1" applyFill="1" applyBorder="1" applyAlignment="1" applyProtection="1">
      <alignment horizontal="left" vertical="center" wrapText="1"/>
      <protection locked="0"/>
    </xf>
    <xf numFmtId="2" fontId="21" fillId="0" borderId="1" xfId="0" applyNumberFormat="1" applyFont="1" applyFill="1" applyBorder="1" applyAlignment="1" applyProtection="1">
      <alignment horizontal="left" vertical="center" wrapText="1"/>
      <protection locked="0"/>
    </xf>
    <xf numFmtId="168" fontId="21" fillId="0" borderId="1" xfId="1" applyNumberFormat="1" applyFont="1" applyFill="1" applyBorder="1" applyAlignment="1">
      <alignment horizontal="left" vertical="center" wrapText="1"/>
    </xf>
    <xf numFmtId="0" fontId="43" fillId="0" borderId="4" xfId="0" applyFont="1" applyFill="1" applyBorder="1" applyAlignment="1" applyProtection="1">
      <alignment horizontal="left" vertical="center"/>
      <protection locked="0"/>
    </xf>
    <xf numFmtId="0" fontId="43" fillId="0" borderId="4" xfId="0" applyFont="1" applyFill="1" applyBorder="1" applyAlignment="1" applyProtection="1">
      <alignment horizontal="left" vertical="center" wrapText="1"/>
      <protection locked="0"/>
    </xf>
    <xf numFmtId="0" fontId="43" fillId="0" borderId="5" xfId="0" applyFont="1" applyFill="1" applyBorder="1" applyAlignment="1" applyProtection="1">
      <alignment horizontal="left" vertical="center"/>
      <protection locked="0"/>
    </xf>
    <xf numFmtId="0" fontId="43" fillId="0" borderId="5" xfId="0" applyFont="1" applyFill="1" applyBorder="1" applyAlignment="1" applyProtection="1">
      <alignment horizontal="left" vertical="center" wrapText="1"/>
      <protection locked="0"/>
    </xf>
    <xf numFmtId="14" fontId="43" fillId="0" borderId="5" xfId="0" applyNumberFormat="1" applyFont="1" applyFill="1" applyBorder="1" applyAlignment="1" applyProtection="1">
      <alignment horizontal="left" vertical="center"/>
      <protection locked="0"/>
    </xf>
    <xf numFmtId="0" fontId="43" fillId="0" borderId="6" xfId="0" applyFont="1" applyFill="1" applyBorder="1" applyAlignment="1" applyProtection="1">
      <alignment horizontal="left" vertical="center"/>
      <protection locked="0"/>
    </xf>
    <xf numFmtId="2" fontId="43" fillId="0" borderId="1" xfId="0" applyNumberFormat="1" applyFont="1" applyFill="1" applyBorder="1" applyAlignment="1" applyProtection="1">
      <alignment horizontal="left" vertical="center" wrapText="1"/>
      <protection locked="0"/>
    </xf>
    <xf numFmtId="3" fontId="43" fillId="0" borderId="1" xfId="1" applyNumberFormat="1" applyFont="1" applyFill="1" applyBorder="1" applyAlignment="1">
      <alignment horizontal="left" vertical="center" wrapText="1"/>
    </xf>
    <xf numFmtId="3" fontId="43" fillId="0" borderId="1" xfId="2" applyNumberFormat="1" applyFont="1" applyFill="1" applyBorder="1" applyAlignment="1" applyProtection="1">
      <alignment horizontal="left" vertical="center" wrapText="1"/>
      <protection locked="0"/>
    </xf>
    <xf numFmtId="3" fontId="43" fillId="0" borderId="1" xfId="0" applyNumberFormat="1" applyFont="1" applyFill="1" applyBorder="1" applyAlignment="1" applyProtection="1">
      <alignment horizontal="left" vertical="center" wrapText="1"/>
      <protection locked="0"/>
    </xf>
    <xf numFmtId="14" fontId="43" fillId="0" borderId="1" xfId="0" applyNumberFormat="1" applyFont="1" applyFill="1" applyBorder="1" applyAlignment="1" applyProtection="1">
      <alignment horizontal="left" vertical="center" wrapText="1"/>
      <protection locked="0"/>
    </xf>
    <xf numFmtId="0" fontId="16" fillId="0" borderId="4" xfId="0" applyFont="1" applyFill="1" applyBorder="1" applyAlignment="1" applyProtection="1">
      <alignment horizontal="left" vertical="center"/>
      <protection locked="0"/>
    </xf>
    <xf numFmtId="0" fontId="16" fillId="0" borderId="4" xfId="0" applyFont="1" applyFill="1" applyBorder="1" applyAlignment="1" applyProtection="1">
      <alignment horizontal="left" vertical="center" wrapText="1"/>
      <protection locked="0"/>
    </xf>
    <xf numFmtId="3" fontId="16" fillId="0" borderId="1" xfId="2" applyNumberFormat="1" applyFont="1" applyFill="1" applyBorder="1" applyAlignment="1" applyProtection="1">
      <alignment horizontal="left" vertical="center" wrapText="1"/>
      <protection locked="0"/>
    </xf>
    <xf numFmtId="3" fontId="16" fillId="0" borderId="1" xfId="0" applyNumberFormat="1" applyFont="1" applyFill="1" applyBorder="1" applyAlignment="1" applyProtection="1">
      <alignment horizontal="left" vertical="center" wrapText="1"/>
      <protection locked="0"/>
    </xf>
    <xf numFmtId="14" fontId="16" fillId="0" borderId="1" xfId="0" applyNumberFormat="1" applyFont="1" applyFill="1" applyBorder="1" applyAlignment="1" applyProtection="1">
      <alignment horizontal="left" vertical="center" wrapText="1"/>
      <protection locked="0"/>
    </xf>
    <xf numFmtId="0" fontId="16" fillId="0" borderId="5" xfId="0" applyFont="1" applyFill="1" applyBorder="1" applyAlignment="1" applyProtection="1">
      <alignment horizontal="left" vertical="center"/>
      <protection locked="0"/>
    </xf>
    <xf numFmtId="3" fontId="16" fillId="0" borderId="1" xfId="1" applyNumberFormat="1"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171"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9" fontId="16" fillId="0" borderId="1" xfId="2" applyFont="1" applyFill="1" applyBorder="1" applyAlignment="1" applyProtection="1">
      <alignment horizontal="left" vertical="center" wrapText="1"/>
      <protection locked="0"/>
    </xf>
    <xf numFmtId="15" fontId="16" fillId="0" borderId="1" xfId="0" applyNumberFormat="1" applyFont="1" applyFill="1" applyBorder="1" applyAlignment="1" applyProtection="1">
      <alignment horizontal="left" vertical="center" wrapText="1"/>
      <protection locked="0"/>
    </xf>
    <xf numFmtId="1" fontId="16" fillId="0" borderId="1" xfId="0" applyNumberFormat="1" applyFont="1" applyFill="1" applyBorder="1" applyAlignment="1" applyProtection="1">
      <alignment horizontal="left" vertical="center" wrapText="1"/>
      <protection locked="0"/>
    </xf>
    <xf numFmtId="0" fontId="16" fillId="0" borderId="1" xfId="0" applyNumberFormat="1" applyFont="1" applyFill="1" applyBorder="1" applyAlignment="1" applyProtection="1">
      <alignment horizontal="left" vertical="center" wrapText="1"/>
      <protection locked="0"/>
    </xf>
    <xf numFmtId="2" fontId="16" fillId="0" borderId="1" xfId="0" applyNumberFormat="1" applyFont="1" applyFill="1" applyBorder="1" applyAlignment="1" applyProtection="1">
      <alignment horizontal="left" vertical="center" wrapText="1"/>
      <protection locked="0"/>
    </xf>
    <xf numFmtId="168" fontId="16" fillId="0" borderId="1" xfId="1" applyNumberFormat="1" applyFont="1" applyFill="1" applyBorder="1" applyAlignment="1">
      <alignment horizontal="left" vertical="center" wrapText="1"/>
    </xf>
    <xf numFmtId="49" fontId="43" fillId="0" borderId="1" xfId="0" applyNumberFormat="1" applyFont="1" applyFill="1" applyBorder="1" applyAlignment="1" applyProtection="1">
      <alignment horizontal="left" vertical="center" wrapText="1"/>
      <protection locked="0"/>
    </xf>
    <xf numFmtId="171" fontId="43" fillId="0" borderId="1" xfId="0" applyNumberFormat="1" applyFont="1" applyFill="1" applyBorder="1" applyAlignment="1" applyProtection="1">
      <alignment horizontal="left" vertical="center" wrapText="1"/>
      <protection locked="0"/>
    </xf>
    <xf numFmtId="0" fontId="43" fillId="0" borderId="1" xfId="0" applyFont="1" applyFill="1" applyBorder="1" applyAlignment="1" applyProtection="1">
      <alignment horizontal="left" vertical="center" wrapText="1"/>
      <protection locked="0"/>
    </xf>
    <xf numFmtId="15" fontId="43" fillId="0" borderId="1" xfId="0" applyNumberFormat="1" applyFont="1" applyFill="1" applyBorder="1" applyAlignment="1" applyProtection="1">
      <alignment horizontal="left" vertical="center" wrapText="1"/>
      <protection locked="0"/>
    </xf>
    <xf numFmtId="1" fontId="43" fillId="0" borderId="1" xfId="0" applyNumberFormat="1" applyFont="1" applyFill="1" applyBorder="1" applyAlignment="1" applyProtection="1">
      <alignment horizontal="left" vertical="center" wrapText="1"/>
      <protection locked="0"/>
    </xf>
    <xf numFmtId="168" fontId="43" fillId="0" borderId="1" xfId="1" applyNumberFormat="1" applyFont="1" applyFill="1" applyBorder="1" applyAlignment="1">
      <alignment horizontal="left" vertical="center" wrapText="1"/>
    </xf>
    <xf numFmtId="0" fontId="16" fillId="0" borderId="5" xfId="0" applyFont="1" applyFill="1" applyBorder="1" applyAlignment="1" applyProtection="1">
      <alignment horizontal="left" vertical="center" wrapText="1"/>
      <protection locked="0"/>
    </xf>
    <xf numFmtId="14" fontId="16" fillId="0" borderId="5" xfId="0" applyNumberFormat="1" applyFont="1" applyFill="1" applyBorder="1" applyAlignment="1" applyProtection="1">
      <alignment horizontal="left" vertical="center"/>
      <protection locked="0"/>
    </xf>
    <xf numFmtId="0" fontId="16" fillId="0" borderId="6" xfId="0" applyFont="1" applyFill="1" applyBorder="1" applyAlignment="1" applyProtection="1">
      <alignment horizontal="left" vertical="center"/>
      <protection locked="0"/>
    </xf>
    <xf numFmtId="3" fontId="16" fillId="0" borderId="2" xfId="0" applyNumberFormat="1" applyFont="1" applyFill="1" applyBorder="1" applyAlignment="1">
      <alignment horizontal="left" vertical="center" wrapText="1"/>
    </xf>
    <xf numFmtId="3" fontId="43" fillId="0" borderId="2" xfId="0" applyNumberFormat="1" applyFont="1" applyFill="1" applyBorder="1" applyAlignment="1">
      <alignment horizontal="left" vertical="center" wrapText="1"/>
    </xf>
    <xf numFmtId="0" fontId="16" fillId="0" borderId="0" xfId="0" applyFont="1" applyFill="1" applyBorder="1" applyAlignment="1" applyProtection="1">
      <alignment horizontal="left" vertical="center" wrapText="1"/>
      <protection locked="0"/>
    </xf>
    <xf numFmtId="3" fontId="16" fillId="0" borderId="0" xfId="0" applyNumberFormat="1" applyFont="1" applyFill="1" applyBorder="1" applyAlignment="1" applyProtection="1">
      <alignment horizontal="left" vertical="center" wrapText="1"/>
      <protection locked="0"/>
    </xf>
    <xf numFmtId="14" fontId="16" fillId="0" borderId="0" xfId="0" applyNumberFormat="1" applyFont="1" applyFill="1" applyBorder="1" applyAlignment="1" applyProtection="1">
      <alignment horizontal="left" vertical="center" wrapText="1"/>
      <protection locked="0"/>
    </xf>
    <xf numFmtId="3" fontId="16" fillId="0" borderId="0" xfId="1" applyNumberFormat="1" applyFont="1" applyFill="1" applyBorder="1" applyAlignment="1">
      <alignment horizontal="left" vertical="center" wrapText="1"/>
    </xf>
    <xf numFmtId="3" fontId="16" fillId="0" borderId="0" xfId="0" applyNumberFormat="1" applyFont="1" applyFill="1" applyBorder="1" applyAlignment="1">
      <alignment horizontal="left" vertical="center" wrapText="1"/>
    </xf>
    <xf numFmtId="49" fontId="16" fillId="0" borderId="2" xfId="0" applyNumberFormat="1" applyFont="1" applyFill="1" applyBorder="1" applyAlignment="1" applyProtection="1">
      <alignment horizontal="left" vertical="center" wrapText="1"/>
      <protection locked="0"/>
    </xf>
    <xf numFmtId="171" fontId="16" fillId="0" borderId="2" xfId="0" applyNumberFormat="1" applyFont="1" applyFill="1" applyBorder="1" applyAlignment="1" applyProtection="1">
      <alignment horizontal="left" vertical="center" wrapText="1"/>
      <protection locked="0"/>
    </xf>
    <xf numFmtId="0" fontId="16" fillId="0" borderId="2" xfId="0" applyFont="1" applyFill="1" applyBorder="1" applyAlignment="1" applyProtection="1">
      <alignment horizontal="left" vertical="center" wrapText="1"/>
      <protection locked="0"/>
    </xf>
    <xf numFmtId="15" fontId="16" fillId="0" borderId="2" xfId="0" applyNumberFormat="1" applyFont="1" applyFill="1" applyBorder="1" applyAlignment="1" applyProtection="1">
      <alignment horizontal="left" vertical="center" wrapText="1"/>
      <protection locked="0"/>
    </xf>
    <xf numFmtId="1" fontId="16" fillId="0" borderId="2" xfId="0" applyNumberFormat="1" applyFont="1" applyFill="1" applyBorder="1" applyAlignment="1" applyProtection="1">
      <alignment horizontal="left" vertical="center" wrapText="1"/>
      <protection locked="0"/>
    </xf>
    <xf numFmtId="0" fontId="16" fillId="0" borderId="2" xfId="0" applyNumberFormat="1" applyFont="1" applyFill="1" applyBorder="1" applyAlignment="1" applyProtection="1">
      <alignment horizontal="left" vertical="center" wrapText="1"/>
      <protection locked="0"/>
    </xf>
    <xf numFmtId="2" fontId="16" fillId="0" borderId="2" xfId="0" applyNumberFormat="1" applyFont="1" applyFill="1" applyBorder="1" applyAlignment="1" applyProtection="1">
      <alignment horizontal="left" vertical="center" wrapText="1"/>
      <protection locked="0"/>
    </xf>
    <xf numFmtId="168" fontId="16" fillId="0" borderId="2" xfId="1" applyNumberFormat="1" applyFont="1" applyFill="1" applyBorder="1" applyAlignment="1">
      <alignment horizontal="left" vertical="center" wrapText="1"/>
    </xf>
    <xf numFmtId="1" fontId="13" fillId="0" borderId="0" xfId="0" applyNumberFormat="1" applyFont="1" applyFill="1" applyBorder="1" applyAlignment="1" applyProtection="1">
      <alignment horizontal="left" vertical="center" wrapText="1"/>
      <protection locked="0"/>
    </xf>
    <xf numFmtId="0" fontId="13" fillId="0" borderId="0" xfId="0" applyFont="1" applyFill="1" applyBorder="1" applyAlignment="1" applyProtection="1">
      <alignment horizontal="left" vertical="center" wrapText="1"/>
      <protection locked="0"/>
    </xf>
    <xf numFmtId="9" fontId="13" fillId="0" borderId="0" xfId="2" applyFont="1" applyFill="1" applyBorder="1" applyAlignment="1" applyProtection="1">
      <alignment horizontal="left" vertical="center" wrapText="1"/>
      <protection locked="0"/>
    </xf>
    <xf numFmtId="14" fontId="13" fillId="0" borderId="0" xfId="0" applyNumberFormat="1" applyFont="1" applyFill="1" applyBorder="1" applyAlignment="1" applyProtection="1">
      <alignment horizontal="left" vertical="center" wrapText="1"/>
      <protection locked="0"/>
    </xf>
    <xf numFmtId="15" fontId="13" fillId="0" borderId="0" xfId="0" applyNumberFormat="1" applyFont="1" applyFill="1" applyBorder="1" applyAlignment="1" applyProtection="1">
      <alignment horizontal="left" vertical="center" wrapText="1"/>
      <protection locked="0"/>
    </xf>
    <xf numFmtId="2" fontId="13" fillId="0" borderId="0" xfId="0" applyNumberFormat="1" applyFont="1" applyFill="1" applyBorder="1" applyAlignment="1" applyProtection="1">
      <alignment horizontal="left" vertical="center" wrapText="1"/>
      <protection locked="0"/>
    </xf>
    <xf numFmtId="168" fontId="13" fillId="0" borderId="0" xfId="1" applyNumberFormat="1" applyFont="1" applyFill="1" applyBorder="1" applyAlignment="1">
      <alignment horizontal="left" vertical="center" wrapText="1"/>
    </xf>
    <xf numFmtId="1" fontId="50" fillId="0" borderId="1" xfId="0" applyNumberFormat="1" applyFont="1" applyFill="1" applyBorder="1" applyAlignment="1">
      <alignment horizontal="left" vertical="center"/>
    </xf>
    <xf numFmtId="0" fontId="50" fillId="0" borderId="1" xfId="0" applyFont="1" applyFill="1" applyBorder="1" applyAlignment="1">
      <alignment horizontal="left" vertical="center"/>
    </xf>
    <xf numFmtId="9" fontId="50" fillId="0" borderId="1" xfId="0" applyNumberFormat="1" applyFont="1" applyFill="1" applyBorder="1" applyAlignment="1">
      <alignment horizontal="left" vertical="center"/>
    </xf>
    <xf numFmtId="14" fontId="50" fillId="0" borderId="1" xfId="0" applyNumberFormat="1" applyFont="1" applyFill="1" applyBorder="1" applyAlignment="1">
      <alignment horizontal="left" vertical="center"/>
    </xf>
    <xf numFmtId="165" fontId="50" fillId="0" borderId="1" xfId="8" applyFont="1" applyFill="1" applyBorder="1" applyAlignment="1">
      <alignment horizontal="left" vertical="center"/>
    </xf>
    <xf numFmtId="188" fontId="50" fillId="0" borderId="1" xfId="0" applyNumberFormat="1" applyFont="1" applyFill="1" applyBorder="1" applyAlignment="1">
      <alignment horizontal="left" vertical="center"/>
    </xf>
    <xf numFmtId="9" fontId="21" fillId="0" borderId="1" xfId="0" applyNumberFormat="1" applyFont="1" applyFill="1" applyBorder="1" applyAlignment="1" applyProtection="1">
      <alignment horizontal="left" vertical="center" wrapText="1"/>
      <protection locked="0"/>
    </xf>
    <xf numFmtId="1" fontId="14" fillId="0" borderId="1" xfId="0" applyNumberFormat="1" applyFont="1" applyFill="1" applyBorder="1" applyAlignment="1" applyProtection="1">
      <alignment horizontal="left" vertical="center" wrapText="1"/>
      <protection locked="0"/>
    </xf>
    <xf numFmtId="9" fontId="14" fillId="0" borderId="1" xfId="0" applyNumberFormat="1" applyFont="1" applyFill="1" applyBorder="1" applyAlignment="1" applyProtection="1">
      <alignment horizontal="left" vertical="center" wrapText="1"/>
      <protection locked="0"/>
    </xf>
    <xf numFmtId="14" fontId="14" fillId="0" borderId="1" xfId="0" applyNumberFormat="1" applyFont="1" applyFill="1" applyBorder="1" applyAlignment="1" applyProtection="1">
      <alignment horizontal="left" vertical="center" wrapText="1"/>
      <protection locked="0"/>
    </xf>
    <xf numFmtId="15" fontId="14" fillId="0" borderId="1" xfId="0" applyNumberFormat="1" applyFont="1" applyFill="1" applyBorder="1" applyAlignment="1" applyProtection="1">
      <alignment horizontal="left" vertical="center" wrapText="1"/>
      <protection locked="0"/>
    </xf>
    <xf numFmtId="165" fontId="14" fillId="0" borderId="1" xfId="8" applyFont="1" applyFill="1" applyBorder="1" applyAlignment="1" applyProtection="1">
      <alignment horizontal="left" vertical="center" wrapText="1"/>
      <protection locked="0"/>
    </xf>
    <xf numFmtId="188" fontId="14" fillId="0" borderId="1" xfId="1" applyNumberFormat="1" applyFont="1" applyFill="1" applyBorder="1" applyAlignment="1">
      <alignment horizontal="left" vertical="center" wrapText="1"/>
    </xf>
    <xf numFmtId="168" fontId="14" fillId="0" borderId="1" xfId="1" applyNumberFormat="1" applyFont="1" applyFill="1" applyBorder="1" applyAlignment="1">
      <alignment horizontal="left" vertical="center" wrapText="1"/>
    </xf>
    <xf numFmtId="1" fontId="51" fillId="0" borderId="1" xfId="0" applyNumberFormat="1" applyFont="1" applyFill="1" applyBorder="1" applyAlignment="1" applyProtection="1">
      <alignment horizontal="left" vertical="center" wrapText="1"/>
      <protection locked="0"/>
    </xf>
    <xf numFmtId="9" fontId="51" fillId="0" borderId="1" xfId="0" applyNumberFormat="1" applyFont="1" applyFill="1" applyBorder="1" applyAlignment="1" applyProtection="1">
      <alignment horizontal="left" vertical="center" wrapText="1"/>
      <protection locked="0"/>
    </xf>
    <xf numFmtId="14" fontId="51" fillId="0" borderId="1" xfId="0" applyNumberFormat="1" applyFont="1" applyFill="1" applyBorder="1" applyAlignment="1" applyProtection="1">
      <alignment horizontal="left" vertical="center" wrapText="1"/>
      <protection locked="0"/>
    </xf>
    <xf numFmtId="15" fontId="51" fillId="0" borderId="1" xfId="0" applyNumberFormat="1" applyFont="1" applyFill="1" applyBorder="1" applyAlignment="1" applyProtection="1">
      <alignment horizontal="left" vertical="center" wrapText="1"/>
      <protection locked="0"/>
    </xf>
    <xf numFmtId="170" fontId="51" fillId="0" borderId="1" xfId="0" applyNumberFormat="1" applyFont="1" applyFill="1" applyBorder="1" applyAlignment="1" applyProtection="1">
      <alignment horizontal="left" vertical="center" wrapText="1"/>
      <protection locked="0"/>
    </xf>
    <xf numFmtId="165" fontId="51" fillId="0" borderId="1" xfId="8" applyFont="1" applyFill="1" applyBorder="1" applyAlignment="1" applyProtection="1">
      <alignment horizontal="left" vertical="center" wrapText="1"/>
      <protection locked="0"/>
    </xf>
    <xf numFmtId="188" fontId="51" fillId="0" borderId="1" xfId="1" applyNumberFormat="1" applyFont="1" applyFill="1" applyBorder="1" applyAlignment="1">
      <alignment horizontal="left" vertical="center" wrapText="1"/>
    </xf>
    <xf numFmtId="168" fontId="51" fillId="0" borderId="1" xfId="1" applyNumberFormat="1" applyFont="1" applyFill="1" applyBorder="1" applyAlignment="1">
      <alignment horizontal="left" vertical="center" wrapText="1"/>
    </xf>
    <xf numFmtId="1" fontId="51" fillId="3" borderId="1" xfId="0" applyNumberFormat="1" applyFont="1" applyFill="1" applyBorder="1" applyAlignment="1" applyProtection="1">
      <alignment horizontal="left" vertical="center" wrapText="1"/>
      <protection locked="0"/>
    </xf>
    <xf numFmtId="9" fontId="51" fillId="3" borderId="1" xfId="0" applyNumberFormat="1" applyFont="1" applyFill="1" applyBorder="1" applyAlignment="1" applyProtection="1">
      <alignment horizontal="left" vertical="center" wrapText="1"/>
      <protection locked="0"/>
    </xf>
    <xf numFmtId="170" fontId="51" fillId="3" borderId="1" xfId="0" applyNumberFormat="1" applyFont="1" applyFill="1" applyBorder="1" applyAlignment="1" applyProtection="1">
      <alignment horizontal="left" vertical="center" wrapText="1"/>
      <protection locked="0"/>
    </xf>
    <xf numFmtId="165" fontId="51" fillId="3" borderId="1" xfId="8" applyFont="1" applyFill="1" applyBorder="1" applyAlignment="1" applyProtection="1">
      <alignment horizontal="left" vertical="center" wrapText="1"/>
      <protection locked="0"/>
    </xf>
    <xf numFmtId="188" fontId="51" fillId="3" borderId="1" xfId="1" applyNumberFormat="1" applyFont="1" applyFill="1" applyBorder="1" applyAlignment="1">
      <alignment horizontal="left" vertical="center" wrapText="1"/>
    </xf>
    <xf numFmtId="168" fontId="51" fillId="3" borderId="1" xfId="1" applyNumberFormat="1" applyFont="1" applyFill="1" applyBorder="1" applyAlignment="1">
      <alignment horizontal="left" vertical="center" wrapText="1"/>
    </xf>
    <xf numFmtId="0" fontId="51" fillId="3" borderId="0" xfId="0" applyFont="1" applyFill="1" applyBorder="1" applyAlignment="1" applyProtection="1">
      <alignment horizontal="left" vertical="center" wrapText="1"/>
      <protection locked="0"/>
    </xf>
    <xf numFmtId="1" fontId="51" fillId="3" borderId="0" xfId="0" applyNumberFormat="1" applyFont="1" applyFill="1" applyBorder="1" applyAlignment="1" applyProtection="1">
      <alignment horizontal="left" vertical="center" wrapText="1"/>
      <protection locked="0"/>
    </xf>
    <xf numFmtId="9" fontId="51" fillId="3" borderId="0" xfId="0" applyNumberFormat="1" applyFont="1" applyFill="1" applyBorder="1" applyAlignment="1" applyProtection="1">
      <alignment horizontal="left" vertical="center" wrapText="1"/>
      <protection locked="0"/>
    </xf>
    <xf numFmtId="170" fontId="51" fillId="3" borderId="0" xfId="0" applyNumberFormat="1" applyFont="1" applyFill="1" applyBorder="1" applyAlignment="1" applyProtection="1">
      <alignment horizontal="left" vertical="center" wrapText="1"/>
      <protection locked="0"/>
    </xf>
    <xf numFmtId="165" fontId="51" fillId="3" borderId="0" xfId="8" applyFont="1" applyFill="1" applyBorder="1" applyAlignment="1" applyProtection="1">
      <alignment horizontal="left" vertical="center" wrapText="1"/>
      <protection locked="0"/>
    </xf>
    <xf numFmtId="188" fontId="51" fillId="3" borderId="0" xfId="1" applyNumberFormat="1" applyFont="1" applyFill="1" applyBorder="1" applyAlignment="1">
      <alignment horizontal="left" vertical="center" wrapText="1"/>
    </xf>
    <xf numFmtId="168" fontId="51" fillId="3" borderId="0" xfId="1" applyNumberFormat="1" applyFont="1" applyFill="1" applyBorder="1" applyAlignment="1">
      <alignment horizontal="left" vertical="center" wrapText="1"/>
    </xf>
    <xf numFmtId="0" fontId="21" fillId="0" borderId="0" xfId="0" applyFont="1" applyAlignment="1">
      <alignment horizontal="left"/>
    </xf>
    <xf numFmtId="0" fontId="26" fillId="0" borderId="1" xfId="0" applyFont="1" applyBorder="1" applyAlignment="1">
      <alignment horizontal="left"/>
    </xf>
    <xf numFmtId="9" fontId="26" fillId="0" borderId="1" xfId="0" applyNumberFormat="1" applyFont="1" applyFill="1" applyBorder="1" applyAlignment="1" applyProtection="1">
      <alignment horizontal="left" vertical="center" wrapText="1"/>
      <protection locked="0"/>
    </xf>
    <xf numFmtId="9" fontId="26" fillId="0" borderId="1" xfId="2" applyFont="1" applyFill="1" applyBorder="1" applyAlignment="1" applyProtection="1">
      <alignment horizontal="left" vertical="center" wrapText="1"/>
      <protection locked="0"/>
    </xf>
    <xf numFmtId="14" fontId="26" fillId="0" borderId="1" xfId="0" applyNumberFormat="1" applyFont="1" applyFill="1" applyBorder="1" applyAlignment="1" applyProtection="1">
      <alignment horizontal="left" vertical="center" wrapText="1"/>
      <protection locked="0"/>
    </xf>
    <xf numFmtId="15" fontId="26" fillId="0" borderId="1" xfId="0" applyNumberFormat="1" applyFont="1" applyFill="1" applyBorder="1" applyAlignment="1" applyProtection="1">
      <alignment horizontal="left" vertical="center" wrapText="1"/>
      <protection locked="0"/>
    </xf>
    <xf numFmtId="0" fontId="26" fillId="0" borderId="1" xfId="0" applyNumberFormat="1" applyFont="1" applyFill="1" applyBorder="1" applyAlignment="1" applyProtection="1">
      <alignment horizontal="left" vertical="center" wrapText="1"/>
      <protection locked="0"/>
    </xf>
    <xf numFmtId="1" fontId="26" fillId="0" borderId="1" xfId="0" applyNumberFormat="1" applyFont="1" applyFill="1" applyBorder="1" applyAlignment="1" applyProtection="1">
      <alignment horizontal="left" vertical="center" wrapText="1"/>
      <protection locked="0"/>
    </xf>
    <xf numFmtId="3" fontId="21" fillId="0" borderId="1" xfId="1" applyNumberFormat="1" applyFont="1" applyFill="1" applyBorder="1" applyAlignment="1">
      <alignment horizontal="left" vertical="center" wrapText="1"/>
    </xf>
    <xf numFmtId="168" fontId="26" fillId="0" borderId="1" xfId="1" applyNumberFormat="1" applyFont="1" applyFill="1" applyBorder="1" applyAlignment="1">
      <alignment horizontal="left" vertical="center" wrapText="1"/>
    </xf>
    <xf numFmtId="0" fontId="42" fillId="0" borderId="0" xfId="0" applyFont="1" applyAlignment="1">
      <alignment horizontal="left"/>
    </xf>
    <xf numFmtId="0" fontId="0" fillId="0" borderId="1" xfId="0" applyBorder="1" applyAlignment="1">
      <alignment horizontal="left"/>
    </xf>
    <xf numFmtId="9" fontId="7" fillId="0" borderId="1" xfId="0" applyNumberFormat="1" applyFont="1" applyFill="1" applyBorder="1" applyAlignment="1" applyProtection="1">
      <alignment horizontal="left" vertical="center" wrapText="1"/>
      <protection locked="0"/>
    </xf>
    <xf numFmtId="14" fontId="7" fillId="0" borderId="1" xfId="0" applyNumberFormat="1" applyFont="1" applyFill="1" applyBorder="1" applyAlignment="1" applyProtection="1">
      <alignment horizontal="left" vertical="center" wrapText="1"/>
      <protection locked="0"/>
    </xf>
    <xf numFmtId="15" fontId="7" fillId="0" borderId="1" xfId="0" applyNumberFormat="1" applyFont="1" applyFill="1" applyBorder="1" applyAlignment="1" applyProtection="1">
      <alignment horizontal="left" vertical="center" wrapText="1"/>
      <protection locked="0"/>
    </xf>
    <xf numFmtId="0" fontId="7" fillId="0" borderId="1" xfId="0" applyNumberFormat="1" applyFont="1" applyFill="1" applyBorder="1" applyAlignment="1" applyProtection="1">
      <alignment horizontal="left" vertical="center" wrapText="1"/>
      <protection locked="0"/>
    </xf>
    <xf numFmtId="1" fontId="7" fillId="0" borderId="1" xfId="0" applyNumberFormat="1" applyFont="1" applyFill="1" applyBorder="1" applyAlignment="1" applyProtection="1">
      <alignment horizontal="left" vertical="center" wrapText="1"/>
      <protection locked="0"/>
    </xf>
    <xf numFmtId="2" fontId="7" fillId="0" borderId="1" xfId="0" applyNumberFormat="1" applyFont="1" applyFill="1" applyBorder="1" applyAlignment="1" applyProtection="1">
      <alignment horizontal="left" vertical="center" wrapText="1"/>
      <protection locked="0"/>
    </xf>
    <xf numFmtId="3" fontId="7" fillId="0" borderId="1" xfId="1" applyNumberFormat="1" applyFont="1" applyFill="1" applyBorder="1" applyAlignment="1">
      <alignment horizontal="left" vertical="center" wrapText="1"/>
    </xf>
    <xf numFmtId="168" fontId="7" fillId="0" borderId="1" xfId="1" applyNumberFormat="1" applyFont="1" applyFill="1" applyBorder="1" applyAlignment="1">
      <alignment horizontal="left" vertical="center" wrapText="1"/>
    </xf>
    <xf numFmtId="9" fontId="7" fillId="0" borderId="1" xfId="2" applyFont="1" applyFill="1" applyBorder="1" applyAlignment="1" applyProtection="1">
      <alignment horizontal="left" vertical="center" wrapText="1"/>
      <protection locked="0"/>
    </xf>
    <xf numFmtId="3" fontId="13" fillId="0" borderId="1" xfId="1" applyNumberFormat="1" applyFont="1" applyFill="1" applyBorder="1" applyAlignment="1">
      <alignment horizontal="left" vertical="center" wrapText="1"/>
    </xf>
    <xf numFmtId="0" fontId="21" fillId="0" borderId="1" xfId="0" applyNumberFormat="1" applyFont="1" applyFill="1" applyBorder="1" applyAlignment="1" applyProtection="1">
      <alignment horizontal="left" vertical="center" wrapText="1"/>
      <protection locked="0"/>
    </xf>
    <xf numFmtId="10" fontId="21" fillId="0" borderId="1" xfId="2" applyNumberFormat="1" applyFont="1" applyFill="1" applyBorder="1" applyAlignment="1" applyProtection="1">
      <alignment horizontal="left" vertical="center" wrapText="1"/>
      <protection locked="0"/>
    </xf>
    <xf numFmtId="10" fontId="21" fillId="0" borderId="1" xfId="0" applyNumberFormat="1" applyFont="1" applyFill="1" applyBorder="1" applyAlignment="1" applyProtection="1">
      <alignment horizontal="left" vertical="center" wrapText="1"/>
      <protection locked="0"/>
    </xf>
    <xf numFmtId="0" fontId="0" fillId="3" borderId="1" xfId="0" applyFill="1" applyBorder="1" applyAlignment="1">
      <alignment horizontal="left" wrapText="1"/>
    </xf>
    <xf numFmtId="0" fontId="7" fillId="3" borderId="1" xfId="0" applyFont="1" applyFill="1" applyBorder="1" applyAlignment="1" applyProtection="1">
      <alignment horizontal="left" vertical="center" wrapText="1"/>
      <protection locked="0"/>
    </xf>
    <xf numFmtId="49" fontId="7" fillId="10" borderId="1" xfId="0" applyNumberFormat="1" applyFont="1" applyFill="1" applyBorder="1" applyAlignment="1" applyProtection="1">
      <alignment horizontal="left" vertical="center" wrapText="1"/>
      <protection locked="0"/>
    </xf>
    <xf numFmtId="0" fontId="13" fillId="3" borderId="1" xfId="0" applyNumberFormat="1" applyFont="1" applyFill="1" applyBorder="1" applyAlignment="1" applyProtection="1">
      <alignment horizontal="left" vertical="center" wrapText="1"/>
      <protection locked="0"/>
    </xf>
    <xf numFmtId="0" fontId="13" fillId="3" borderId="1" xfId="0" applyFont="1" applyFill="1" applyBorder="1" applyAlignment="1" applyProtection="1">
      <alignment horizontal="left" vertical="center" wrapText="1"/>
      <protection locked="0"/>
    </xf>
    <xf numFmtId="9" fontId="13" fillId="3" borderId="1" xfId="2" applyFont="1" applyFill="1" applyBorder="1" applyAlignment="1" applyProtection="1">
      <alignment horizontal="left" vertical="center" wrapText="1"/>
      <protection locked="0"/>
    </xf>
    <xf numFmtId="14" fontId="13" fillId="3" borderId="1" xfId="0" applyNumberFormat="1" applyFont="1" applyFill="1" applyBorder="1" applyAlignment="1" applyProtection="1">
      <alignment horizontal="left" vertical="center" wrapText="1"/>
      <protection locked="0"/>
    </xf>
    <xf numFmtId="15" fontId="13" fillId="3" borderId="1" xfId="0" applyNumberFormat="1" applyFont="1" applyFill="1" applyBorder="1" applyAlignment="1" applyProtection="1">
      <alignment horizontal="left" vertical="center" wrapText="1"/>
      <protection locked="0"/>
    </xf>
    <xf numFmtId="2" fontId="13" fillId="3" borderId="1" xfId="0" applyNumberFormat="1" applyFont="1" applyFill="1" applyBorder="1" applyAlignment="1" applyProtection="1">
      <alignment horizontal="left" vertical="center" wrapText="1"/>
      <protection locked="0"/>
    </xf>
    <xf numFmtId="168" fontId="13" fillId="3" borderId="1" xfId="1" applyNumberFormat="1" applyFont="1" applyFill="1" applyBorder="1" applyAlignment="1">
      <alignment horizontal="left" vertical="center" wrapText="1"/>
    </xf>
    <xf numFmtId="9" fontId="13" fillId="3" borderId="1" xfId="0" applyNumberFormat="1" applyFont="1" applyFill="1" applyBorder="1" applyAlignment="1" applyProtection="1">
      <alignment horizontal="left" vertical="center" wrapText="1"/>
      <protection locked="0"/>
    </xf>
    <xf numFmtId="13" fontId="13" fillId="0" borderId="1" xfId="1" applyNumberFormat="1" applyFont="1" applyFill="1" applyBorder="1" applyAlignment="1" applyProtection="1">
      <alignment horizontal="left" vertical="center" wrapText="1"/>
      <protection locked="0"/>
    </xf>
    <xf numFmtId="164" fontId="13" fillId="0" borderId="1" xfId="1" applyNumberFormat="1" applyFont="1" applyFill="1" applyBorder="1" applyAlignment="1">
      <alignment horizontal="left" vertical="center" wrapText="1"/>
    </xf>
    <xf numFmtId="177" fontId="13" fillId="0" borderId="1" xfId="1" applyNumberFormat="1" applyFont="1" applyFill="1" applyBorder="1" applyAlignment="1">
      <alignment horizontal="left" vertical="center" wrapText="1"/>
    </xf>
    <xf numFmtId="0" fontId="0" fillId="0" borderId="1" xfId="0" applyBorder="1" applyAlignment="1">
      <alignment horizontal="left" vertical="center" wrapText="1"/>
    </xf>
    <xf numFmtId="49" fontId="13" fillId="10" borderId="1" xfId="0" applyNumberFormat="1" applyFont="1" applyFill="1" applyBorder="1" applyAlignment="1" applyProtection="1">
      <alignment horizontal="left" vertical="center" wrapText="1"/>
      <protection locked="0"/>
    </xf>
    <xf numFmtId="0" fontId="2" fillId="2" borderId="1" xfId="0" applyFont="1" applyFill="1" applyBorder="1" applyAlignment="1">
      <alignment horizontal="left" vertical="center" wrapText="1"/>
    </xf>
    <xf numFmtId="49" fontId="51" fillId="0" borderId="0" xfId="0" applyNumberFormat="1" applyFont="1" applyFill="1" applyBorder="1" applyAlignment="1" applyProtection="1">
      <alignment horizontal="left" vertical="center" wrapText="1"/>
      <protection locked="0"/>
    </xf>
    <xf numFmtId="0" fontId="51" fillId="0" borderId="0" xfId="0" applyFont="1" applyFill="1" applyBorder="1" applyAlignment="1" applyProtection="1">
      <alignment horizontal="left" vertical="center" wrapText="1"/>
      <protection locked="0"/>
    </xf>
    <xf numFmtId="1" fontId="51" fillId="0" borderId="0" xfId="0" applyNumberFormat="1" applyFont="1" applyFill="1" applyBorder="1" applyAlignment="1" applyProtection="1">
      <alignment horizontal="left" vertical="center" wrapText="1"/>
      <protection locked="0"/>
    </xf>
    <xf numFmtId="9" fontId="51" fillId="0" borderId="0" xfId="0" applyNumberFormat="1" applyFont="1" applyFill="1" applyBorder="1" applyAlignment="1" applyProtection="1">
      <alignment horizontal="left" vertical="center" wrapText="1"/>
      <protection locked="0"/>
    </xf>
    <xf numFmtId="14" fontId="51" fillId="0" borderId="0" xfId="0" applyNumberFormat="1" applyFont="1" applyFill="1" applyBorder="1" applyAlignment="1" applyProtection="1">
      <alignment horizontal="left" vertical="center" wrapText="1"/>
      <protection locked="0"/>
    </xf>
    <xf numFmtId="15" fontId="51" fillId="0" borderId="0" xfId="0" applyNumberFormat="1" applyFont="1" applyFill="1" applyBorder="1" applyAlignment="1" applyProtection="1">
      <alignment horizontal="left" vertical="center" wrapText="1"/>
      <protection locked="0"/>
    </xf>
    <xf numFmtId="170" fontId="51" fillId="0" borderId="0" xfId="0" applyNumberFormat="1" applyFont="1" applyFill="1" applyBorder="1" applyAlignment="1" applyProtection="1">
      <alignment horizontal="left" vertical="center" wrapText="1"/>
      <protection locked="0"/>
    </xf>
    <xf numFmtId="165" fontId="51" fillId="0" borderId="0" xfId="8" applyFont="1" applyFill="1" applyBorder="1" applyAlignment="1" applyProtection="1">
      <alignment horizontal="left" vertical="center" wrapText="1"/>
      <protection locked="0"/>
    </xf>
    <xf numFmtId="188" fontId="51" fillId="0" borderId="0" xfId="1" applyNumberFormat="1" applyFont="1" applyFill="1" applyBorder="1" applyAlignment="1">
      <alignment horizontal="left" vertical="center" wrapText="1"/>
    </xf>
    <xf numFmtId="168" fontId="51" fillId="0" borderId="0" xfId="1" applyNumberFormat="1" applyFont="1" applyFill="1" applyBorder="1" applyAlignment="1">
      <alignment horizontal="left" vertical="center" wrapText="1"/>
    </xf>
    <xf numFmtId="14" fontId="42" fillId="0" borderId="1" xfId="0" applyNumberFormat="1" applyFont="1" applyFill="1" applyBorder="1" applyAlignment="1" applyProtection="1">
      <alignment horizontal="left" vertical="center" wrapText="1"/>
      <protection locked="0"/>
    </xf>
    <xf numFmtId="15" fontId="42" fillId="0" borderId="1" xfId="0" applyNumberFormat="1" applyFont="1" applyFill="1" applyBorder="1" applyAlignment="1" applyProtection="1">
      <alignment horizontal="left" vertical="center" wrapText="1"/>
      <protection locked="0"/>
    </xf>
    <xf numFmtId="2" fontId="42" fillId="0" borderId="1" xfId="0" applyNumberFormat="1" applyFont="1" applyFill="1" applyBorder="1" applyAlignment="1" applyProtection="1">
      <alignment horizontal="left" vertical="center" wrapText="1"/>
      <protection locked="0"/>
    </xf>
    <xf numFmtId="168" fontId="42" fillId="0" borderId="1" xfId="1" applyNumberFormat="1" applyFont="1" applyFill="1" applyBorder="1" applyAlignment="1">
      <alignment horizontal="left" vertical="center" wrapText="1"/>
    </xf>
    <xf numFmtId="0" fontId="42" fillId="0" borderId="1" xfId="0" applyNumberFormat="1" applyFont="1" applyFill="1" applyBorder="1" applyAlignment="1" applyProtection="1">
      <alignment horizontal="left" vertical="center" wrapText="1"/>
      <protection locked="0"/>
    </xf>
    <xf numFmtId="0" fontId="10" fillId="9" borderId="1" xfId="0" applyFont="1" applyFill="1" applyBorder="1" applyAlignment="1">
      <alignment horizontal="left" wrapText="1"/>
    </xf>
    <xf numFmtId="14" fontId="10" fillId="9" borderId="1" xfId="0" applyNumberFormat="1" applyFont="1" applyFill="1" applyBorder="1" applyAlignment="1">
      <alignment horizontal="left" wrapText="1"/>
    </xf>
    <xf numFmtId="0" fontId="3" fillId="9" borderId="1" xfId="0" applyFont="1" applyFill="1" applyBorder="1" applyAlignment="1">
      <alignment horizontal="left" wrapText="1"/>
    </xf>
    <xf numFmtId="49" fontId="3" fillId="9" borderId="1" xfId="0" applyNumberFormat="1" applyFont="1" applyFill="1" applyBorder="1" applyAlignment="1" applyProtection="1">
      <alignment horizontal="left" vertical="center" wrapText="1"/>
      <protection locked="0"/>
    </xf>
    <xf numFmtId="0" fontId="3" fillId="9" borderId="1" xfId="0" applyFont="1" applyFill="1" applyBorder="1" applyAlignment="1" applyProtection="1">
      <alignment horizontal="left" vertical="center" wrapText="1"/>
      <protection locked="0"/>
    </xf>
    <xf numFmtId="9" fontId="3" fillId="9" borderId="1" xfId="2" applyFont="1" applyFill="1" applyBorder="1" applyAlignment="1" applyProtection="1">
      <alignment horizontal="left" vertical="center" wrapText="1"/>
      <protection locked="0"/>
    </xf>
    <xf numFmtId="15" fontId="3" fillId="9" borderId="1" xfId="0" applyNumberFormat="1" applyFont="1" applyFill="1" applyBorder="1" applyAlignment="1" applyProtection="1">
      <alignment horizontal="left" vertical="center" wrapText="1"/>
      <protection locked="0"/>
    </xf>
    <xf numFmtId="172" fontId="3" fillId="9" borderId="1" xfId="1" applyNumberFormat="1" applyFont="1" applyFill="1" applyBorder="1" applyAlignment="1" applyProtection="1">
      <alignment horizontal="left" vertical="center" wrapText="1"/>
      <protection locked="0"/>
    </xf>
    <xf numFmtId="167" fontId="3" fillId="9" borderId="1" xfId="1" applyNumberFormat="1" applyFont="1" applyFill="1" applyBorder="1" applyAlignment="1" applyProtection="1">
      <alignment horizontal="left" vertical="center" wrapText="1"/>
      <protection locked="0"/>
    </xf>
    <xf numFmtId="1" fontId="3" fillId="9" borderId="1" xfId="0" applyNumberFormat="1" applyFont="1" applyFill="1" applyBorder="1" applyAlignment="1" applyProtection="1">
      <alignment horizontal="left" vertical="center" wrapText="1"/>
      <protection locked="0"/>
    </xf>
    <xf numFmtId="168" fontId="3" fillId="9" borderId="1" xfId="1" applyNumberFormat="1" applyFont="1" applyFill="1" applyBorder="1" applyAlignment="1">
      <alignment horizontal="left" vertical="center" wrapText="1"/>
    </xf>
    <xf numFmtId="0" fontId="3" fillId="9" borderId="1" xfId="0" applyFont="1" applyFill="1" applyBorder="1" applyAlignment="1">
      <alignment horizontal="left"/>
    </xf>
    <xf numFmtId="0" fontId="2" fillId="9" borderId="1" xfId="0" applyFont="1" applyFill="1" applyBorder="1" applyAlignment="1">
      <alignment horizontal="left" vertical="center"/>
    </xf>
    <xf numFmtId="14" fontId="3" fillId="9" borderId="1" xfId="0" applyNumberFormat="1" applyFont="1" applyFill="1" applyBorder="1" applyAlignment="1" applyProtection="1">
      <alignment horizontal="left" vertical="center" wrapText="1"/>
      <protection locked="0"/>
    </xf>
    <xf numFmtId="4" fontId="3" fillId="9" borderId="1" xfId="0" applyNumberFormat="1" applyFont="1" applyFill="1" applyBorder="1" applyAlignment="1" applyProtection="1">
      <alignment horizontal="left" vertical="center" wrapText="1"/>
      <protection locked="0"/>
    </xf>
    <xf numFmtId="3" fontId="3" fillId="9" borderId="1" xfId="0" applyNumberFormat="1" applyFont="1" applyFill="1" applyBorder="1" applyAlignment="1" applyProtection="1">
      <alignment horizontal="left" vertical="center" wrapText="1"/>
      <protection locked="0"/>
    </xf>
    <xf numFmtId="2" fontId="3" fillId="9" borderId="1" xfId="0" applyNumberFormat="1" applyFont="1" applyFill="1" applyBorder="1" applyAlignment="1" applyProtection="1">
      <alignment horizontal="left" vertical="center" wrapText="1"/>
      <protection locked="0"/>
    </xf>
    <xf numFmtId="0" fontId="3" fillId="9" borderId="1" xfId="0" applyFont="1" applyFill="1" applyBorder="1" applyAlignment="1">
      <alignment horizontal="left" vertical="top" wrapText="1"/>
    </xf>
    <xf numFmtId="0" fontId="2" fillId="9" borderId="1" xfId="0" applyFont="1" applyFill="1" applyBorder="1" applyAlignment="1">
      <alignment horizontal="left" wrapText="1"/>
    </xf>
    <xf numFmtId="0" fontId="2" fillId="9" borderId="1" xfId="0" applyFont="1" applyFill="1" applyBorder="1" applyAlignment="1">
      <alignment horizontal="left"/>
    </xf>
    <xf numFmtId="3" fontId="13" fillId="0" borderId="1" xfId="0" applyNumberFormat="1" applyFont="1" applyFill="1" applyBorder="1" applyAlignment="1" applyProtection="1">
      <alignment horizontal="left" vertical="center" wrapText="1"/>
      <protection locked="0"/>
    </xf>
    <xf numFmtId="3" fontId="13" fillId="0" borderId="1" xfId="2" applyNumberFormat="1" applyFont="1" applyFill="1" applyBorder="1" applyAlignment="1" applyProtection="1">
      <alignment horizontal="left" vertical="center" wrapText="1"/>
      <protection locked="0"/>
    </xf>
    <xf numFmtId="180" fontId="13" fillId="0" borderId="1" xfId="1" applyNumberFormat="1" applyFont="1" applyFill="1" applyBorder="1" applyAlignment="1">
      <alignment horizontal="left" vertical="center" wrapText="1"/>
    </xf>
    <xf numFmtId="49" fontId="13" fillId="3" borderId="1" xfId="0" applyNumberFormat="1" applyFont="1" applyFill="1" applyBorder="1" applyAlignment="1" applyProtection="1">
      <alignment horizontal="left" vertical="center" wrapText="1"/>
      <protection locked="0"/>
    </xf>
    <xf numFmtId="15" fontId="13" fillId="15" borderId="1" xfId="0" applyNumberFormat="1" applyFont="1" applyFill="1" applyBorder="1" applyAlignment="1" applyProtection="1">
      <alignment horizontal="left" vertical="center" wrapText="1"/>
      <protection locked="0"/>
    </xf>
    <xf numFmtId="1" fontId="13" fillId="0" borderId="1" xfId="1" applyNumberFormat="1" applyFont="1" applyFill="1" applyBorder="1" applyAlignment="1">
      <alignment horizontal="left" vertical="center" wrapText="1"/>
    </xf>
    <xf numFmtId="49" fontId="7" fillId="0" borderId="3" xfId="0" applyNumberFormat="1" applyFont="1" applyFill="1" applyBorder="1" applyAlignment="1" applyProtection="1">
      <alignment horizontal="left" vertical="center" wrapText="1"/>
      <protection locked="0"/>
    </xf>
    <xf numFmtId="14" fontId="7" fillId="0" borderId="1" xfId="0" applyNumberFormat="1" applyFont="1" applyFill="1" applyBorder="1" applyAlignment="1">
      <alignment horizontal="left" vertical="center" wrapText="1"/>
    </xf>
    <xf numFmtId="166" fontId="7" fillId="0" borderId="1" xfId="3" applyFont="1" applyFill="1" applyBorder="1" applyAlignment="1">
      <alignment horizontal="left" vertical="center" wrapText="1"/>
    </xf>
    <xf numFmtId="0" fontId="27" fillId="3" borderId="1" xfId="0" applyFont="1" applyFill="1" applyBorder="1" applyAlignment="1">
      <alignment horizontal="left" vertical="center" wrapText="1"/>
    </xf>
    <xf numFmtId="14" fontId="27" fillId="3" borderId="1" xfId="0" applyNumberFormat="1" applyFont="1" applyFill="1" applyBorder="1" applyAlignment="1">
      <alignment horizontal="left" vertical="center" wrapText="1"/>
    </xf>
    <xf numFmtId="1" fontId="27" fillId="3" borderId="1" xfId="0" applyNumberFormat="1" applyFont="1" applyFill="1" applyBorder="1" applyAlignment="1">
      <alignment horizontal="left" vertical="center" wrapText="1"/>
    </xf>
    <xf numFmtId="166" fontId="27" fillId="3" borderId="1" xfId="3" applyFont="1" applyFill="1" applyBorder="1" applyAlignment="1">
      <alignment horizontal="left" vertical="center" wrapText="1"/>
    </xf>
    <xf numFmtId="0" fontId="27" fillId="3" borderId="2" xfId="0" applyFont="1" applyFill="1" applyBorder="1" applyAlignment="1">
      <alignment horizontal="left" vertical="center" wrapText="1"/>
    </xf>
    <xf numFmtId="184" fontId="27" fillId="3" borderId="1" xfId="3" applyNumberFormat="1" applyFont="1" applyFill="1" applyBorder="1" applyAlignment="1">
      <alignment horizontal="left" vertical="center" wrapText="1"/>
    </xf>
    <xf numFmtId="15" fontId="13" fillId="0" borderId="8" xfId="0" applyNumberFormat="1" applyFont="1" applyFill="1" applyBorder="1" applyAlignment="1" applyProtection="1">
      <alignment horizontal="left" vertical="center" wrapText="1"/>
      <protection locked="0"/>
    </xf>
    <xf numFmtId="1" fontId="13" fillId="0" borderId="9" xfId="0" applyNumberFormat="1" applyFont="1" applyFill="1" applyBorder="1" applyAlignment="1" applyProtection="1">
      <alignment horizontal="left" vertical="center" wrapText="1"/>
      <protection locked="0"/>
    </xf>
    <xf numFmtId="15" fontId="13" fillId="3" borderId="8" xfId="0" applyNumberFormat="1" applyFont="1" applyFill="1" applyBorder="1" applyAlignment="1" applyProtection="1">
      <alignment horizontal="left" vertical="center" wrapText="1"/>
      <protection locked="0"/>
    </xf>
    <xf numFmtId="0" fontId="10" fillId="0" borderId="0" xfId="0" applyFont="1" applyAlignment="1">
      <alignment horizontal="left"/>
    </xf>
    <xf numFmtId="0" fontId="11" fillId="3" borderId="1" xfId="0" applyFont="1" applyFill="1" applyBorder="1" applyAlignment="1">
      <alignment horizontal="left" vertical="center"/>
    </xf>
    <xf numFmtId="49" fontId="11" fillId="0" borderId="1" xfId="0" applyNumberFormat="1" applyFont="1" applyFill="1" applyBorder="1" applyAlignment="1" applyProtection="1">
      <alignment horizontal="left" vertical="center" wrapText="1"/>
      <protection locked="0"/>
    </xf>
    <xf numFmtId="1" fontId="11" fillId="0" borderId="1" xfId="0" applyNumberFormat="1" applyFont="1" applyFill="1" applyBorder="1" applyAlignment="1" applyProtection="1">
      <alignment horizontal="left" vertical="center" wrapText="1"/>
      <protection locked="0"/>
    </xf>
    <xf numFmtId="0" fontId="11" fillId="0" borderId="1" xfId="0" applyFont="1" applyFill="1" applyBorder="1" applyAlignment="1" applyProtection="1">
      <alignment horizontal="left" vertical="center" wrapText="1"/>
      <protection locked="0"/>
    </xf>
    <xf numFmtId="179" fontId="11" fillId="0" borderId="1" xfId="0" applyNumberFormat="1" applyFont="1" applyFill="1" applyBorder="1" applyAlignment="1" applyProtection="1">
      <alignment horizontal="left" vertical="center" wrapText="1"/>
      <protection locked="0"/>
    </xf>
    <xf numFmtId="15" fontId="11" fillId="0" borderId="1" xfId="0" applyNumberFormat="1" applyFont="1" applyFill="1" applyBorder="1" applyAlignment="1" applyProtection="1">
      <alignment horizontal="left" vertical="center" wrapText="1"/>
      <protection locked="0"/>
    </xf>
    <xf numFmtId="167" fontId="11" fillId="0" borderId="1" xfId="6" applyNumberFormat="1" applyFont="1" applyFill="1" applyBorder="1" applyAlignment="1" applyProtection="1">
      <alignment horizontal="left" vertical="center" wrapText="1"/>
      <protection locked="0"/>
    </xf>
    <xf numFmtId="168" fontId="11" fillId="0" borderId="1" xfId="6" applyNumberFormat="1" applyFont="1" applyFill="1" applyBorder="1" applyAlignment="1">
      <alignment horizontal="left" vertical="center" wrapText="1"/>
    </xf>
    <xf numFmtId="0" fontId="9" fillId="3" borderId="1" xfId="0" applyFont="1" applyFill="1" applyBorder="1" applyAlignment="1">
      <alignment horizontal="left" vertical="center"/>
    </xf>
    <xf numFmtId="179" fontId="9" fillId="3" borderId="1" xfId="0" applyNumberFormat="1" applyFont="1" applyFill="1" applyBorder="1" applyAlignment="1" applyProtection="1">
      <alignment horizontal="left" vertical="center" wrapText="1"/>
      <protection locked="0"/>
    </xf>
    <xf numFmtId="167" fontId="9" fillId="0" borderId="1" xfId="6" applyNumberFormat="1" applyFont="1" applyFill="1" applyBorder="1" applyAlignment="1" applyProtection="1">
      <alignment horizontal="left" vertical="center" wrapText="1"/>
      <protection locked="0"/>
    </xf>
    <xf numFmtId="168" fontId="9" fillId="0" borderId="1" xfId="6" applyNumberFormat="1" applyFont="1" applyFill="1" applyBorder="1" applyAlignment="1">
      <alignment horizontal="left" vertical="center" wrapText="1"/>
    </xf>
    <xf numFmtId="179" fontId="9" fillId="0" borderId="1" xfId="0" applyNumberFormat="1" applyFont="1" applyFill="1" applyBorder="1" applyAlignment="1" applyProtection="1">
      <alignment horizontal="left" vertical="center" wrapText="1"/>
      <protection locked="0"/>
    </xf>
    <xf numFmtId="2" fontId="9" fillId="0" borderId="1" xfId="0" applyNumberFormat="1" applyFont="1" applyFill="1" applyBorder="1" applyAlignment="1" applyProtection="1">
      <alignment horizontal="left" vertical="center" wrapText="1"/>
      <protection locked="0"/>
    </xf>
    <xf numFmtId="167" fontId="3" fillId="0" borderId="1" xfId="1" quotePrefix="1" applyNumberFormat="1" applyFont="1" applyFill="1" applyBorder="1" applyAlignment="1" applyProtection="1">
      <alignment horizontal="left" vertical="center" wrapText="1"/>
      <protection locked="0"/>
    </xf>
    <xf numFmtId="167" fontId="3" fillId="0" borderId="1" xfId="1" applyNumberFormat="1" applyFont="1" applyFill="1" applyBorder="1" applyAlignment="1" applyProtection="1">
      <alignment horizontal="left" vertical="center" wrapText="1"/>
      <protection locked="0"/>
    </xf>
    <xf numFmtId="169" fontId="3" fillId="0" borderId="1" xfId="1" applyNumberFormat="1" applyFont="1" applyFill="1" applyBorder="1" applyAlignment="1" applyProtection="1">
      <alignment horizontal="left" vertical="center" wrapText="1"/>
      <protection locked="0"/>
    </xf>
    <xf numFmtId="167" fontId="3" fillId="0" borderId="1" xfId="1" applyFont="1" applyFill="1" applyBorder="1" applyAlignment="1" applyProtection="1">
      <alignment horizontal="left" vertical="center" wrapText="1"/>
      <protection locked="0"/>
    </xf>
    <xf numFmtId="9" fontId="3" fillId="3" borderId="1" xfId="0" applyNumberFormat="1"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9" fontId="3" fillId="3" borderId="1" xfId="2" applyFont="1" applyFill="1" applyBorder="1" applyAlignment="1" applyProtection="1">
      <alignment horizontal="left" vertical="center" wrapText="1"/>
      <protection locked="0"/>
    </xf>
    <xf numFmtId="14" fontId="3" fillId="3" borderId="1" xfId="0" applyNumberFormat="1" applyFont="1" applyFill="1" applyBorder="1" applyAlignment="1" applyProtection="1">
      <alignment horizontal="left" vertical="center" wrapText="1"/>
      <protection locked="0"/>
    </xf>
    <xf numFmtId="15" fontId="3" fillId="3" borderId="1" xfId="0" applyNumberFormat="1" applyFont="1" applyFill="1" applyBorder="1" applyAlignment="1" applyProtection="1">
      <alignment horizontal="left" vertical="center" wrapText="1"/>
      <protection locked="0"/>
    </xf>
    <xf numFmtId="167" fontId="3" fillId="3" borderId="1" xfId="1" applyNumberFormat="1" applyFont="1" applyFill="1" applyBorder="1" applyAlignment="1" applyProtection="1">
      <alignment horizontal="left" vertical="center" wrapText="1"/>
      <protection locked="0"/>
    </xf>
    <xf numFmtId="1" fontId="3" fillId="3" borderId="1" xfId="0" applyNumberFormat="1" applyFont="1" applyFill="1" applyBorder="1" applyAlignment="1" applyProtection="1">
      <alignment horizontal="left" vertical="center" wrapText="1"/>
      <protection locked="0"/>
    </xf>
    <xf numFmtId="168" fontId="3" fillId="3" borderId="1" xfId="1" applyNumberFormat="1" applyFont="1" applyFill="1" applyBorder="1" applyAlignment="1">
      <alignment horizontal="left" vertical="center" wrapText="1"/>
    </xf>
    <xf numFmtId="0" fontId="4" fillId="3" borderId="1" xfId="0" applyFont="1" applyFill="1" applyBorder="1" applyAlignment="1">
      <alignment horizontal="left" vertical="center" wrapText="1"/>
    </xf>
    <xf numFmtId="49" fontId="10" fillId="0" borderId="1" xfId="0" applyNumberFormat="1" applyFont="1" applyFill="1" applyBorder="1" applyAlignment="1" applyProtection="1">
      <alignment horizontal="left" vertical="center" wrapText="1"/>
      <protection locked="0"/>
    </xf>
    <xf numFmtId="9" fontId="10" fillId="0" borderId="1" xfId="0" applyNumberFormat="1" applyFont="1" applyFill="1" applyBorder="1" applyAlignment="1" applyProtection="1">
      <alignment horizontal="left" vertical="center" wrapText="1"/>
      <protection locked="0"/>
    </xf>
    <xf numFmtId="0" fontId="10" fillId="0" borderId="1" xfId="0" applyFont="1" applyFill="1" applyBorder="1" applyAlignment="1" applyProtection="1">
      <alignment horizontal="left" vertical="center" wrapText="1"/>
      <protection locked="0"/>
    </xf>
    <xf numFmtId="9" fontId="10" fillId="0" borderId="1" xfId="2" applyFont="1" applyFill="1" applyBorder="1" applyAlignment="1" applyProtection="1">
      <alignment horizontal="left" vertical="center" wrapText="1"/>
      <protection locked="0"/>
    </xf>
    <xf numFmtId="14" fontId="10" fillId="0" borderId="1" xfId="0" applyNumberFormat="1" applyFont="1" applyFill="1" applyBorder="1" applyAlignment="1" applyProtection="1">
      <alignment horizontal="left" vertical="center" wrapText="1"/>
      <protection locked="0"/>
    </xf>
    <xf numFmtId="15" fontId="10" fillId="0" borderId="1" xfId="0" applyNumberFormat="1" applyFont="1" applyFill="1" applyBorder="1" applyAlignment="1" applyProtection="1">
      <alignment horizontal="left" vertical="center" wrapText="1"/>
      <protection locked="0"/>
    </xf>
    <xf numFmtId="1" fontId="10" fillId="0" borderId="1" xfId="0" applyNumberFormat="1" applyFont="1" applyFill="1" applyBorder="1" applyAlignment="1" applyProtection="1">
      <alignment horizontal="left" vertical="center" wrapText="1"/>
      <protection locked="0"/>
    </xf>
    <xf numFmtId="167" fontId="10" fillId="3" borderId="1" xfId="1" applyNumberFormat="1" applyFont="1" applyFill="1" applyBorder="1" applyAlignment="1" applyProtection="1">
      <alignment horizontal="left" vertical="center" wrapText="1"/>
      <protection locked="0"/>
    </xf>
    <xf numFmtId="2" fontId="10" fillId="0" borderId="1" xfId="0" applyNumberFormat="1" applyFont="1" applyFill="1" applyBorder="1" applyAlignment="1" applyProtection="1">
      <alignment horizontal="left" vertical="center" wrapText="1"/>
      <protection locked="0"/>
    </xf>
    <xf numFmtId="168" fontId="10" fillId="0" borderId="1" xfId="1" applyNumberFormat="1" applyFont="1" applyFill="1" applyBorder="1" applyAlignment="1">
      <alignment horizontal="left" vertical="center" wrapText="1"/>
    </xf>
    <xf numFmtId="167" fontId="10" fillId="0" borderId="1" xfId="1" applyNumberFormat="1" applyFont="1" applyFill="1" applyBorder="1" applyAlignment="1" applyProtection="1">
      <alignment horizontal="left" vertical="center" wrapText="1"/>
      <protection locked="0"/>
    </xf>
    <xf numFmtId="0" fontId="10" fillId="0" borderId="1" xfId="1" quotePrefix="1" applyNumberFormat="1" applyFont="1" applyFill="1" applyBorder="1" applyAlignment="1">
      <alignment horizontal="left" vertical="center" wrapText="1"/>
    </xf>
    <xf numFmtId="170" fontId="3" fillId="0" borderId="1" xfId="0" applyNumberFormat="1" applyFont="1" applyFill="1" applyBorder="1" applyAlignment="1" applyProtection="1">
      <alignment horizontal="left" vertical="center" wrapText="1"/>
      <protection locked="0"/>
    </xf>
    <xf numFmtId="170" fontId="10" fillId="0" borderId="1" xfId="0" applyNumberFormat="1" applyFont="1" applyFill="1" applyBorder="1" applyAlignment="1" applyProtection="1">
      <alignment horizontal="left" vertical="center" wrapText="1"/>
      <protection locked="0"/>
    </xf>
    <xf numFmtId="169" fontId="3" fillId="0" borderId="1" xfId="1" quotePrefix="1" applyNumberFormat="1" applyFont="1" applyFill="1" applyBorder="1" applyAlignment="1" applyProtection="1">
      <alignment horizontal="left" vertical="center" wrapText="1"/>
      <protection locked="0"/>
    </xf>
    <xf numFmtId="169" fontId="10" fillId="0" borderId="1" xfId="1" applyNumberFormat="1" applyFont="1" applyFill="1" applyBorder="1" applyAlignment="1" applyProtection="1">
      <alignment horizontal="left" vertical="center" wrapText="1"/>
      <protection locked="0"/>
    </xf>
    <xf numFmtId="167" fontId="10" fillId="0" borderId="1" xfId="1" applyFont="1" applyFill="1" applyBorder="1" applyAlignment="1" applyProtection="1">
      <alignment horizontal="left" vertical="center" wrapText="1"/>
      <protection locked="0"/>
    </xf>
    <xf numFmtId="168" fontId="10" fillId="0" borderId="1" xfId="11" applyNumberFormat="1" applyFont="1" applyFill="1" applyBorder="1" applyAlignment="1">
      <alignment horizontal="left" vertical="center" wrapText="1"/>
    </xf>
    <xf numFmtId="0" fontId="15" fillId="3" borderId="1" xfId="0" applyFont="1" applyFill="1" applyBorder="1" applyAlignment="1">
      <alignment horizontal="left" vertical="center"/>
    </xf>
    <xf numFmtId="4" fontId="13" fillId="0" borderId="1" xfId="0" applyNumberFormat="1" applyFont="1" applyFill="1" applyBorder="1" applyAlignment="1" applyProtection="1">
      <alignment horizontal="left" vertical="center" wrapText="1"/>
      <protection locked="0"/>
    </xf>
    <xf numFmtId="0" fontId="38" fillId="3" borderId="1" xfId="0" applyFont="1" applyFill="1" applyBorder="1" applyAlignment="1">
      <alignment horizontal="left" vertical="center"/>
    </xf>
    <xf numFmtId="167" fontId="21" fillId="0" borderId="1" xfId="1" applyFont="1" applyFill="1" applyBorder="1" applyAlignment="1" applyProtection="1">
      <alignment horizontal="left" vertical="center" wrapText="1"/>
      <protection locked="0"/>
    </xf>
    <xf numFmtId="4" fontId="21" fillId="0" borderId="1" xfId="1" applyNumberFormat="1" applyFont="1" applyFill="1" applyBorder="1" applyAlignment="1" applyProtection="1">
      <alignment horizontal="left" vertical="center" wrapText="1"/>
      <protection locked="0"/>
    </xf>
    <xf numFmtId="167" fontId="21" fillId="0" borderId="1" xfId="1" applyNumberFormat="1" applyFont="1" applyFill="1" applyBorder="1" applyAlignment="1" applyProtection="1">
      <alignment horizontal="left" vertical="center" wrapText="1"/>
      <protection locked="0"/>
    </xf>
    <xf numFmtId="168" fontId="21" fillId="0" borderId="1" xfId="11" applyNumberFormat="1" applyFont="1" applyFill="1" applyBorder="1" applyAlignment="1">
      <alignment horizontal="left" vertical="center" wrapText="1"/>
    </xf>
    <xf numFmtId="167" fontId="13" fillId="0" borderId="1" xfId="1" applyNumberFormat="1" applyFont="1" applyFill="1" applyBorder="1" applyAlignment="1" applyProtection="1">
      <alignment horizontal="left" vertical="center" wrapText="1"/>
      <protection locked="0"/>
    </xf>
    <xf numFmtId="167" fontId="13" fillId="0" borderId="1" xfId="1" applyFont="1" applyFill="1" applyBorder="1" applyAlignment="1" applyProtection="1">
      <alignment horizontal="left" vertical="center" wrapText="1"/>
      <protection locked="0"/>
    </xf>
    <xf numFmtId="173" fontId="13" fillId="0" borderId="1" xfId="0" applyNumberFormat="1" applyFont="1" applyFill="1" applyBorder="1" applyAlignment="1" applyProtection="1">
      <alignment horizontal="left" vertical="center" wrapText="1"/>
      <protection locked="0"/>
    </xf>
    <xf numFmtId="9" fontId="13" fillId="0" borderId="0" xfId="0" applyNumberFormat="1" applyFont="1" applyFill="1" applyBorder="1" applyAlignment="1" applyProtection="1">
      <alignment horizontal="left" vertical="center" wrapText="1"/>
      <protection locked="0"/>
    </xf>
    <xf numFmtId="3" fontId="13" fillId="10" borderId="1" xfId="1" applyNumberFormat="1" applyFont="1" applyFill="1" applyBorder="1" applyAlignment="1">
      <alignment horizontal="right" vertical="center" wrapText="1"/>
    </xf>
    <xf numFmtId="49" fontId="13" fillId="0" borderId="0" xfId="0" applyNumberFormat="1" applyFont="1" applyFill="1" applyBorder="1" applyAlignment="1" applyProtection="1">
      <alignment horizontal="left" vertical="center" wrapText="1"/>
      <protection locked="0"/>
    </xf>
    <xf numFmtId="49" fontId="21" fillId="0" borderId="0" xfId="0" applyNumberFormat="1" applyFont="1" applyFill="1" applyBorder="1" applyAlignment="1" applyProtection="1">
      <alignment horizontal="left" vertical="center" wrapText="1"/>
      <protection locked="0"/>
    </xf>
    <xf numFmtId="1" fontId="21" fillId="0" borderId="0" xfId="0" applyNumberFormat="1" applyFont="1" applyFill="1" applyBorder="1" applyAlignment="1" applyProtection="1">
      <alignment horizontal="left" vertical="center" wrapText="1"/>
      <protection locked="0"/>
    </xf>
    <xf numFmtId="0" fontId="21" fillId="0" borderId="0" xfId="0" applyFont="1" applyFill="1" applyBorder="1" applyAlignment="1" applyProtection="1">
      <alignment horizontal="left" vertical="center" wrapText="1"/>
      <protection locked="0"/>
    </xf>
    <xf numFmtId="9" fontId="21" fillId="0" borderId="0" xfId="0" applyNumberFormat="1" applyFont="1" applyFill="1" applyBorder="1" applyAlignment="1" applyProtection="1">
      <alignment horizontal="left" vertical="center" wrapText="1"/>
      <protection locked="0"/>
    </xf>
    <xf numFmtId="15" fontId="21" fillId="0" borderId="0" xfId="0" applyNumberFormat="1" applyFont="1" applyFill="1" applyBorder="1" applyAlignment="1" applyProtection="1">
      <alignment horizontal="left" vertical="center" wrapText="1"/>
      <protection locked="0"/>
    </xf>
    <xf numFmtId="168" fontId="21" fillId="0" borderId="0" xfId="1" applyNumberFormat="1" applyFont="1" applyFill="1" applyBorder="1" applyAlignment="1">
      <alignment horizontal="left" vertical="center" wrapText="1"/>
    </xf>
    <xf numFmtId="0" fontId="43" fillId="0" borderId="0" xfId="0" applyFont="1" applyFill="1" applyBorder="1" applyAlignment="1">
      <alignment horizontal="left" vertical="center" wrapText="1"/>
    </xf>
    <xf numFmtId="0" fontId="26" fillId="0" borderId="0" xfId="0" applyFont="1" applyBorder="1" applyAlignment="1">
      <alignment horizontal="left"/>
    </xf>
    <xf numFmtId="0" fontId="42" fillId="0" borderId="1" xfId="0" applyFont="1" applyBorder="1" applyAlignment="1">
      <alignment horizontal="left"/>
    </xf>
    <xf numFmtId="0" fontId="21" fillId="0" borderId="1" xfId="0" applyFont="1" applyBorder="1" applyAlignment="1">
      <alignment horizontal="left"/>
    </xf>
    <xf numFmtId="0" fontId="7" fillId="0" borderId="0" xfId="0" applyFont="1" applyAlignment="1">
      <alignment horizontal="left"/>
    </xf>
    <xf numFmtId="0" fontId="13" fillId="0" borderId="0" xfId="0" applyFont="1" applyAlignment="1">
      <alignment horizontal="left"/>
    </xf>
    <xf numFmtId="0" fontId="13" fillId="3" borderId="1" xfId="0" applyFont="1" applyFill="1" applyBorder="1" applyAlignment="1">
      <alignment horizontal="left"/>
    </xf>
    <xf numFmtId="169" fontId="13" fillId="0" borderId="0" xfId="1" applyNumberFormat="1" applyFont="1" applyFill="1" applyBorder="1" applyAlignment="1" applyProtection="1">
      <alignment horizontal="center" vertical="center" wrapText="1"/>
      <protection locked="0"/>
    </xf>
    <xf numFmtId="3" fontId="13" fillId="0" borderId="0" xfId="0" applyNumberFormat="1" applyFont="1" applyFill="1" applyBorder="1" applyAlignment="1" applyProtection="1">
      <alignment horizontal="left" vertical="center" wrapText="1"/>
      <protection locked="0"/>
    </xf>
    <xf numFmtId="180" fontId="13" fillId="0" borderId="0" xfId="1" applyNumberFormat="1" applyFont="1" applyFill="1" applyBorder="1" applyAlignment="1">
      <alignment horizontal="left" vertical="center" wrapText="1"/>
    </xf>
    <xf numFmtId="3" fontId="13" fillId="0" borderId="0" xfId="1" applyNumberFormat="1" applyFont="1" applyFill="1" applyBorder="1" applyAlignment="1">
      <alignment horizontal="left" vertical="center" wrapText="1"/>
    </xf>
    <xf numFmtId="0" fontId="28" fillId="3" borderId="1" xfId="0" applyFont="1" applyFill="1" applyBorder="1" applyAlignment="1">
      <alignment horizontal="left" vertical="center" wrapText="1"/>
    </xf>
    <xf numFmtId="10" fontId="7" fillId="0" borderId="1" xfId="2" applyNumberFormat="1" applyFont="1" applyFill="1" applyBorder="1" applyAlignment="1" applyProtection="1">
      <alignment horizontal="center" vertical="center" wrapText="1"/>
      <protection locked="0"/>
    </xf>
    <xf numFmtId="0" fontId="7" fillId="0" borderId="0" xfId="0" applyFont="1"/>
    <xf numFmtId="10" fontId="26" fillId="3" borderId="1" xfId="2" applyNumberFormat="1" applyFont="1" applyFill="1" applyBorder="1" applyAlignment="1" applyProtection="1">
      <alignment horizontal="center" vertical="center" wrapText="1"/>
      <protection locked="0"/>
    </xf>
    <xf numFmtId="14" fontId="26" fillId="3" borderId="1" xfId="0" applyNumberFormat="1" applyFont="1" applyFill="1" applyBorder="1" applyAlignment="1" applyProtection="1">
      <alignment horizontal="center" vertical="center" wrapText="1"/>
      <protection locked="0"/>
    </xf>
    <xf numFmtId="15" fontId="26" fillId="3" borderId="1" xfId="0" applyNumberFormat="1" applyFont="1" applyFill="1" applyBorder="1" applyAlignment="1" applyProtection="1">
      <alignment horizontal="center" vertical="center" wrapText="1"/>
      <protection locked="0"/>
    </xf>
    <xf numFmtId="0" fontId="26" fillId="3" borderId="1" xfId="0" applyNumberFormat="1" applyFont="1" applyFill="1" applyBorder="1" applyAlignment="1" applyProtection="1">
      <alignment horizontal="center" vertical="center" wrapText="1"/>
      <protection locked="0"/>
    </xf>
    <xf numFmtId="169" fontId="26" fillId="3" borderId="1" xfId="1" applyNumberFormat="1" applyFont="1" applyFill="1" applyBorder="1" applyAlignment="1" applyProtection="1">
      <alignment horizontal="center" vertical="center" wrapText="1"/>
      <protection locked="0"/>
    </xf>
    <xf numFmtId="10" fontId="26" fillId="3" borderId="1" xfId="0" applyNumberFormat="1" applyFont="1" applyFill="1" applyBorder="1" applyAlignment="1" applyProtection="1">
      <alignment horizontal="center" vertical="center" wrapText="1"/>
      <protection locked="0"/>
    </xf>
    <xf numFmtId="10" fontId="26" fillId="3" borderId="1" xfId="1" applyNumberFormat="1" applyFont="1" applyFill="1" applyBorder="1" applyAlignment="1">
      <alignment horizontal="right" vertical="center" wrapText="1"/>
    </xf>
    <xf numFmtId="168" fontId="26" fillId="3" borderId="1" xfId="1" applyNumberFormat="1" applyFont="1" applyFill="1" applyBorder="1" applyAlignment="1">
      <alignment horizontal="right" vertical="center" wrapText="1"/>
    </xf>
    <xf numFmtId="2" fontId="14" fillId="0" borderId="1" xfId="0" applyNumberFormat="1" applyFont="1" applyFill="1" applyBorder="1" applyAlignment="1" applyProtection="1">
      <alignment horizontal="center" vertical="center" wrapText="1"/>
      <protection locked="0"/>
    </xf>
    <xf numFmtId="190" fontId="14" fillId="0" borderId="1" xfId="1" applyNumberFormat="1" applyFont="1" applyFill="1" applyBorder="1" applyAlignment="1">
      <alignment horizontal="right" vertical="center" wrapText="1"/>
    </xf>
    <xf numFmtId="1" fontId="54" fillId="0" borderId="1" xfId="0" applyNumberFormat="1" applyFont="1" applyFill="1" applyBorder="1" applyAlignment="1" applyProtection="1">
      <alignment horizontal="center" vertical="center" wrapText="1"/>
      <protection locked="0"/>
    </xf>
    <xf numFmtId="0" fontId="54" fillId="0" borderId="1" xfId="0" applyFont="1" applyFill="1" applyBorder="1" applyAlignment="1" applyProtection="1">
      <alignment horizontal="center" vertical="center" wrapText="1"/>
      <protection locked="0"/>
    </xf>
    <xf numFmtId="9" fontId="54" fillId="0" borderId="1" xfId="2" applyFont="1" applyFill="1" applyBorder="1" applyAlignment="1" applyProtection="1">
      <alignment horizontal="center" vertical="center" wrapText="1"/>
      <protection locked="0"/>
    </xf>
    <xf numFmtId="14" fontId="54" fillId="0" borderId="1" xfId="0" applyNumberFormat="1" applyFont="1" applyFill="1" applyBorder="1" applyAlignment="1" applyProtection="1">
      <alignment horizontal="center" vertical="center" wrapText="1"/>
      <protection locked="0"/>
    </xf>
    <xf numFmtId="15" fontId="54" fillId="0" borderId="1" xfId="0" applyNumberFormat="1" applyFont="1" applyFill="1" applyBorder="1" applyAlignment="1" applyProtection="1">
      <alignment horizontal="center" vertical="center" wrapText="1"/>
      <protection locked="0"/>
    </xf>
    <xf numFmtId="168" fontId="54" fillId="0" borderId="1" xfId="1" applyNumberFormat="1" applyFont="1" applyFill="1" applyBorder="1" applyAlignment="1">
      <alignment horizontal="right" vertical="center" wrapText="1"/>
    </xf>
    <xf numFmtId="9" fontId="54" fillId="0" borderId="1" xfId="0" applyNumberFormat="1" applyFont="1" applyFill="1" applyBorder="1" applyAlignment="1" applyProtection="1">
      <alignment horizontal="center" vertical="center" wrapText="1"/>
      <protection locked="0"/>
    </xf>
    <xf numFmtId="0" fontId="8" fillId="2" borderId="1" xfId="0" applyFont="1" applyFill="1" applyBorder="1" applyAlignment="1">
      <alignment horizontal="left" vertical="center"/>
    </xf>
    <xf numFmtId="14" fontId="8" fillId="2" borderId="1" xfId="0" applyNumberFormat="1" applyFont="1" applyFill="1" applyBorder="1" applyAlignment="1">
      <alignment horizontal="left" vertical="center"/>
    </xf>
    <xf numFmtId="49" fontId="3" fillId="0" borderId="1" xfId="0" applyNumberFormat="1" applyFont="1" applyFill="1" applyBorder="1" applyAlignment="1" applyProtection="1">
      <alignment horizontal="left" vertical="center"/>
      <protection locked="0"/>
    </xf>
    <xf numFmtId="0" fontId="3" fillId="0" borderId="1" xfId="0" applyFont="1" applyFill="1" applyBorder="1" applyAlignment="1" applyProtection="1">
      <alignment horizontal="left" vertical="center"/>
      <protection locked="0"/>
    </xf>
    <xf numFmtId="1" fontId="3" fillId="0" borderId="1" xfId="0" applyNumberFormat="1" applyFont="1" applyFill="1" applyBorder="1" applyAlignment="1" applyProtection="1">
      <alignment horizontal="left" vertical="center"/>
      <protection locked="0"/>
    </xf>
    <xf numFmtId="9" fontId="3" fillId="0" borderId="1" xfId="2" applyFont="1" applyFill="1" applyBorder="1" applyAlignment="1" applyProtection="1">
      <alignment horizontal="left" vertical="center"/>
      <protection locked="0"/>
    </xf>
    <xf numFmtId="14" fontId="3" fillId="0" borderId="1" xfId="0" applyNumberFormat="1" applyFont="1" applyFill="1" applyBorder="1" applyAlignment="1" applyProtection="1">
      <alignment horizontal="left" vertical="center"/>
      <protection locked="0"/>
    </xf>
    <xf numFmtId="15" fontId="3" fillId="0" borderId="1" xfId="0" applyNumberFormat="1" applyFont="1" applyFill="1" applyBorder="1" applyAlignment="1" applyProtection="1">
      <alignment horizontal="left" vertical="center"/>
      <protection locked="0"/>
    </xf>
    <xf numFmtId="2" fontId="3" fillId="0" borderId="1" xfId="0" applyNumberFormat="1" applyFont="1" applyFill="1" applyBorder="1" applyAlignment="1" applyProtection="1">
      <alignment horizontal="left" vertical="center"/>
      <protection locked="0"/>
    </xf>
    <xf numFmtId="168" fontId="3" fillId="0" borderId="1" xfId="1" applyNumberFormat="1" applyFont="1" applyFill="1" applyBorder="1" applyAlignment="1">
      <alignment horizontal="left" vertical="center"/>
    </xf>
    <xf numFmtId="0" fontId="4" fillId="0" borderId="1" xfId="0" applyFont="1" applyFill="1" applyBorder="1" applyAlignment="1">
      <alignment horizontal="left" vertical="center"/>
    </xf>
    <xf numFmtId="49" fontId="9" fillId="0" borderId="1" xfId="0" applyNumberFormat="1" applyFont="1" applyFill="1" applyBorder="1" applyAlignment="1" applyProtection="1">
      <alignment horizontal="left" vertical="center"/>
      <protection locked="0"/>
    </xf>
    <xf numFmtId="1" fontId="9" fillId="0" borderId="1" xfId="0" applyNumberFormat="1" applyFont="1" applyFill="1" applyBorder="1" applyAlignment="1" applyProtection="1">
      <alignment horizontal="left" vertical="center"/>
      <protection locked="0"/>
    </xf>
    <xf numFmtId="0" fontId="9" fillId="0" borderId="1" xfId="0" applyFont="1" applyFill="1" applyBorder="1" applyAlignment="1" applyProtection="1">
      <alignment horizontal="left" vertical="center"/>
      <protection locked="0"/>
    </xf>
    <xf numFmtId="9" fontId="9" fillId="0" borderId="1" xfId="2" applyFont="1" applyFill="1" applyBorder="1" applyAlignment="1" applyProtection="1">
      <alignment horizontal="left" vertical="center"/>
      <protection locked="0"/>
    </xf>
    <xf numFmtId="14" fontId="9" fillId="0" borderId="1" xfId="0" applyNumberFormat="1" applyFont="1" applyFill="1" applyBorder="1" applyAlignment="1" applyProtection="1">
      <alignment horizontal="left" vertical="center"/>
      <protection locked="0"/>
    </xf>
    <xf numFmtId="15" fontId="9" fillId="0" borderId="1" xfId="0" applyNumberFormat="1" applyFont="1" applyFill="1" applyBorder="1" applyAlignment="1" applyProtection="1">
      <alignment horizontal="left" vertical="center"/>
      <protection locked="0"/>
    </xf>
    <xf numFmtId="2" fontId="9" fillId="0" borderId="1" xfId="0" applyNumberFormat="1" applyFont="1" applyFill="1" applyBorder="1" applyAlignment="1" applyProtection="1">
      <alignment horizontal="left" vertical="center"/>
      <protection locked="0"/>
    </xf>
    <xf numFmtId="1" fontId="9" fillId="0" borderId="1" xfId="1" applyNumberFormat="1" applyFont="1" applyFill="1" applyBorder="1" applyAlignment="1">
      <alignment horizontal="left" vertical="center"/>
    </xf>
    <xf numFmtId="168" fontId="9" fillId="0" borderId="1" xfId="1" applyNumberFormat="1" applyFont="1" applyFill="1" applyBorder="1" applyAlignment="1">
      <alignment horizontal="left" vertical="center"/>
    </xf>
    <xf numFmtId="0" fontId="9" fillId="0" borderId="1" xfId="0" applyFont="1" applyFill="1" applyBorder="1" applyAlignment="1">
      <alignment horizontal="left" vertical="center"/>
    </xf>
    <xf numFmtId="9" fontId="9" fillId="0" borderId="1" xfId="0" applyNumberFormat="1" applyFont="1" applyFill="1" applyBorder="1" applyAlignment="1" applyProtection="1">
      <alignment horizontal="left" vertical="center"/>
      <protection locked="0"/>
    </xf>
    <xf numFmtId="0" fontId="9" fillId="0" borderId="1" xfId="0" applyFont="1" applyFill="1" applyBorder="1" applyAlignment="1" applyProtection="1">
      <alignment horizontal="left" vertical="top"/>
      <protection locked="0"/>
    </xf>
    <xf numFmtId="1" fontId="9" fillId="0" borderId="1" xfId="2" applyNumberFormat="1" applyFont="1" applyFill="1" applyBorder="1" applyAlignment="1">
      <alignment horizontal="left" vertical="center"/>
    </xf>
    <xf numFmtId="170" fontId="9" fillId="0" borderId="1" xfId="0" applyNumberFormat="1" applyFont="1" applyFill="1" applyBorder="1" applyAlignment="1" applyProtection="1">
      <alignment horizontal="left" vertical="center"/>
      <protection locked="0"/>
    </xf>
    <xf numFmtId="37" fontId="9" fillId="0" borderId="1" xfId="1" applyNumberFormat="1" applyFont="1" applyFill="1" applyBorder="1" applyAlignment="1">
      <alignment horizontal="left" vertical="center"/>
    </xf>
    <xf numFmtId="2" fontId="9" fillId="0" borderId="3" xfId="0" applyNumberFormat="1" applyFont="1" applyFill="1" applyBorder="1" applyAlignment="1" applyProtection="1">
      <alignment horizontal="left" vertical="center"/>
      <protection locked="0"/>
    </xf>
    <xf numFmtId="14" fontId="9" fillId="7" borderId="1" xfId="0" applyNumberFormat="1" applyFont="1" applyFill="1" applyBorder="1" applyAlignment="1" applyProtection="1">
      <alignment horizontal="left" vertical="center"/>
      <protection locked="0"/>
    </xf>
    <xf numFmtId="14" fontId="9" fillId="16" borderId="1" xfId="0" applyNumberFormat="1" applyFont="1" applyFill="1" applyBorder="1" applyAlignment="1" applyProtection="1">
      <alignment horizontal="left" vertical="center"/>
      <protection locked="0"/>
    </xf>
    <xf numFmtId="190" fontId="9" fillId="0" borderId="1" xfId="1" applyNumberFormat="1" applyFont="1" applyFill="1" applyBorder="1" applyAlignment="1">
      <alignment horizontal="left" vertical="center"/>
    </xf>
    <xf numFmtId="1" fontId="14" fillId="0" borderId="1" xfId="1" applyNumberFormat="1" applyFont="1" applyFill="1" applyBorder="1" applyAlignment="1" applyProtection="1">
      <alignment horizontal="center" vertical="center" wrapText="1"/>
      <protection locked="0"/>
    </xf>
    <xf numFmtId="0" fontId="0" fillId="0" borderId="1" xfId="0" applyBorder="1" applyAlignment="1">
      <alignment vertical="center" wrapText="1"/>
    </xf>
    <xf numFmtId="49" fontId="7" fillId="0" borderId="1" xfId="0" applyNumberFormat="1" applyFont="1" applyFill="1" applyBorder="1" applyAlignment="1" applyProtection="1">
      <alignment vertical="center" wrapText="1"/>
      <protection locked="0"/>
    </xf>
    <xf numFmtId="171" fontId="13" fillId="0" borderId="1" xfId="0" applyNumberFormat="1" applyFont="1" applyFill="1" applyBorder="1" applyAlignment="1" applyProtection="1">
      <alignment horizontal="center" vertical="center" wrapText="1"/>
      <protection locked="0"/>
    </xf>
    <xf numFmtId="191" fontId="13" fillId="0" borderId="1" xfId="0" applyNumberFormat="1" applyFont="1" applyFill="1" applyBorder="1" applyAlignment="1" applyProtection="1">
      <alignment horizontal="center" vertical="center" wrapText="1"/>
      <protection locked="0"/>
    </xf>
    <xf numFmtId="192" fontId="13" fillId="0" borderId="1" xfId="1" applyNumberFormat="1" applyFont="1" applyFill="1" applyBorder="1" applyAlignment="1">
      <alignment horizontal="right" vertical="center" wrapText="1"/>
    </xf>
    <xf numFmtId="179" fontId="14" fillId="0" borderId="1" xfId="0" applyNumberFormat="1" applyFont="1" applyFill="1" applyBorder="1" applyAlignment="1" applyProtection="1">
      <alignment horizontal="center" vertical="center" wrapText="1"/>
      <protection locked="0"/>
    </xf>
    <xf numFmtId="2" fontId="14" fillId="3" borderId="1" xfId="0" applyNumberFormat="1" applyFont="1" applyFill="1" applyBorder="1" applyAlignment="1" applyProtection="1">
      <alignment horizontal="center" vertical="center" wrapText="1"/>
      <protection locked="0"/>
    </xf>
    <xf numFmtId="14" fontId="14" fillId="3" borderId="1" xfId="0" applyNumberFormat="1" applyFont="1" applyFill="1" applyBorder="1" applyAlignment="1" applyProtection="1">
      <alignment horizontal="center" vertical="center" wrapText="1"/>
      <protection locked="0"/>
    </xf>
    <xf numFmtId="179" fontId="14" fillId="3" borderId="1" xfId="0" applyNumberFormat="1" applyFont="1" applyFill="1" applyBorder="1" applyAlignment="1" applyProtection="1">
      <alignment horizontal="center" vertical="center" wrapText="1"/>
      <protection locked="0"/>
    </xf>
    <xf numFmtId="175" fontId="14" fillId="0" borderId="1" xfId="1" applyNumberFormat="1" applyFont="1" applyFill="1" applyBorder="1" applyAlignment="1">
      <alignment horizontal="right" vertical="center" wrapText="1"/>
    </xf>
    <xf numFmtId="1" fontId="14" fillId="3" borderId="1" xfId="0" applyNumberFormat="1" applyFont="1" applyFill="1" applyBorder="1" applyAlignment="1" applyProtection="1">
      <alignment horizontal="center" vertical="center" wrapText="1"/>
      <protection locked="0"/>
    </xf>
    <xf numFmtId="15" fontId="14" fillId="3" borderId="1" xfId="0" applyNumberFormat="1" applyFont="1" applyFill="1" applyBorder="1" applyAlignment="1" applyProtection="1">
      <alignment horizontal="center" vertical="center" wrapText="1"/>
      <protection locked="0"/>
    </xf>
    <xf numFmtId="49" fontId="7" fillId="0" borderId="0" xfId="0" applyNumberFormat="1" applyFont="1" applyFill="1" applyBorder="1" applyAlignment="1" applyProtection="1">
      <alignment vertical="center" wrapText="1"/>
      <protection locked="0"/>
    </xf>
    <xf numFmtId="171" fontId="13" fillId="0" borderId="0" xfId="0" applyNumberFormat="1" applyFont="1" applyFill="1" applyBorder="1" applyAlignment="1" applyProtection="1">
      <alignment horizontal="center" vertical="center" wrapText="1"/>
      <protection locked="0"/>
    </xf>
    <xf numFmtId="9" fontId="13" fillId="0" borderId="0" xfId="2" applyNumberFormat="1" applyFont="1" applyFill="1" applyBorder="1" applyAlignment="1" applyProtection="1">
      <alignment horizontal="center" vertical="center" wrapText="1"/>
      <protection locked="0"/>
    </xf>
    <xf numFmtId="191" fontId="13" fillId="0" borderId="0" xfId="0" applyNumberFormat="1" applyFont="1" applyFill="1" applyBorder="1" applyAlignment="1" applyProtection="1">
      <alignment horizontal="center" vertical="center" wrapText="1"/>
      <protection locked="0"/>
    </xf>
    <xf numFmtId="192" fontId="13" fillId="0" borderId="0" xfId="1" applyNumberFormat="1" applyFont="1" applyFill="1" applyBorder="1" applyAlignment="1">
      <alignment horizontal="right" vertical="center" wrapText="1"/>
    </xf>
    <xf numFmtId="49" fontId="14" fillId="0" borderId="1" xfId="0" applyNumberFormat="1" applyFont="1" applyFill="1" applyBorder="1" applyAlignment="1" applyProtection="1">
      <alignment horizontal="left" vertical="top" wrapText="1"/>
      <protection locked="0"/>
    </xf>
    <xf numFmtId="1" fontId="14" fillId="0" borderId="1" xfId="0" applyNumberFormat="1" applyFont="1" applyFill="1" applyBorder="1" applyAlignment="1" applyProtection="1">
      <alignment horizontal="left" vertical="top" wrapText="1"/>
      <protection locked="0"/>
    </xf>
    <xf numFmtId="0" fontId="14" fillId="0" borderId="1" xfId="0" applyFont="1" applyFill="1" applyBorder="1" applyAlignment="1" applyProtection="1">
      <alignment horizontal="left" wrapText="1"/>
      <protection locked="0"/>
    </xf>
    <xf numFmtId="14" fontId="14" fillId="0" borderId="1" xfId="0" applyNumberFormat="1" applyFont="1" applyFill="1" applyBorder="1" applyAlignment="1" applyProtection="1">
      <alignment horizontal="left" vertical="top" wrapText="1"/>
      <protection locked="0"/>
    </xf>
    <xf numFmtId="15" fontId="14" fillId="0" borderId="1" xfId="0" applyNumberFormat="1" applyFont="1" applyFill="1" applyBorder="1" applyAlignment="1" applyProtection="1">
      <alignment horizontal="left" vertical="top" wrapText="1"/>
      <protection locked="0"/>
    </xf>
    <xf numFmtId="1" fontId="14" fillId="0" borderId="1" xfId="1" applyNumberFormat="1" applyFont="1" applyFill="1" applyBorder="1" applyAlignment="1">
      <alignment horizontal="left" vertical="top" wrapText="1"/>
    </xf>
    <xf numFmtId="168" fontId="14" fillId="0" borderId="1" xfId="1" applyNumberFormat="1" applyFont="1" applyFill="1" applyBorder="1" applyAlignment="1">
      <alignment horizontal="left" vertical="top" wrapText="1"/>
    </xf>
    <xf numFmtId="0" fontId="14" fillId="0" borderId="1" xfId="0" applyFont="1" applyFill="1" applyBorder="1" applyAlignment="1">
      <alignment horizontal="left" vertical="top" wrapText="1"/>
    </xf>
    <xf numFmtId="9" fontId="14" fillId="0" borderId="1" xfId="0" applyNumberFormat="1" applyFont="1" applyFill="1" applyBorder="1" applyAlignment="1" applyProtection="1">
      <alignment horizontal="left" wrapText="1"/>
      <protection locked="0"/>
    </xf>
    <xf numFmtId="49" fontId="9" fillId="0" borderId="1" xfId="0" applyNumberFormat="1" applyFont="1" applyFill="1" applyBorder="1" applyAlignment="1" applyProtection="1">
      <alignment horizontal="left" vertical="top"/>
      <protection locked="0"/>
    </xf>
    <xf numFmtId="1" fontId="9" fillId="0" borderId="1" xfId="0" applyNumberFormat="1" applyFont="1" applyFill="1" applyBorder="1" applyAlignment="1" applyProtection="1">
      <alignment horizontal="left" vertical="top"/>
      <protection locked="0"/>
    </xf>
    <xf numFmtId="0" fontId="9" fillId="0" borderId="1" xfId="0" applyFont="1" applyFill="1" applyBorder="1" applyAlignment="1" applyProtection="1">
      <alignment horizontal="left"/>
      <protection locked="0"/>
    </xf>
    <xf numFmtId="9" fontId="9" fillId="0" borderId="1" xfId="2" applyFont="1" applyFill="1" applyBorder="1" applyAlignment="1" applyProtection="1">
      <alignment horizontal="left"/>
      <protection locked="0"/>
    </xf>
    <xf numFmtId="14" fontId="9" fillId="0" borderId="1" xfId="0" applyNumberFormat="1" applyFont="1" applyFill="1" applyBorder="1" applyAlignment="1" applyProtection="1">
      <alignment horizontal="left" vertical="top"/>
      <protection locked="0"/>
    </xf>
    <xf numFmtId="15" fontId="9" fillId="0" borderId="1" xfId="0" applyNumberFormat="1" applyFont="1" applyFill="1" applyBorder="1" applyAlignment="1" applyProtection="1">
      <alignment horizontal="left" vertical="top"/>
      <protection locked="0"/>
    </xf>
    <xf numFmtId="2" fontId="9" fillId="0" borderId="1" xfId="0" applyNumberFormat="1" applyFont="1" applyFill="1" applyBorder="1" applyAlignment="1" applyProtection="1">
      <alignment horizontal="left" vertical="top"/>
      <protection locked="0"/>
    </xf>
    <xf numFmtId="1" fontId="9" fillId="0" borderId="1" xfId="1" applyNumberFormat="1" applyFont="1" applyFill="1" applyBorder="1" applyAlignment="1">
      <alignment horizontal="left" vertical="top"/>
    </xf>
    <xf numFmtId="168" fontId="9" fillId="0" borderId="1" xfId="1" applyNumberFormat="1" applyFont="1" applyFill="1" applyBorder="1" applyAlignment="1">
      <alignment horizontal="left" vertical="top"/>
    </xf>
    <xf numFmtId="0" fontId="9" fillId="0" borderId="1" xfId="0" applyFont="1" applyFill="1" applyBorder="1" applyAlignment="1">
      <alignment horizontal="left" vertical="top"/>
    </xf>
    <xf numFmtId="0" fontId="4" fillId="0" borderId="0" xfId="0" applyFont="1" applyFill="1" applyBorder="1" applyAlignment="1">
      <alignment horizontal="left" vertical="center"/>
    </xf>
    <xf numFmtId="9" fontId="9" fillId="0" borderId="1" xfId="0" applyNumberFormat="1" applyFont="1" applyFill="1" applyBorder="1" applyAlignment="1" applyProtection="1">
      <alignment horizontal="left"/>
      <protection locked="0"/>
    </xf>
    <xf numFmtId="0" fontId="3" fillId="0" borderId="0" xfId="0" applyFont="1" applyFill="1" applyAlignment="1">
      <alignment horizontal="left" vertical="center"/>
    </xf>
    <xf numFmtId="0" fontId="3" fillId="0" borderId="1" xfId="0" applyFont="1" applyFill="1" applyBorder="1" applyAlignment="1">
      <alignment horizontal="left" vertical="center"/>
    </xf>
    <xf numFmtId="0" fontId="9" fillId="0" borderId="3" xfId="0" applyFont="1" applyFill="1" applyBorder="1" applyAlignment="1" applyProtection="1">
      <alignment horizontal="left" vertical="center"/>
      <protection locked="0"/>
    </xf>
    <xf numFmtId="1" fontId="9" fillId="0" borderId="1" xfId="1" applyNumberFormat="1" applyFont="1" applyFill="1" applyBorder="1" applyAlignment="1" applyProtection="1">
      <alignment horizontal="left" vertical="center"/>
      <protection locked="0"/>
    </xf>
    <xf numFmtId="171" fontId="3" fillId="0" borderId="1" xfId="0" applyNumberFormat="1" applyFont="1" applyFill="1" applyBorder="1" applyAlignment="1" applyProtection="1">
      <alignment horizontal="left" vertical="center"/>
      <protection locked="0"/>
    </xf>
    <xf numFmtId="9" fontId="3" fillId="0" borderId="1" xfId="2" applyNumberFormat="1" applyFont="1" applyFill="1" applyBorder="1" applyAlignment="1" applyProtection="1">
      <alignment horizontal="left" vertical="center"/>
      <protection locked="0"/>
    </xf>
    <xf numFmtId="191" fontId="3" fillId="0" borderId="1" xfId="0" applyNumberFormat="1" applyFont="1" applyFill="1" applyBorder="1" applyAlignment="1" applyProtection="1">
      <alignment horizontal="left" vertical="center"/>
      <protection locked="0"/>
    </xf>
    <xf numFmtId="192" fontId="3" fillId="0" borderId="1" xfId="1" applyNumberFormat="1" applyFont="1" applyFill="1" applyBorder="1" applyAlignment="1">
      <alignment horizontal="left" vertical="center"/>
    </xf>
    <xf numFmtId="9" fontId="3" fillId="0" borderId="1" xfId="0" applyNumberFormat="1" applyFont="1" applyFill="1" applyBorder="1" applyAlignment="1" applyProtection="1">
      <alignment horizontal="left" vertical="center"/>
      <protection locked="0"/>
    </xf>
    <xf numFmtId="2" fontId="3" fillId="0" borderId="1" xfId="1" applyNumberFormat="1" applyFont="1" applyFill="1" applyBorder="1" applyAlignment="1">
      <alignment horizontal="left" vertical="center"/>
    </xf>
    <xf numFmtId="0" fontId="2" fillId="0" borderId="0" xfId="0" applyFont="1" applyAlignment="1">
      <alignment horizontal="left" vertical="center"/>
    </xf>
    <xf numFmtId="1" fontId="3" fillId="0" borderId="1" xfId="1" applyNumberFormat="1" applyFont="1" applyFill="1" applyBorder="1" applyAlignment="1">
      <alignment horizontal="left" vertical="center"/>
    </xf>
    <xf numFmtId="0" fontId="2" fillId="0" borderId="1" xfId="0" applyFont="1" applyBorder="1" applyAlignment="1">
      <alignment horizontal="left" vertical="center"/>
    </xf>
    <xf numFmtId="49" fontId="3" fillId="0" borderId="0" xfId="0" applyNumberFormat="1" applyFont="1" applyFill="1" applyBorder="1" applyAlignment="1" applyProtection="1">
      <alignment horizontal="left" vertical="center"/>
      <protection locked="0"/>
    </xf>
    <xf numFmtId="2" fontId="3" fillId="0" borderId="0" xfId="0" applyNumberFormat="1" applyFont="1" applyFill="1" applyBorder="1" applyAlignment="1" applyProtection="1">
      <alignment horizontal="left" vertical="center"/>
      <protection locked="0"/>
    </xf>
    <xf numFmtId="0" fontId="3" fillId="0" borderId="0" xfId="0" applyFont="1" applyFill="1" applyBorder="1" applyAlignment="1" applyProtection="1">
      <alignment horizontal="left" vertical="center"/>
      <protection locked="0"/>
    </xf>
    <xf numFmtId="9" fontId="3" fillId="0" borderId="0" xfId="0" applyNumberFormat="1" applyFont="1" applyFill="1" applyBorder="1" applyAlignment="1" applyProtection="1">
      <alignment horizontal="left" vertical="center"/>
      <protection locked="0"/>
    </xf>
    <xf numFmtId="14" fontId="3" fillId="0" borderId="0" xfId="0" applyNumberFormat="1" applyFont="1" applyFill="1" applyBorder="1" applyAlignment="1" applyProtection="1">
      <alignment horizontal="left" vertical="center"/>
      <protection locked="0"/>
    </xf>
    <xf numFmtId="15" fontId="3" fillId="0" borderId="0" xfId="0" applyNumberFormat="1" applyFont="1" applyFill="1" applyBorder="1" applyAlignment="1" applyProtection="1">
      <alignment horizontal="left" vertical="center"/>
      <protection locked="0"/>
    </xf>
    <xf numFmtId="1" fontId="3" fillId="0" borderId="0" xfId="0" applyNumberFormat="1" applyFont="1" applyFill="1" applyBorder="1" applyAlignment="1" applyProtection="1">
      <alignment horizontal="left" vertical="center"/>
      <protection locked="0"/>
    </xf>
    <xf numFmtId="168" fontId="3" fillId="0" borderId="0" xfId="1" applyNumberFormat="1" applyFont="1" applyFill="1" applyBorder="1" applyAlignment="1">
      <alignment horizontal="left" vertical="center"/>
    </xf>
    <xf numFmtId="0" fontId="2" fillId="0" borderId="0" xfId="0" applyFont="1" applyBorder="1" applyAlignment="1">
      <alignment horizontal="left" vertical="center"/>
    </xf>
    <xf numFmtId="0" fontId="3" fillId="0" borderId="1" xfId="0" applyNumberFormat="1" applyFont="1" applyFill="1" applyBorder="1" applyAlignment="1" applyProtection="1">
      <alignment horizontal="left" vertical="center"/>
      <protection locked="0"/>
    </xf>
    <xf numFmtId="0" fontId="3" fillId="10" borderId="1" xfId="0" applyNumberFormat="1" applyFont="1" applyFill="1" applyBorder="1" applyAlignment="1" applyProtection="1">
      <alignment horizontal="left" vertical="center"/>
      <protection locked="0"/>
    </xf>
    <xf numFmtId="3" fontId="3" fillId="0" borderId="1" xfId="0" applyNumberFormat="1" applyFont="1" applyFill="1" applyBorder="1" applyAlignment="1" applyProtection="1">
      <alignment horizontal="left" vertical="center"/>
      <protection locked="0"/>
    </xf>
    <xf numFmtId="179" fontId="9" fillId="0" borderId="1" xfId="0" applyNumberFormat="1" applyFont="1" applyFill="1" applyBorder="1" applyAlignment="1" applyProtection="1">
      <alignment horizontal="left" vertical="center"/>
      <protection locked="0"/>
    </xf>
    <xf numFmtId="2" fontId="9" fillId="3" borderId="1" xfId="0" applyNumberFormat="1" applyFont="1" applyFill="1" applyBorder="1" applyAlignment="1" applyProtection="1">
      <alignment horizontal="left" vertical="center"/>
      <protection locked="0"/>
    </xf>
    <xf numFmtId="14" fontId="9" fillId="3" borderId="1" xfId="0" applyNumberFormat="1" applyFont="1" applyFill="1" applyBorder="1" applyAlignment="1" applyProtection="1">
      <alignment horizontal="left" vertical="center"/>
      <protection locked="0"/>
    </xf>
    <xf numFmtId="179" fontId="9" fillId="3" borderId="1" xfId="0" applyNumberFormat="1" applyFont="1" applyFill="1" applyBorder="1" applyAlignment="1" applyProtection="1">
      <alignment horizontal="left" vertical="center"/>
      <protection locked="0"/>
    </xf>
    <xf numFmtId="175" fontId="9" fillId="0" borderId="1" xfId="1" applyNumberFormat="1" applyFont="1" applyFill="1" applyBorder="1" applyAlignment="1">
      <alignment horizontal="left" vertical="center"/>
    </xf>
    <xf numFmtId="1" fontId="9" fillId="3" borderId="1" xfId="0" applyNumberFormat="1" applyFont="1" applyFill="1" applyBorder="1" applyAlignment="1" applyProtection="1">
      <alignment horizontal="left" vertical="center"/>
      <protection locked="0"/>
    </xf>
    <xf numFmtId="15" fontId="9" fillId="3" borderId="1" xfId="0" applyNumberFormat="1" applyFont="1" applyFill="1" applyBorder="1" applyAlignment="1" applyProtection="1">
      <alignment horizontal="left" vertical="center"/>
      <protection locked="0"/>
    </xf>
    <xf numFmtId="9" fontId="3" fillId="0" borderId="0" xfId="2" applyFont="1" applyFill="1" applyBorder="1" applyAlignment="1" applyProtection="1">
      <alignment horizontal="left" vertical="center"/>
      <protection locked="0"/>
    </xf>
    <xf numFmtId="170" fontId="14" fillId="0" borderId="1" xfId="0" applyNumberFormat="1" applyFont="1" applyFill="1" applyBorder="1" applyAlignment="1" applyProtection="1">
      <alignment horizontal="left" vertical="top" wrapText="1"/>
      <protection locked="0"/>
    </xf>
    <xf numFmtId="49" fontId="14" fillId="0" borderId="1" xfId="0" applyNumberFormat="1" applyFont="1" applyFill="1" applyBorder="1" applyAlignment="1" applyProtection="1">
      <alignment vertical="top" wrapText="1"/>
      <protection locked="0"/>
    </xf>
    <xf numFmtId="1" fontId="14" fillId="0" borderId="1" xfId="0" applyNumberFormat="1" applyFont="1" applyFill="1" applyBorder="1" applyAlignment="1" applyProtection="1">
      <alignment vertical="top" wrapText="1"/>
      <protection locked="0"/>
    </xf>
    <xf numFmtId="0" fontId="14" fillId="0" borderId="1" xfId="0" applyFont="1" applyFill="1" applyBorder="1" applyAlignment="1" applyProtection="1">
      <alignment vertical="top" wrapText="1"/>
      <protection locked="0"/>
    </xf>
    <xf numFmtId="9" fontId="14" fillId="0" borderId="1" xfId="2" applyFont="1" applyFill="1" applyBorder="1" applyAlignment="1" applyProtection="1">
      <alignment vertical="top" wrapText="1"/>
      <protection locked="0"/>
    </xf>
    <xf numFmtId="14" fontId="14" fillId="0" borderId="1" xfId="0" applyNumberFormat="1" applyFont="1" applyFill="1" applyBorder="1" applyAlignment="1" applyProtection="1">
      <alignment vertical="top" wrapText="1"/>
      <protection locked="0"/>
    </xf>
    <xf numFmtId="15" fontId="14" fillId="0" borderId="1" xfId="0" applyNumberFormat="1" applyFont="1" applyFill="1" applyBorder="1" applyAlignment="1" applyProtection="1">
      <alignment vertical="top" wrapText="1"/>
      <protection locked="0"/>
    </xf>
    <xf numFmtId="2" fontId="14" fillId="0" borderId="1" xfId="0" applyNumberFormat="1" applyFont="1" applyFill="1" applyBorder="1" applyAlignment="1" applyProtection="1">
      <alignment vertical="top" wrapText="1"/>
      <protection locked="0"/>
    </xf>
    <xf numFmtId="1" fontId="14" fillId="0" borderId="1" xfId="1" applyNumberFormat="1" applyFont="1" applyFill="1" applyBorder="1" applyAlignment="1">
      <alignment vertical="top" wrapText="1"/>
    </xf>
    <xf numFmtId="168" fontId="14" fillId="0" borderId="1" xfId="1" applyNumberFormat="1" applyFont="1" applyFill="1" applyBorder="1" applyAlignment="1">
      <alignment vertical="top" wrapText="1"/>
    </xf>
    <xf numFmtId="0" fontId="14" fillId="0" borderId="1" xfId="0" applyFont="1" applyFill="1" applyBorder="1" applyAlignment="1">
      <alignment vertical="top" wrapText="1"/>
    </xf>
    <xf numFmtId="9" fontId="14" fillId="0" borderId="1" xfId="0" applyNumberFormat="1" applyFont="1" applyFill="1" applyBorder="1" applyAlignment="1" applyProtection="1">
      <alignment vertical="top" wrapText="1"/>
      <protection locked="0"/>
    </xf>
    <xf numFmtId="15" fontId="7" fillId="0" borderId="1" xfId="0" applyNumberFormat="1" applyFont="1" applyFill="1" applyBorder="1" applyAlignment="1" applyProtection="1">
      <alignment vertical="top" wrapText="1"/>
      <protection locked="0"/>
    </xf>
    <xf numFmtId="0" fontId="14" fillId="0" borderId="1" xfId="0" applyNumberFormat="1" applyFont="1" applyFill="1" applyBorder="1" applyAlignment="1" applyProtection="1">
      <alignment vertical="top" wrapText="1"/>
      <protection locked="0"/>
    </xf>
    <xf numFmtId="0" fontId="3" fillId="0" borderId="0" xfId="0" applyNumberFormat="1" applyFont="1" applyFill="1" applyBorder="1" applyAlignment="1" applyProtection="1">
      <alignment horizontal="left" vertical="center"/>
      <protection locked="0"/>
    </xf>
    <xf numFmtId="3" fontId="13" fillId="10" borderId="1" xfId="0" applyNumberFormat="1" applyFont="1" applyFill="1" applyBorder="1" applyAlignment="1" applyProtection="1">
      <alignment horizontal="center" vertical="center" wrapText="1"/>
      <protection locked="0"/>
    </xf>
    <xf numFmtId="0" fontId="13" fillId="0" borderId="1" xfId="1" applyNumberFormat="1" applyFont="1" applyFill="1" applyBorder="1" applyAlignment="1">
      <alignment horizontal="right" vertical="center" wrapText="1"/>
    </xf>
    <xf numFmtId="171" fontId="3" fillId="0" borderId="0" xfId="0" applyNumberFormat="1" applyFont="1" applyFill="1" applyBorder="1" applyAlignment="1" applyProtection="1">
      <alignment horizontal="left" vertical="center"/>
      <protection locked="0"/>
    </xf>
    <xf numFmtId="9" fontId="3" fillId="0" borderId="0" xfId="2" applyNumberFormat="1" applyFont="1" applyFill="1" applyBorder="1" applyAlignment="1" applyProtection="1">
      <alignment horizontal="left" vertical="center"/>
      <protection locked="0"/>
    </xf>
    <xf numFmtId="191" fontId="3" fillId="0" borderId="0" xfId="0" applyNumberFormat="1" applyFont="1" applyFill="1" applyBorder="1" applyAlignment="1" applyProtection="1">
      <alignment horizontal="left" vertical="center"/>
      <protection locked="0"/>
    </xf>
    <xf numFmtId="192" fontId="3" fillId="0" borderId="0" xfId="1" applyNumberFormat="1" applyFont="1" applyFill="1" applyBorder="1" applyAlignment="1">
      <alignment horizontal="left" vertical="center"/>
    </xf>
    <xf numFmtId="168" fontId="55" fillId="0" borderId="1" xfId="1" applyNumberFormat="1" applyFont="1" applyFill="1" applyBorder="1" applyAlignment="1">
      <alignment horizontal="right" vertical="center" wrapText="1"/>
    </xf>
    <xf numFmtId="49" fontId="14" fillId="0" borderId="0" xfId="0" applyNumberFormat="1" applyFont="1" applyFill="1" applyBorder="1" applyAlignment="1" applyProtection="1">
      <alignment horizontal="left" vertical="top" wrapText="1"/>
      <protection locked="0"/>
    </xf>
    <xf numFmtId="49" fontId="14" fillId="0" borderId="0" xfId="0" applyNumberFormat="1" applyFont="1" applyFill="1" applyBorder="1" applyAlignment="1" applyProtection="1">
      <alignment horizontal="center" vertical="top" wrapText="1"/>
      <protection locked="0"/>
    </xf>
    <xf numFmtId="1" fontId="14" fillId="0" borderId="0" xfId="0" applyNumberFormat="1" applyFont="1" applyFill="1" applyBorder="1" applyAlignment="1" applyProtection="1">
      <alignment horizontal="left" vertical="top" wrapText="1"/>
      <protection locked="0"/>
    </xf>
    <xf numFmtId="0" fontId="14" fillId="0" borderId="0" xfId="0" applyFont="1" applyFill="1" applyBorder="1" applyAlignment="1" applyProtection="1">
      <alignment horizontal="left" wrapText="1"/>
      <protection locked="0"/>
    </xf>
    <xf numFmtId="9" fontId="14" fillId="0" borderId="0" xfId="0" applyNumberFormat="1" applyFont="1" applyFill="1" applyBorder="1" applyAlignment="1" applyProtection="1">
      <alignment horizontal="left" wrapText="1"/>
      <protection locked="0"/>
    </xf>
    <xf numFmtId="14" fontId="14" fillId="0" borderId="0" xfId="0" applyNumberFormat="1" applyFont="1" applyFill="1" applyBorder="1" applyAlignment="1" applyProtection="1">
      <alignment horizontal="left" vertical="top" wrapText="1"/>
      <protection locked="0"/>
    </xf>
    <xf numFmtId="15" fontId="14" fillId="0" borderId="0" xfId="0" applyNumberFormat="1" applyFont="1" applyFill="1" applyBorder="1" applyAlignment="1" applyProtection="1">
      <alignment horizontal="left" vertical="top" wrapText="1"/>
      <protection locked="0"/>
    </xf>
    <xf numFmtId="170" fontId="14" fillId="0" borderId="0" xfId="0" applyNumberFormat="1" applyFont="1" applyFill="1" applyBorder="1" applyAlignment="1" applyProtection="1">
      <alignment horizontal="left" vertical="top" wrapText="1"/>
      <protection locked="0"/>
    </xf>
    <xf numFmtId="1" fontId="14" fillId="0" borderId="0" xfId="1" applyNumberFormat="1" applyFont="1" applyFill="1" applyBorder="1" applyAlignment="1">
      <alignment horizontal="left" vertical="top" wrapText="1"/>
    </xf>
    <xf numFmtId="168" fontId="14" fillId="0" borderId="0" xfId="1" applyNumberFormat="1" applyFont="1" applyFill="1" applyBorder="1" applyAlignment="1">
      <alignment horizontal="left" vertical="top" wrapText="1"/>
    </xf>
    <xf numFmtId="0" fontId="14" fillId="0" borderId="0" xfId="0" applyFont="1" applyFill="1" applyBorder="1" applyAlignment="1">
      <alignment horizontal="left" vertical="top" wrapText="1"/>
    </xf>
    <xf numFmtId="175" fontId="54" fillId="0" borderId="1" xfId="1" applyNumberFormat="1" applyFont="1" applyFill="1" applyBorder="1" applyAlignment="1">
      <alignment horizontal="right" vertical="center" wrapText="1"/>
    </xf>
    <xf numFmtId="0" fontId="14" fillId="0" borderId="8" xfId="0" applyFont="1" applyFill="1" applyBorder="1" applyAlignment="1">
      <alignment horizontal="left" vertical="center" wrapText="1"/>
    </xf>
    <xf numFmtId="0" fontId="0" fillId="0" borderId="7" xfId="0" applyBorder="1" applyAlignment="1">
      <alignment vertical="center" wrapText="1"/>
    </xf>
    <xf numFmtId="0" fontId="14" fillId="0" borderId="1" xfId="0" applyFont="1" applyFill="1" applyBorder="1" applyAlignment="1">
      <alignment vertical="center" wrapText="1"/>
    </xf>
    <xf numFmtId="0" fontId="0" fillId="0" borderId="3" xfId="0" applyBorder="1" applyAlignment="1">
      <alignment vertical="center" wrapText="1"/>
    </xf>
    <xf numFmtId="0" fontId="9" fillId="0" borderId="4" xfId="0" applyFont="1" applyFill="1" applyBorder="1" applyAlignment="1" applyProtection="1">
      <alignment horizontal="left" vertical="center"/>
      <protection locked="0"/>
    </xf>
    <xf numFmtId="14" fontId="9" fillId="5" borderId="1" xfId="0" applyNumberFormat="1" applyFont="1" applyFill="1" applyBorder="1" applyAlignment="1" applyProtection="1">
      <alignment horizontal="left" vertical="center"/>
      <protection locked="0"/>
    </xf>
    <xf numFmtId="0" fontId="11" fillId="0" borderId="1" xfId="0" applyFont="1" applyFill="1" applyBorder="1" applyAlignment="1" applyProtection="1">
      <alignment horizontal="left" vertical="center"/>
      <protection locked="0"/>
    </xf>
    <xf numFmtId="3" fontId="9" fillId="0" borderId="1" xfId="0" applyNumberFormat="1" applyFont="1" applyFill="1" applyBorder="1" applyAlignment="1" applyProtection="1">
      <alignment horizontal="left" vertical="center"/>
      <protection locked="0"/>
    </xf>
    <xf numFmtId="14" fontId="9" fillId="5" borderId="3" xfId="0" applyNumberFormat="1" applyFont="1" applyFill="1" applyBorder="1" applyAlignment="1" applyProtection="1">
      <alignment horizontal="left" vertical="center"/>
      <protection locked="0"/>
    </xf>
    <xf numFmtId="15" fontId="9" fillId="0" borderId="3" xfId="0" applyNumberFormat="1" applyFont="1" applyFill="1" applyBorder="1" applyAlignment="1" applyProtection="1">
      <alignment horizontal="left" vertical="center"/>
      <protection locked="0"/>
    </xf>
    <xf numFmtId="14" fontId="9" fillId="7" borderId="3" xfId="0" applyNumberFormat="1" applyFont="1" applyFill="1" applyBorder="1" applyAlignment="1" applyProtection="1">
      <alignment horizontal="left" vertical="center"/>
      <protection locked="0"/>
    </xf>
    <xf numFmtId="14" fontId="9" fillId="16" borderId="3" xfId="0" applyNumberFormat="1" applyFont="1" applyFill="1" applyBorder="1" applyAlignment="1" applyProtection="1">
      <alignment horizontal="left" vertical="center"/>
      <protection locked="0"/>
    </xf>
    <xf numFmtId="14" fontId="9" fillId="17" borderId="3" xfId="0" applyNumberFormat="1" applyFont="1" applyFill="1" applyBorder="1" applyAlignment="1" applyProtection="1">
      <alignment horizontal="left" vertical="center"/>
      <protection locked="0"/>
    </xf>
    <xf numFmtId="14" fontId="9" fillId="10" borderId="3" xfId="0" applyNumberFormat="1" applyFont="1" applyFill="1" applyBorder="1" applyAlignment="1" applyProtection="1">
      <alignment horizontal="left" vertical="center"/>
      <protection locked="0"/>
    </xf>
    <xf numFmtId="4" fontId="9" fillId="0" borderId="1" xfId="0" applyNumberFormat="1" applyFont="1" applyFill="1" applyBorder="1" applyAlignment="1" applyProtection="1">
      <alignment horizontal="left" vertical="center"/>
      <protection locked="0"/>
    </xf>
    <xf numFmtId="1" fontId="14" fillId="0" borderId="1" xfId="0" applyNumberFormat="1" applyFont="1" applyFill="1" applyBorder="1" applyAlignment="1" applyProtection="1">
      <alignment horizontal="center" vertical="center"/>
      <protection locked="0"/>
    </xf>
    <xf numFmtId="9" fontId="14" fillId="0" borderId="1" xfId="0" applyNumberFormat="1" applyFont="1" applyFill="1" applyBorder="1" applyAlignment="1" applyProtection="1">
      <alignment horizontal="left" vertical="center"/>
      <protection locked="0"/>
    </xf>
    <xf numFmtId="14" fontId="14" fillId="5" borderId="3" xfId="0" applyNumberFormat="1" applyFont="1" applyFill="1" applyBorder="1" applyAlignment="1" applyProtection="1">
      <alignment horizontal="left" vertical="center" wrapText="1"/>
      <protection locked="0"/>
    </xf>
    <xf numFmtId="14" fontId="14" fillId="0" borderId="3" xfId="0" applyNumberFormat="1" applyFont="1" applyFill="1" applyBorder="1" applyAlignment="1" applyProtection="1">
      <alignment horizontal="left" vertical="center" wrapText="1"/>
      <protection locked="0"/>
    </xf>
    <xf numFmtId="15" fontId="14" fillId="0" borderId="3" xfId="0" applyNumberFormat="1" applyFont="1" applyFill="1" applyBorder="1" applyAlignment="1" applyProtection="1">
      <alignment horizontal="left" vertical="center" wrapText="1"/>
      <protection locked="0"/>
    </xf>
    <xf numFmtId="2" fontId="14" fillId="0" borderId="1" xfId="0" applyNumberFormat="1" applyFont="1" applyFill="1" applyBorder="1" applyAlignment="1" applyProtection="1">
      <alignment horizontal="left" vertical="center"/>
      <protection locked="0"/>
    </xf>
    <xf numFmtId="0" fontId="55" fillId="0" borderId="1" xfId="0" applyFont="1" applyFill="1" applyBorder="1" applyAlignment="1" applyProtection="1">
      <alignment horizontal="center" vertical="center"/>
      <protection locked="0"/>
    </xf>
    <xf numFmtId="0" fontId="2" fillId="0" borderId="0" xfId="0" applyFont="1" applyAlignment="1">
      <alignment horizontal="left" vertical="center" wrapText="1"/>
    </xf>
    <xf numFmtId="0" fontId="3" fillId="0" borderId="0" xfId="0" applyFont="1" applyAlignment="1">
      <alignment horizontal="left"/>
    </xf>
    <xf numFmtId="3" fontId="7" fillId="0" borderId="1" xfId="1" applyNumberFormat="1" applyFont="1" applyFill="1" applyBorder="1" applyAlignment="1">
      <alignment horizontal="center" vertical="center" wrapText="1"/>
    </xf>
    <xf numFmtId="168" fontId="7" fillId="0" borderId="1" xfId="1" applyNumberFormat="1" applyFont="1" applyFill="1" applyBorder="1" applyAlignment="1">
      <alignment horizontal="center" vertical="center" wrapText="1"/>
    </xf>
    <xf numFmtId="0" fontId="7" fillId="0" borderId="1" xfId="0" applyFont="1" applyBorder="1" applyAlignment="1">
      <alignment horizontal="left"/>
    </xf>
    <xf numFmtId="0" fontId="0" fillId="0" borderId="1" xfId="0" applyBorder="1" applyAlignment="1">
      <alignment horizontal="center"/>
    </xf>
    <xf numFmtId="0" fontId="0" fillId="0" borderId="1" xfId="0" applyBorder="1" applyAlignment="1">
      <alignment vertical="justify" wrapText="1"/>
    </xf>
    <xf numFmtId="13" fontId="13" fillId="0" borderId="1" xfId="1" applyNumberFormat="1" applyFont="1" applyFill="1" applyBorder="1" applyAlignment="1" applyProtection="1">
      <alignment horizontal="center" vertical="center" wrapText="1"/>
      <protection locked="0"/>
    </xf>
    <xf numFmtId="49" fontId="26" fillId="0" borderId="0" xfId="0" applyNumberFormat="1" applyFont="1" applyFill="1" applyBorder="1" applyAlignment="1" applyProtection="1">
      <alignment horizontal="center" vertical="center" wrapText="1"/>
      <protection locked="0"/>
    </xf>
    <xf numFmtId="9" fontId="21" fillId="0" borderId="0" xfId="0" applyNumberFormat="1" applyFont="1" applyFill="1" applyBorder="1" applyAlignment="1" applyProtection="1">
      <alignment horizontal="center" vertical="center" wrapText="1"/>
      <protection locked="0"/>
    </xf>
    <xf numFmtId="0" fontId="21" fillId="0" borderId="0" xfId="0" applyFont="1" applyFill="1" applyBorder="1" applyAlignment="1" applyProtection="1">
      <alignment horizontal="center" vertical="center" wrapText="1"/>
      <protection locked="0"/>
    </xf>
    <xf numFmtId="9" fontId="21" fillId="0" borderId="0" xfId="2" applyFont="1" applyFill="1" applyBorder="1" applyAlignment="1" applyProtection="1">
      <alignment horizontal="center" vertical="center" wrapText="1"/>
      <protection locked="0"/>
    </xf>
    <xf numFmtId="14" fontId="21" fillId="0" borderId="0" xfId="0" applyNumberFormat="1" applyFont="1" applyFill="1" applyBorder="1" applyAlignment="1" applyProtection="1">
      <alignment horizontal="center" vertical="center" wrapText="1"/>
      <protection locked="0"/>
    </xf>
    <xf numFmtId="15" fontId="21" fillId="0" borderId="0" xfId="0" applyNumberFormat="1" applyFont="1" applyFill="1" applyBorder="1" applyAlignment="1" applyProtection="1">
      <alignment horizontal="center" vertical="center" wrapText="1"/>
      <protection locked="0"/>
    </xf>
    <xf numFmtId="1" fontId="21" fillId="0" borderId="0" xfId="0" applyNumberFormat="1" applyFont="1" applyFill="1" applyBorder="1" applyAlignment="1" applyProtection="1">
      <alignment horizontal="center" vertical="center" wrapText="1"/>
      <protection locked="0"/>
    </xf>
    <xf numFmtId="2" fontId="21" fillId="0" borderId="0" xfId="0" applyNumberFormat="1" applyFont="1" applyFill="1" applyBorder="1" applyAlignment="1" applyProtection="1">
      <alignment horizontal="center" vertical="center" wrapText="1"/>
      <protection locked="0"/>
    </xf>
    <xf numFmtId="168" fontId="21" fillId="0" borderId="0" xfId="1" applyNumberFormat="1" applyFont="1" applyFill="1" applyBorder="1" applyAlignment="1">
      <alignment horizontal="right" vertical="center" wrapText="1"/>
    </xf>
    <xf numFmtId="0" fontId="28" fillId="0" borderId="0" xfId="0" applyFont="1" applyFill="1" applyBorder="1" applyAlignment="1">
      <alignment horizontal="left" vertical="center" wrapText="1"/>
    </xf>
    <xf numFmtId="0" fontId="0" fillId="3" borderId="1" xfId="0" applyFill="1" applyBorder="1" applyAlignment="1"/>
    <xf numFmtId="0" fontId="51" fillId="0" borderId="1" xfId="0" applyNumberFormat="1" applyFont="1" applyFill="1" applyBorder="1" applyAlignment="1" applyProtection="1">
      <alignment horizontal="center" vertical="center" wrapText="1"/>
      <protection locked="0"/>
    </xf>
    <xf numFmtId="0" fontId="51" fillId="0" borderId="1" xfId="0" applyFont="1" applyFill="1" applyBorder="1" applyAlignment="1" applyProtection="1">
      <alignment horizontal="center" vertical="center" wrapText="1"/>
      <protection locked="0"/>
    </xf>
    <xf numFmtId="2" fontId="51" fillId="0" borderId="1" xfId="0" applyNumberFormat="1" applyFont="1" applyFill="1" applyBorder="1" applyAlignment="1" applyProtection="1">
      <alignment horizontal="center" vertical="center" wrapText="1"/>
      <protection locked="0"/>
    </xf>
    <xf numFmtId="9" fontId="51" fillId="0" borderId="1" xfId="2" applyFont="1" applyFill="1" applyBorder="1" applyAlignment="1" applyProtection="1">
      <alignment horizontal="center" vertical="center" wrapText="1"/>
      <protection locked="0"/>
    </xf>
    <xf numFmtId="14" fontId="51" fillId="0" borderId="1" xfId="0" applyNumberFormat="1" applyFont="1" applyFill="1" applyBorder="1" applyAlignment="1" applyProtection="1">
      <alignment horizontal="center" vertical="center" wrapText="1"/>
      <protection locked="0"/>
    </xf>
    <xf numFmtId="15" fontId="51" fillId="0" borderId="1" xfId="0" applyNumberFormat="1" applyFont="1" applyFill="1" applyBorder="1" applyAlignment="1" applyProtection="1">
      <alignment horizontal="center" vertical="center" wrapText="1"/>
      <protection locked="0"/>
    </xf>
    <xf numFmtId="170" fontId="51" fillId="0" borderId="1" xfId="0" applyNumberFormat="1" applyFont="1" applyFill="1" applyBorder="1" applyAlignment="1" applyProtection="1">
      <alignment horizontal="center" vertical="center" wrapText="1"/>
      <protection locked="0"/>
    </xf>
    <xf numFmtId="1" fontId="51" fillId="0" borderId="1" xfId="0" applyNumberFormat="1" applyFont="1" applyFill="1" applyBorder="1" applyAlignment="1" applyProtection="1">
      <alignment horizontal="center" vertical="center" wrapText="1"/>
      <protection locked="0"/>
    </xf>
    <xf numFmtId="168" fontId="51" fillId="0" borderId="1" xfId="1" applyNumberFormat="1" applyFont="1" applyFill="1" applyBorder="1" applyAlignment="1">
      <alignment horizontal="right" vertical="center" wrapText="1"/>
    </xf>
    <xf numFmtId="49" fontId="51" fillId="0" borderId="1" xfId="0" applyNumberFormat="1" applyFont="1" applyFill="1" applyBorder="1" applyAlignment="1" applyProtection="1">
      <alignment horizontal="center" vertical="center" wrapText="1"/>
      <protection locked="0"/>
    </xf>
    <xf numFmtId="9" fontId="51" fillId="0" borderId="1" xfId="0" applyNumberFormat="1" applyFont="1" applyFill="1" applyBorder="1" applyAlignment="1" applyProtection="1">
      <alignment horizontal="center" vertical="center" wrapText="1"/>
      <protection locked="0"/>
    </xf>
    <xf numFmtId="0" fontId="7" fillId="3" borderId="1" xfId="0" applyFont="1" applyFill="1" applyBorder="1" applyAlignment="1" applyProtection="1">
      <alignment vertical="justify" wrapText="1"/>
      <protection locked="0"/>
    </xf>
    <xf numFmtId="0" fontId="0" fillId="0" borderId="10" xfId="0" applyBorder="1" applyAlignment="1">
      <alignment horizontal="center" vertical="center"/>
    </xf>
    <xf numFmtId="0" fontId="7" fillId="3" borderId="1" xfId="0" applyFont="1" applyFill="1" applyBorder="1" applyAlignment="1" applyProtection="1">
      <alignment horizontal="left" vertical="justify" wrapText="1"/>
      <protection locked="0"/>
    </xf>
    <xf numFmtId="49" fontId="56" fillId="0" borderId="1" xfId="0" applyNumberFormat="1" applyFont="1" applyFill="1" applyBorder="1" applyAlignment="1" applyProtection="1">
      <alignment horizontal="center" vertical="center" wrapText="1"/>
      <protection locked="0"/>
    </xf>
    <xf numFmtId="0" fontId="56" fillId="0" borderId="1" xfId="0" applyNumberFormat="1" applyFont="1" applyFill="1" applyBorder="1" applyAlignment="1" applyProtection="1">
      <alignment horizontal="center" vertical="center" wrapText="1"/>
      <protection locked="0"/>
    </xf>
    <xf numFmtId="0" fontId="56" fillId="0" borderId="1" xfId="0" applyFont="1" applyFill="1" applyBorder="1" applyAlignment="1" applyProtection="1">
      <alignment horizontal="center" vertical="center" wrapText="1"/>
      <protection locked="0"/>
    </xf>
    <xf numFmtId="9" fontId="56" fillId="0" borderId="1" xfId="2" applyFont="1" applyFill="1" applyBorder="1" applyAlignment="1" applyProtection="1">
      <alignment horizontal="center" vertical="center" wrapText="1"/>
      <protection locked="0"/>
    </xf>
    <xf numFmtId="14" fontId="56" fillId="0" borderId="1" xfId="0" applyNumberFormat="1" applyFont="1" applyFill="1" applyBorder="1" applyAlignment="1" applyProtection="1">
      <alignment horizontal="center" vertical="center" wrapText="1"/>
      <protection locked="0"/>
    </xf>
    <xf numFmtId="15" fontId="56" fillId="0" borderId="1" xfId="0" applyNumberFormat="1" applyFont="1" applyFill="1" applyBorder="1" applyAlignment="1" applyProtection="1">
      <alignment horizontal="center" vertical="center" wrapText="1"/>
      <protection locked="0"/>
    </xf>
    <xf numFmtId="2" fontId="56" fillId="0" borderId="1" xfId="0" applyNumberFormat="1" applyFont="1" applyFill="1" applyBorder="1" applyAlignment="1" applyProtection="1">
      <alignment horizontal="center" vertical="center" wrapText="1"/>
      <protection locked="0"/>
    </xf>
    <xf numFmtId="168" fontId="56" fillId="0" borderId="1" xfId="1" applyNumberFormat="1" applyFont="1" applyFill="1" applyBorder="1" applyAlignment="1">
      <alignment horizontal="right" vertical="center" wrapText="1"/>
    </xf>
    <xf numFmtId="0" fontId="56" fillId="0" borderId="1" xfId="0" applyFont="1" applyFill="1" applyBorder="1" applyAlignment="1">
      <alignment horizontal="left" vertical="center" wrapText="1"/>
    </xf>
    <xf numFmtId="49" fontId="10" fillId="0" borderId="1" xfId="0" applyNumberFormat="1" applyFont="1" applyFill="1" applyBorder="1" applyAlignment="1" applyProtection="1">
      <alignment horizontal="left" vertical="center"/>
      <protection locked="0"/>
    </xf>
    <xf numFmtId="1" fontId="11" fillId="0" borderId="1" xfId="0" applyNumberFormat="1" applyFont="1" applyFill="1" applyBorder="1" applyAlignment="1" applyProtection="1">
      <alignment horizontal="left" vertical="center"/>
      <protection locked="0"/>
    </xf>
    <xf numFmtId="9" fontId="11" fillId="0" borderId="1" xfId="2" applyFont="1" applyFill="1" applyBorder="1" applyAlignment="1" applyProtection="1">
      <alignment horizontal="left" vertical="center"/>
      <protection locked="0"/>
    </xf>
    <xf numFmtId="14" fontId="11" fillId="0" borderId="1" xfId="0" applyNumberFormat="1" applyFont="1" applyFill="1" applyBorder="1" applyAlignment="1" applyProtection="1">
      <alignment horizontal="left" vertical="center"/>
      <protection locked="0"/>
    </xf>
    <xf numFmtId="15" fontId="11" fillId="0" borderId="1" xfId="0" applyNumberFormat="1" applyFont="1" applyFill="1" applyBorder="1" applyAlignment="1" applyProtection="1">
      <alignment horizontal="left" vertical="center"/>
      <protection locked="0"/>
    </xf>
    <xf numFmtId="2" fontId="11" fillId="0" borderId="1" xfId="0" applyNumberFormat="1" applyFont="1" applyFill="1" applyBorder="1" applyAlignment="1" applyProtection="1">
      <alignment horizontal="left" vertical="center"/>
      <protection locked="0"/>
    </xf>
    <xf numFmtId="168" fontId="11" fillId="0" borderId="1" xfId="1" applyNumberFormat="1" applyFont="1" applyFill="1" applyBorder="1" applyAlignment="1">
      <alignment horizontal="left" vertical="center"/>
    </xf>
    <xf numFmtId="0" fontId="11" fillId="0" borderId="1" xfId="0" applyFont="1" applyBorder="1" applyAlignment="1">
      <alignment horizontal="left" vertical="center"/>
    </xf>
    <xf numFmtId="9" fontId="56" fillId="0" borderId="1" xfId="0" applyNumberFormat="1" applyFont="1" applyFill="1" applyBorder="1" applyAlignment="1" applyProtection="1">
      <alignment horizontal="center" vertical="center" wrapText="1"/>
      <protection locked="0"/>
    </xf>
    <xf numFmtId="1" fontId="56" fillId="0" borderId="1" xfId="0" applyNumberFormat="1"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xf>
    <xf numFmtId="49" fontId="11" fillId="0" borderId="1" xfId="0" applyNumberFormat="1" applyFont="1" applyFill="1" applyBorder="1" applyAlignment="1" applyProtection="1">
      <alignment horizontal="left" vertical="center"/>
      <protection locked="0"/>
    </xf>
    <xf numFmtId="193" fontId="11" fillId="0" borderId="1" xfId="1" applyNumberFormat="1" applyFont="1" applyFill="1" applyBorder="1" applyAlignment="1">
      <alignment horizontal="left" vertical="center"/>
    </xf>
    <xf numFmtId="0" fontId="10" fillId="0" borderId="1" xfId="0" applyFont="1" applyFill="1" applyBorder="1" applyAlignment="1" applyProtection="1">
      <alignment horizontal="left" vertical="center"/>
      <protection locked="0"/>
    </xf>
    <xf numFmtId="171" fontId="10" fillId="0" borderId="1" xfId="0" applyNumberFormat="1" applyFont="1" applyFill="1" applyBorder="1" applyAlignment="1" applyProtection="1">
      <alignment horizontal="left" vertical="center"/>
      <protection locked="0"/>
    </xf>
    <xf numFmtId="9" fontId="10" fillId="0" borderId="1" xfId="0" applyNumberFormat="1" applyFont="1" applyFill="1" applyBorder="1" applyAlignment="1" applyProtection="1">
      <alignment horizontal="left" vertical="center"/>
      <protection locked="0"/>
    </xf>
    <xf numFmtId="14" fontId="10" fillId="0" borderId="1" xfId="0" applyNumberFormat="1" applyFont="1" applyFill="1" applyBorder="1" applyAlignment="1" applyProtection="1">
      <alignment horizontal="left" vertical="center"/>
      <protection locked="0"/>
    </xf>
    <xf numFmtId="15" fontId="10" fillId="0" borderId="1" xfId="0" applyNumberFormat="1" applyFont="1" applyFill="1" applyBorder="1" applyAlignment="1" applyProtection="1">
      <alignment horizontal="left" vertical="center"/>
      <protection locked="0"/>
    </xf>
    <xf numFmtId="191" fontId="10" fillId="0" borderId="1" xfId="0" applyNumberFormat="1" applyFont="1" applyFill="1" applyBorder="1" applyAlignment="1" applyProtection="1">
      <alignment horizontal="left" vertical="center"/>
      <protection locked="0"/>
    </xf>
    <xf numFmtId="2" fontId="10" fillId="0" borderId="1" xfId="0" applyNumberFormat="1" applyFont="1" applyFill="1" applyBorder="1" applyAlignment="1" applyProtection="1">
      <alignment horizontal="left" vertical="center"/>
      <protection locked="0"/>
    </xf>
    <xf numFmtId="192" fontId="10" fillId="0" borderId="1" xfId="1" applyNumberFormat="1" applyFont="1" applyFill="1" applyBorder="1" applyAlignment="1">
      <alignment horizontal="left" vertical="center"/>
    </xf>
    <xf numFmtId="168" fontId="10" fillId="0" borderId="1" xfId="1" applyNumberFormat="1" applyFont="1" applyFill="1" applyBorder="1" applyAlignment="1">
      <alignment horizontal="left" vertical="center"/>
    </xf>
    <xf numFmtId="0" fontId="45" fillId="0" borderId="1" xfId="0" applyFont="1" applyFill="1" applyBorder="1" applyAlignment="1">
      <alignment horizontal="left" vertical="center"/>
    </xf>
    <xf numFmtId="49" fontId="55" fillId="0" borderId="1" xfId="0" applyNumberFormat="1" applyFont="1" applyFill="1" applyBorder="1" applyAlignment="1" applyProtection="1">
      <alignment horizontal="left" vertical="center" wrapText="1"/>
      <protection locked="0"/>
    </xf>
    <xf numFmtId="0" fontId="55" fillId="0" borderId="1" xfId="0" applyFont="1" applyFill="1" applyBorder="1" applyAlignment="1">
      <alignment horizontal="left" vertical="center" wrapText="1"/>
    </xf>
    <xf numFmtId="0" fontId="55" fillId="0" borderId="1" xfId="0" applyFont="1" applyFill="1" applyBorder="1" applyAlignment="1" applyProtection="1">
      <alignment horizontal="center" vertical="center" wrapText="1"/>
      <protection locked="0"/>
    </xf>
    <xf numFmtId="1" fontId="57" fillId="0" borderId="1" xfId="0" applyNumberFormat="1" applyFont="1" applyFill="1" applyBorder="1" applyAlignment="1" applyProtection="1">
      <alignment horizontal="center" vertical="center" wrapText="1"/>
      <protection locked="0"/>
    </xf>
    <xf numFmtId="0" fontId="57" fillId="0" borderId="1" xfId="0" applyFont="1" applyFill="1" applyBorder="1" applyAlignment="1" applyProtection="1">
      <alignment horizontal="center" vertical="center" wrapText="1"/>
      <protection locked="0"/>
    </xf>
    <xf numFmtId="9" fontId="57" fillId="0" borderId="1" xfId="0" applyNumberFormat="1" applyFont="1" applyFill="1" applyBorder="1" applyAlignment="1" applyProtection="1">
      <alignment horizontal="center" vertical="center" wrapText="1"/>
      <protection locked="0"/>
    </xf>
    <xf numFmtId="14" fontId="57" fillId="0" borderId="1" xfId="0" applyNumberFormat="1" applyFont="1" applyFill="1" applyBorder="1" applyAlignment="1" applyProtection="1">
      <alignment horizontal="center" vertical="center" wrapText="1"/>
      <protection locked="0"/>
    </xf>
    <xf numFmtId="15" fontId="57" fillId="0" borderId="1" xfId="0" applyNumberFormat="1" applyFont="1" applyFill="1" applyBorder="1" applyAlignment="1" applyProtection="1">
      <alignment horizontal="center" vertical="center" wrapText="1"/>
      <protection locked="0"/>
    </xf>
    <xf numFmtId="0" fontId="57" fillId="0" borderId="1" xfId="0" applyNumberFormat="1" applyFont="1" applyFill="1" applyBorder="1" applyAlignment="1" applyProtection="1">
      <alignment horizontal="center" vertical="center" wrapText="1"/>
      <protection locked="0"/>
    </xf>
    <xf numFmtId="2" fontId="57" fillId="0" borderId="1" xfId="0" applyNumberFormat="1" applyFont="1" applyFill="1" applyBorder="1" applyAlignment="1" applyProtection="1">
      <alignment horizontal="center" vertical="center" wrapText="1"/>
      <protection locked="0"/>
    </xf>
    <xf numFmtId="168" fontId="57" fillId="0" borderId="1" xfId="1" applyNumberFormat="1" applyFont="1" applyFill="1" applyBorder="1" applyAlignment="1">
      <alignment horizontal="right" vertical="center" wrapText="1"/>
    </xf>
    <xf numFmtId="49" fontId="55" fillId="0" borderId="1" xfId="0" applyNumberFormat="1" applyFont="1" applyFill="1" applyBorder="1" applyAlignment="1" applyProtection="1">
      <alignment horizontal="center" vertical="center" wrapText="1"/>
      <protection locked="0"/>
    </xf>
    <xf numFmtId="0" fontId="55" fillId="0" borderId="1" xfId="0" applyNumberFormat="1" applyFont="1" applyFill="1" applyBorder="1" applyAlignment="1" applyProtection="1">
      <alignment horizontal="center" vertical="center" wrapText="1"/>
      <protection locked="0"/>
    </xf>
    <xf numFmtId="9" fontId="55" fillId="0" borderId="1" xfId="0" applyNumberFormat="1" applyFont="1" applyFill="1" applyBorder="1" applyAlignment="1" applyProtection="1">
      <alignment horizontal="center" vertical="center" wrapText="1"/>
      <protection locked="0"/>
    </xf>
    <xf numFmtId="14" fontId="55" fillId="0" borderId="1" xfId="0" applyNumberFormat="1" applyFont="1" applyFill="1" applyBorder="1" applyAlignment="1" applyProtection="1">
      <alignment horizontal="center" vertical="center" wrapText="1"/>
      <protection locked="0"/>
    </xf>
    <xf numFmtId="15" fontId="55" fillId="0" borderId="1" xfId="0" applyNumberFormat="1" applyFont="1" applyFill="1" applyBorder="1" applyAlignment="1" applyProtection="1">
      <alignment horizontal="center" vertical="center" wrapText="1"/>
      <protection locked="0"/>
    </xf>
    <xf numFmtId="1" fontId="55" fillId="0" borderId="1" xfId="0" applyNumberFormat="1" applyFont="1" applyFill="1" applyBorder="1" applyAlignment="1" applyProtection="1">
      <alignment horizontal="center" vertical="center" wrapText="1"/>
      <protection locked="0"/>
    </xf>
    <xf numFmtId="9" fontId="55" fillId="0" borderId="1" xfId="2" applyFont="1" applyFill="1" applyBorder="1" applyAlignment="1" applyProtection="1">
      <alignment horizontal="center" vertical="center" wrapText="1"/>
      <protection locked="0"/>
    </xf>
    <xf numFmtId="9" fontId="11" fillId="0" borderId="1" xfId="0" applyNumberFormat="1" applyFont="1" applyFill="1" applyBorder="1" applyAlignment="1" applyProtection="1">
      <alignment horizontal="left" vertical="center"/>
      <protection locked="0"/>
    </xf>
    <xf numFmtId="1" fontId="11" fillId="0" borderId="1" xfId="1" applyNumberFormat="1" applyFont="1" applyFill="1" applyBorder="1" applyAlignment="1">
      <alignment horizontal="left" vertical="center"/>
    </xf>
    <xf numFmtId="0" fontId="11" fillId="0" borderId="4" xfId="0" applyFont="1" applyFill="1" applyBorder="1" applyAlignment="1" applyProtection="1">
      <alignment horizontal="left" vertical="center"/>
      <protection locked="0"/>
    </xf>
    <xf numFmtId="14" fontId="11" fillId="10" borderId="3" xfId="0" applyNumberFormat="1" applyFont="1" applyFill="1" applyBorder="1" applyAlignment="1" applyProtection="1">
      <alignment horizontal="left" vertical="center"/>
      <protection locked="0"/>
    </xf>
    <xf numFmtId="15" fontId="11" fillId="0" borderId="3" xfId="0" applyNumberFormat="1" applyFont="1" applyFill="1" applyBorder="1" applyAlignment="1" applyProtection="1">
      <alignment horizontal="left" vertical="center"/>
      <protection locked="0"/>
    </xf>
    <xf numFmtId="4" fontId="11" fillId="0" borderId="1" xfId="0" applyNumberFormat="1" applyFont="1" applyFill="1" applyBorder="1" applyAlignment="1" applyProtection="1">
      <alignment horizontal="left" vertical="center"/>
      <protection locked="0"/>
    </xf>
    <xf numFmtId="49" fontId="26" fillId="0" borderId="0" xfId="0" applyNumberFormat="1" applyFont="1" applyFill="1" applyBorder="1" applyAlignment="1" applyProtection="1">
      <alignment vertical="center" wrapText="1"/>
      <protection locked="0"/>
    </xf>
    <xf numFmtId="49" fontId="26" fillId="0" borderId="1" xfId="0" applyNumberFormat="1" applyFont="1" applyFill="1" applyBorder="1" applyAlignment="1" applyProtection="1">
      <alignment vertical="center" wrapText="1"/>
      <protection locked="0"/>
    </xf>
    <xf numFmtId="49" fontId="21" fillId="0" borderId="0" xfId="0" applyNumberFormat="1" applyFont="1" applyFill="1" applyBorder="1" applyAlignment="1" applyProtection="1">
      <alignment horizontal="center" vertical="center" wrapText="1"/>
      <protection locked="0"/>
    </xf>
    <xf numFmtId="9" fontId="21" fillId="0" borderId="0" xfId="2" applyNumberFormat="1" applyFont="1" applyFill="1" applyBorder="1" applyAlignment="1" applyProtection="1">
      <alignment horizontal="center" vertical="center" wrapText="1"/>
      <protection locked="0"/>
    </xf>
    <xf numFmtId="191" fontId="21" fillId="0" borderId="0" xfId="0" applyNumberFormat="1" applyFont="1" applyFill="1" applyBorder="1" applyAlignment="1" applyProtection="1">
      <alignment horizontal="center" vertical="center" wrapText="1"/>
      <protection locked="0"/>
    </xf>
    <xf numFmtId="171" fontId="21" fillId="0" borderId="0" xfId="0" applyNumberFormat="1" applyFont="1" applyFill="1" applyBorder="1" applyAlignment="1" applyProtection="1">
      <alignment horizontal="center" vertical="center" wrapText="1"/>
      <protection locked="0"/>
    </xf>
    <xf numFmtId="192" fontId="21" fillId="0" borderId="0" xfId="1" applyNumberFormat="1" applyFont="1" applyFill="1" applyBorder="1" applyAlignment="1">
      <alignment horizontal="right" vertical="center" wrapText="1"/>
    </xf>
    <xf numFmtId="171" fontId="21" fillId="0" borderId="1" xfId="0" applyNumberFormat="1" applyFont="1" applyFill="1" applyBorder="1" applyAlignment="1" applyProtection="1">
      <alignment horizontal="center" vertical="center" wrapText="1"/>
      <protection locked="0"/>
    </xf>
    <xf numFmtId="9" fontId="21" fillId="0" borderId="1" xfId="2" applyNumberFormat="1" applyFont="1" applyFill="1" applyBorder="1" applyAlignment="1" applyProtection="1">
      <alignment horizontal="center" vertical="center" wrapText="1"/>
      <protection locked="0"/>
    </xf>
    <xf numFmtId="191" fontId="21" fillId="0" borderId="1" xfId="0" applyNumberFormat="1" applyFont="1" applyFill="1" applyBorder="1" applyAlignment="1" applyProtection="1">
      <alignment horizontal="center" vertical="center" wrapText="1"/>
      <protection locked="0"/>
    </xf>
    <xf numFmtId="192" fontId="21" fillId="0" borderId="1" xfId="1" applyNumberFormat="1" applyFont="1" applyFill="1" applyBorder="1" applyAlignment="1">
      <alignment horizontal="right" vertical="center" wrapText="1"/>
    </xf>
    <xf numFmtId="1" fontId="10" fillId="0" borderId="1" xfId="0" applyNumberFormat="1" applyFont="1" applyFill="1" applyBorder="1" applyAlignment="1" applyProtection="1">
      <alignment horizontal="left" vertical="center"/>
      <protection locked="0"/>
    </xf>
    <xf numFmtId="9" fontId="10" fillId="0" borderId="1" xfId="2" applyFont="1" applyFill="1" applyBorder="1" applyAlignment="1" applyProtection="1">
      <alignment horizontal="left" vertical="center"/>
      <protection locked="0"/>
    </xf>
    <xf numFmtId="3" fontId="7" fillId="0" borderId="1" xfId="0" applyNumberFormat="1" applyFont="1" applyFill="1" applyBorder="1" applyAlignment="1" applyProtection="1">
      <alignment horizontal="center" vertical="center" wrapText="1"/>
      <protection locked="0"/>
    </xf>
    <xf numFmtId="3" fontId="7" fillId="0" borderId="1" xfId="2" applyNumberFormat="1" applyFont="1" applyFill="1" applyBorder="1" applyAlignment="1" applyProtection="1">
      <alignment horizontal="center" vertical="center" wrapText="1"/>
      <protection locked="0"/>
    </xf>
    <xf numFmtId="180" fontId="7" fillId="0" borderId="1" xfId="1" applyNumberFormat="1" applyFont="1" applyFill="1" applyBorder="1" applyAlignment="1">
      <alignment horizontal="center" vertical="center" wrapText="1"/>
    </xf>
    <xf numFmtId="3" fontId="7" fillId="0" borderId="1" xfId="0" applyNumberFormat="1" applyFont="1" applyFill="1" applyBorder="1" applyAlignment="1">
      <alignment horizontal="center" vertical="center" wrapText="1"/>
    </xf>
    <xf numFmtId="14" fontId="7" fillId="10" borderId="1" xfId="0" applyNumberFormat="1" applyFont="1" applyFill="1" applyBorder="1" applyAlignment="1" applyProtection="1">
      <alignment horizontal="center" vertical="center" wrapText="1"/>
      <protection locked="0"/>
    </xf>
    <xf numFmtId="3" fontId="7" fillId="10" borderId="1" xfId="0" applyNumberFormat="1" applyFont="1" applyFill="1" applyBorder="1" applyAlignment="1">
      <alignment horizontal="center" vertical="center" wrapText="1"/>
    </xf>
    <xf numFmtId="0" fontId="7" fillId="0" borderId="1" xfId="0" applyFont="1" applyBorder="1" applyAlignment="1">
      <alignment horizontal="left" vertical="center" wrapText="1"/>
    </xf>
    <xf numFmtId="1" fontId="50" fillId="0" borderId="1" xfId="0" applyNumberFormat="1" applyFont="1" applyFill="1" applyBorder="1" applyAlignment="1">
      <alignment horizontal="center" vertical="center"/>
    </xf>
    <xf numFmtId="1" fontId="51" fillId="3" borderId="1" xfId="0" applyNumberFormat="1" applyFont="1" applyFill="1" applyBorder="1" applyAlignment="1" applyProtection="1">
      <alignment horizontal="center" vertical="center" wrapText="1"/>
      <protection locked="0"/>
    </xf>
    <xf numFmtId="1" fontId="51" fillId="0" borderId="0" xfId="0" applyNumberFormat="1" applyFont="1" applyFill="1" applyBorder="1" applyAlignment="1" applyProtection="1">
      <alignment horizontal="center" vertical="center" wrapText="1"/>
      <protection locked="0"/>
    </xf>
    <xf numFmtId="9" fontId="42" fillId="0" borderId="1" xfId="0" applyNumberFormat="1" applyFont="1" applyFill="1" applyBorder="1" applyAlignment="1" applyProtection="1">
      <alignment horizontal="center" vertical="center" wrapText="1"/>
      <protection locked="0"/>
    </xf>
    <xf numFmtId="0" fontId="10" fillId="9" borderId="1" xfId="0" applyFont="1" applyFill="1" applyBorder="1" applyAlignment="1">
      <alignment horizontal="center" wrapText="1"/>
    </xf>
    <xf numFmtId="1" fontId="9" fillId="0" borderId="1" xfId="1" applyNumberFormat="1" applyFont="1" applyFill="1" applyBorder="1" applyAlignment="1" applyProtection="1">
      <alignment horizontal="center" vertical="center"/>
      <protection locked="0"/>
    </xf>
    <xf numFmtId="1" fontId="9" fillId="3" borderId="1" xfId="0" applyNumberFormat="1" applyFont="1" applyFill="1" applyBorder="1" applyAlignment="1" applyProtection="1">
      <alignment horizontal="center" vertical="center"/>
      <protection locked="0"/>
    </xf>
    <xf numFmtId="1" fontId="3" fillId="0" borderId="1" xfId="0" applyNumberFormat="1" applyFont="1" applyFill="1" applyBorder="1" applyAlignment="1" applyProtection="1">
      <alignment horizontal="center" vertical="center"/>
      <protection locked="0"/>
    </xf>
    <xf numFmtId="0" fontId="0" fillId="0" borderId="0" xfId="0" applyAlignment="1">
      <alignment horizontal="center"/>
    </xf>
    <xf numFmtId="0" fontId="43" fillId="0" borderId="5" xfId="0" applyFont="1" applyFill="1" applyBorder="1" applyAlignment="1" applyProtection="1">
      <alignment horizontal="center" vertical="center"/>
      <protection locked="0"/>
    </xf>
    <xf numFmtId="3" fontId="43" fillId="0" borderId="1" xfId="2" applyNumberFormat="1" applyFont="1" applyFill="1" applyBorder="1" applyAlignment="1" applyProtection="1">
      <alignment horizontal="center" vertical="center" wrapText="1"/>
      <protection locked="0"/>
    </xf>
    <xf numFmtId="3" fontId="16" fillId="0" borderId="1" xfId="2" applyNumberFormat="1" applyFont="1" applyFill="1" applyBorder="1" applyAlignment="1" applyProtection="1">
      <alignment horizontal="center" vertical="center" wrapText="1"/>
      <protection locked="0"/>
    </xf>
    <xf numFmtId="3" fontId="43" fillId="0" borderId="1" xfId="0" applyNumberFormat="1" applyFont="1" applyFill="1" applyBorder="1" applyAlignment="1" applyProtection="1">
      <alignment horizontal="center" vertical="center" wrapText="1"/>
      <protection locked="0"/>
    </xf>
    <xf numFmtId="171" fontId="16" fillId="0" borderId="1" xfId="0" applyNumberFormat="1" applyFont="1" applyFill="1" applyBorder="1" applyAlignment="1" applyProtection="1">
      <alignment horizontal="center" vertical="center" wrapText="1"/>
      <protection locked="0"/>
    </xf>
    <xf numFmtId="171" fontId="43" fillId="0" borderId="1" xfId="0" applyNumberFormat="1" applyFont="1" applyFill="1" applyBorder="1" applyAlignment="1" applyProtection="1">
      <alignment horizontal="center" vertical="center" wrapText="1"/>
      <protection locked="0"/>
    </xf>
    <xf numFmtId="0" fontId="16" fillId="0" borderId="5" xfId="0" applyFont="1" applyFill="1" applyBorder="1" applyAlignment="1" applyProtection="1">
      <alignment horizontal="center" vertical="center"/>
      <protection locked="0"/>
    </xf>
    <xf numFmtId="3" fontId="16" fillId="0" borderId="0" xfId="0" applyNumberFormat="1" applyFont="1" applyFill="1" applyBorder="1" applyAlignment="1" applyProtection="1">
      <alignment horizontal="center" vertical="center" wrapText="1"/>
      <protection locked="0"/>
    </xf>
    <xf numFmtId="171" fontId="16" fillId="0" borderId="2"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27" fillId="3" borderId="1" xfId="0" applyFont="1" applyFill="1" applyBorder="1" applyAlignment="1">
      <alignment horizontal="center" vertical="center" wrapText="1"/>
    </xf>
    <xf numFmtId="164" fontId="21" fillId="0" borderId="1" xfId="1" applyNumberFormat="1" applyFont="1" applyFill="1" applyBorder="1" applyAlignment="1">
      <alignment horizontal="left" vertical="center" wrapText="1"/>
    </xf>
    <xf numFmtId="3" fontId="26" fillId="0" borderId="1" xfId="0" applyNumberFormat="1" applyFont="1" applyFill="1" applyBorder="1" applyAlignment="1" applyProtection="1">
      <alignment horizontal="center" vertical="center" wrapText="1"/>
      <protection locked="0"/>
    </xf>
    <xf numFmtId="3" fontId="26" fillId="0" borderId="1" xfId="2" applyNumberFormat="1" applyFont="1" applyFill="1" applyBorder="1" applyAlignment="1" applyProtection="1">
      <alignment horizontal="center" vertical="center" wrapText="1"/>
      <protection locked="0"/>
    </xf>
    <xf numFmtId="180" fontId="26" fillId="0" borderId="1" xfId="1" applyNumberFormat="1" applyFont="1" applyFill="1" applyBorder="1" applyAlignment="1">
      <alignment horizontal="center" vertical="center" wrapText="1"/>
    </xf>
    <xf numFmtId="3" fontId="26" fillId="0" borderId="1" xfId="1" applyNumberFormat="1" applyFont="1" applyFill="1" applyBorder="1" applyAlignment="1">
      <alignment horizontal="center" vertical="center" wrapText="1"/>
    </xf>
    <xf numFmtId="3" fontId="26" fillId="0" borderId="1" xfId="0" applyNumberFormat="1" applyFont="1" applyFill="1" applyBorder="1" applyAlignment="1">
      <alignment horizontal="center" vertical="center" wrapText="1"/>
    </xf>
    <xf numFmtId="164" fontId="21" fillId="0" borderId="1" xfId="1" applyNumberFormat="1" applyFont="1" applyFill="1" applyBorder="1" applyAlignment="1">
      <alignment horizontal="right" vertical="center" wrapText="1"/>
    </xf>
    <xf numFmtId="0" fontId="2" fillId="7" borderId="1" xfId="0" applyFont="1" applyFill="1" applyBorder="1" applyAlignment="1">
      <alignment horizontal="left" vertical="center"/>
    </xf>
    <xf numFmtId="0" fontId="2" fillId="2" borderId="1" xfId="0" applyFont="1" applyFill="1" applyBorder="1" applyAlignment="1">
      <alignment horizontal="left" vertical="center"/>
    </xf>
    <xf numFmtId="0" fontId="3" fillId="7" borderId="1" xfId="0" applyFont="1" applyFill="1" applyBorder="1" applyAlignment="1" applyProtection="1">
      <alignment horizontal="left" vertical="center"/>
      <protection locked="0"/>
    </xf>
    <xf numFmtId="49" fontId="3" fillId="7" borderId="1" xfId="0" applyNumberFormat="1" applyFont="1" applyFill="1" applyBorder="1" applyAlignment="1" applyProtection="1">
      <alignment horizontal="left" vertical="center"/>
      <protection locked="0"/>
    </xf>
    <xf numFmtId="1" fontId="3" fillId="7" borderId="1" xfId="0" applyNumberFormat="1" applyFont="1" applyFill="1" applyBorder="1" applyAlignment="1" applyProtection="1">
      <alignment horizontal="left" vertical="center"/>
      <protection locked="0"/>
    </xf>
    <xf numFmtId="9" fontId="3" fillId="7" borderId="1" xfId="0" applyNumberFormat="1" applyFont="1" applyFill="1" applyBorder="1" applyAlignment="1" applyProtection="1">
      <alignment horizontal="left" vertical="center"/>
      <protection locked="0"/>
    </xf>
    <xf numFmtId="14" fontId="3" fillId="7" borderId="1" xfId="0" applyNumberFormat="1" applyFont="1" applyFill="1" applyBorder="1" applyAlignment="1" applyProtection="1">
      <alignment horizontal="left" vertical="center"/>
      <protection locked="0"/>
    </xf>
    <xf numFmtId="15" fontId="3" fillId="7" borderId="1" xfId="0" applyNumberFormat="1" applyFont="1" applyFill="1" applyBorder="1" applyAlignment="1" applyProtection="1">
      <alignment horizontal="left" vertical="center"/>
      <protection locked="0"/>
    </xf>
    <xf numFmtId="173" fontId="3" fillId="7" borderId="1" xfId="0" applyNumberFormat="1" applyFont="1" applyFill="1" applyBorder="1" applyAlignment="1" applyProtection="1">
      <alignment horizontal="left" vertical="center"/>
      <protection locked="0"/>
    </xf>
    <xf numFmtId="2" fontId="3" fillId="7" borderId="1" xfId="0" applyNumberFormat="1" applyFont="1" applyFill="1" applyBorder="1" applyAlignment="1" applyProtection="1">
      <alignment horizontal="left" vertical="center"/>
      <protection locked="0"/>
    </xf>
    <xf numFmtId="168" fontId="3" fillId="7" borderId="1" xfId="1" applyNumberFormat="1" applyFont="1" applyFill="1" applyBorder="1" applyAlignment="1">
      <alignment horizontal="left" vertical="center"/>
    </xf>
    <xf numFmtId="0" fontId="3" fillId="7" borderId="1" xfId="0" applyFont="1" applyFill="1" applyBorder="1" applyAlignment="1">
      <alignment horizontal="left" vertical="center"/>
    </xf>
    <xf numFmtId="4" fontId="3" fillId="7" borderId="1" xfId="0" applyNumberFormat="1" applyFont="1" applyFill="1" applyBorder="1" applyAlignment="1" applyProtection="1">
      <alignment horizontal="left" vertical="center"/>
      <protection locked="0"/>
    </xf>
    <xf numFmtId="3" fontId="3" fillId="7" borderId="1" xfId="0" applyNumberFormat="1" applyFont="1" applyFill="1" applyBorder="1" applyAlignment="1" applyProtection="1">
      <alignment horizontal="left" vertical="center"/>
      <protection locked="0"/>
    </xf>
    <xf numFmtId="9" fontId="3" fillId="7" borderId="1" xfId="2" applyFont="1" applyFill="1" applyBorder="1" applyAlignment="1" applyProtection="1">
      <alignment horizontal="left" vertical="center"/>
      <protection locked="0"/>
    </xf>
    <xf numFmtId="0" fontId="3" fillId="7" borderId="1" xfId="0" applyNumberFormat="1" applyFont="1" applyFill="1" applyBorder="1" applyAlignment="1" applyProtection="1">
      <alignment horizontal="left" vertical="center"/>
      <protection locked="0"/>
    </xf>
    <xf numFmtId="49" fontId="5" fillId="7" borderId="1" xfId="0" applyNumberFormat="1" applyFont="1" applyFill="1" applyBorder="1" applyAlignment="1" applyProtection="1">
      <alignment horizontal="left" vertical="center"/>
      <protection locked="0"/>
    </xf>
    <xf numFmtId="166" fontId="3" fillId="7" borderId="1" xfId="3" applyFont="1" applyFill="1" applyBorder="1" applyAlignment="1">
      <alignment horizontal="left" vertical="center"/>
    </xf>
    <xf numFmtId="174" fontId="3" fillId="7" borderId="1" xfId="0" applyNumberFormat="1" applyFont="1" applyFill="1" applyBorder="1" applyAlignment="1" applyProtection="1">
      <alignment horizontal="left" vertical="center"/>
      <protection locked="0"/>
    </xf>
    <xf numFmtId="0" fontId="3" fillId="6" borderId="1" xfId="0" applyFont="1" applyFill="1" applyBorder="1" applyAlignment="1">
      <alignment horizontal="left" vertical="center"/>
    </xf>
    <xf numFmtId="0" fontId="3" fillId="6" borderId="1" xfId="0" applyFont="1" applyFill="1" applyBorder="1" applyAlignment="1" applyProtection="1">
      <alignment horizontal="left" vertical="center"/>
      <protection locked="0"/>
    </xf>
    <xf numFmtId="49" fontId="3" fillId="6" borderId="1" xfId="0" applyNumberFormat="1" applyFont="1" applyFill="1" applyBorder="1" applyAlignment="1" applyProtection="1">
      <alignment horizontal="left" vertical="center"/>
      <protection locked="0"/>
    </xf>
    <xf numFmtId="9" fontId="3" fillId="6" borderId="1" xfId="0" applyNumberFormat="1" applyFont="1" applyFill="1" applyBorder="1" applyAlignment="1" applyProtection="1">
      <alignment horizontal="left" vertical="center"/>
      <protection locked="0"/>
    </xf>
    <xf numFmtId="9" fontId="3" fillId="6" borderId="1" xfId="2" applyFont="1" applyFill="1" applyBorder="1" applyAlignment="1" applyProtection="1">
      <alignment horizontal="left" vertical="center"/>
      <protection locked="0"/>
    </xf>
    <xf numFmtId="14" fontId="3" fillId="6" borderId="1" xfId="0" applyNumberFormat="1" applyFont="1" applyFill="1" applyBorder="1" applyAlignment="1" applyProtection="1">
      <alignment horizontal="left" vertical="center"/>
      <protection locked="0"/>
    </xf>
    <xf numFmtId="15" fontId="3" fillId="6" borderId="1" xfId="0" applyNumberFormat="1" applyFont="1" applyFill="1" applyBorder="1" applyAlignment="1" applyProtection="1">
      <alignment horizontal="left" vertical="center"/>
      <protection locked="0"/>
    </xf>
    <xf numFmtId="1" fontId="3" fillId="6" borderId="1" xfId="0" applyNumberFormat="1" applyFont="1" applyFill="1" applyBorder="1" applyAlignment="1" applyProtection="1">
      <alignment horizontal="left" vertical="center"/>
      <protection locked="0"/>
    </xf>
    <xf numFmtId="168" fontId="3" fillId="6" borderId="1" xfId="1" applyNumberFormat="1" applyFont="1" applyFill="1" applyBorder="1" applyAlignment="1">
      <alignment horizontal="left" vertical="center"/>
    </xf>
    <xf numFmtId="2" fontId="3" fillId="6" borderId="1" xfId="0" applyNumberFormat="1" applyFont="1" applyFill="1" applyBorder="1" applyAlignment="1" applyProtection="1">
      <alignment horizontal="left" vertical="center"/>
      <protection locked="0"/>
    </xf>
    <xf numFmtId="0" fontId="2" fillId="6" borderId="1" xfId="0" applyFont="1" applyFill="1" applyBorder="1" applyAlignment="1">
      <alignment horizontal="left" vertical="center"/>
    </xf>
    <xf numFmtId="9" fontId="2" fillId="6" borderId="1" xfId="0" applyNumberFormat="1" applyFont="1" applyFill="1" applyBorder="1" applyAlignment="1">
      <alignment horizontal="left" vertical="center"/>
    </xf>
    <xf numFmtId="14" fontId="2" fillId="6" borderId="1" xfId="0" applyNumberFormat="1" applyFont="1" applyFill="1" applyBorder="1" applyAlignment="1">
      <alignment horizontal="left" vertical="center"/>
    </xf>
    <xf numFmtId="15" fontId="2" fillId="6" borderId="1" xfId="0" applyNumberFormat="1" applyFont="1" applyFill="1" applyBorder="1" applyAlignment="1">
      <alignment horizontal="left" vertical="center"/>
    </xf>
    <xf numFmtId="9" fontId="10" fillId="6" borderId="1" xfId="0" applyNumberFormat="1" applyFont="1" applyFill="1" applyBorder="1" applyAlignment="1">
      <alignment horizontal="left" vertical="center"/>
    </xf>
    <xf numFmtId="0" fontId="3" fillId="9" borderId="1" xfId="0" applyFont="1" applyFill="1" applyBorder="1" applyAlignment="1">
      <alignment horizontal="left" vertical="center"/>
    </xf>
    <xf numFmtId="0" fontId="3" fillId="9" borderId="1" xfId="0" applyFont="1" applyFill="1" applyBorder="1" applyAlignment="1" applyProtection="1">
      <alignment horizontal="left" vertical="center"/>
      <protection locked="0"/>
    </xf>
    <xf numFmtId="9" fontId="3" fillId="9" borderId="1" xfId="0" applyNumberFormat="1" applyFont="1" applyFill="1" applyBorder="1" applyAlignment="1" applyProtection="1">
      <alignment horizontal="left" vertical="center"/>
      <protection locked="0"/>
    </xf>
    <xf numFmtId="9" fontId="3" fillId="9" borderId="1" xfId="2" applyFont="1" applyFill="1" applyBorder="1" applyAlignment="1" applyProtection="1">
      <alignment horizontal="left" vertical="center"/>
      <protection locked="0"/>
    </xf>
    <xf numFmtId="15" fontId="3" fillId="9" borderId="1" xfId="0" applyNumberFormat="1" applyFont="1" applyFill="1" applyBorder="1" applyAlignment="1" applyProtection="1">
      <alignment horizontal="left" vertical="center"/>
      <protection locked="0"/>
    </xf>
    <xf numFmtId="174" fontId="3" fillId="9" borderId="1" xfId="0" applyNumberFormat="1" applyFont="1" applyFill="1" applyBorder="1" applyAlignment="1" applyProtection="1">
      <alignment horizontal="left" vertical="center"/>
      <protection locked="0"/>
    </xf>
    <xf numFmtId="3" fontId="3" fillId="9" borderId="1" xfId="0" applyNumberFormat="1" applyFont="1" applyFill="1" applyBorder="1" applyAlignment="1" applyProtection="1">
      <alignment horizontal="left" vertical="center"/>
      <protection locked="0"/>
    </xf>
    <xf numFmtId="1" fontId="3" fillId="9" borderId="1" xfId="0" applyNumberFormat="1" applyFont="1" applyFill="1" applyBorder="1" applyAlignment="1" applyProtection="1">
      <alignment horizontal="left" vertical="center"/>
      <protection locked="0"/>
    </xf>
    <xf numFmtId="168" fontId="3" fillId="9" borderId="1" xfId="1" applyNumberFormat="1" applyFont="1" applyFill="1" applyBorder="1" applyAlignment="1">
      <alignment horizontal="left" vertical="center"/>
    </xf>
    <xf numFmtId="4" fontId="3" fillId="9" borderId="1" xfId="0" applyNumberFormat="1" applyFont="1" applyFill="1" applyBorder="1" applyAlignment="1" applyProtection="1">
      <alignment horizontal="left" vertical="center"/>
      <protection locked="0"/>
    </xf>
    <xf numFmtId="49" fontId="3" fillId="9" borderId="1" xfId="0" applyNumberFormat="1" applyFont="1" applyFill="1" applyBorder="1" applyAlignment="1" applyProtection="1">
      <alignment horizontal="left" vertical="center"/>
      <protection locked="0"/>
    </xf>
    <xf numFmtId="2" fontId="3" fillId="9" borderId="1" xfId="0" applyNumberFormat="1" applyFont="1" applyFill="1" applyBorder="1" applyAlignment="1" applyProtection="1">
      <alignment horizontal="left" vertical="center"/>
      <protection locked="0"/>
    </xf>
    <xf numFmtId="14" fontId="3" fillId="9" borderId="1" xfId="0" applyNumberFormat="1" applyFont="1" applyFill="1" applyBorder="1" applyAlignment="1" applyProtection="1">
      <alignment horizontal="left" vertical="center"/>
      <protection locked="0"/>
    </xf>
    <xf numFmtId="49" fontId="7" fillId="0" borderId="1" xfId="0" applyNumberFormat="1" applyFont="1" applyFill="1" applyBorder="1" applyAlignment="1" applyProtection="1">
      <alignment horizontal="left" vertical="center"/>
      <protection locked="0"/>
    </xf>
    <xf numFmtId="0" fontId="7" fillId="0" borderId="1" xfId="0" applyFont="1" applyFill="1" applyBorder="1" applyAlignment="1" applyProtection="1">
      <alignment horizontal="left" vertical="center"/>
      <protection locked="0"/>
    </xf>
    <xf numFmtId="0" fontId="13" fillId="0" borderId="1" xfId="0" applyNumberFormat="1" applyFont="1" applyFill="1" applyBorder="1" applyAlignment="1" applyProtection="1">
      <alignment horizontal="left" vertical="center"/>
      <protection locked="0"/>
    </xf>
    <xf numFmtId="0" fontId="13" fillId="0" borderId="1" xfId="0" applyFont="1" applyFill="1" applyBorder="1" applyAlignment="1" applyProtection="1">
      <alignment horizontal="left" vertical="center"/>
      <protection locked="0"/>
    </xf>
    <xf numFmtId="9" fontId="13" fillId="0" borderId="1" xfId="2" applyFont="1" applyFill="1" applyBorder="1" applyAlignment="1" applyProtection="1">
      <alignment horizontal="left" vertical="center"/>
      <protection locked="0"/>
    </xf>
    <xf numFmtId="15" fontId="13" fillId="0" borderId="1" xfId="0" applyNumberFormat="1" applyFont="1" applyFill="1" applyBorder="1" applyAlignment="1" applyProtection="1">
      <alignment horizontal="left" vertical="center"/>
      <protection locked="0"/>
    </xf>
    <xf numFmtId="1" fontId="13" fillId="0" borderId="1" xfId="0" applyNumberFormat="1" applyFont="1" applyFill="1" applyBorder="1" applyAlignment="1" applyProtection="1">
      <alignment horizontal="left" vertical="center"/>
      <protection locked="0"/>
    </xf>
    <xf numFmtId="169" fontId="13" fillId="0" borderId="1" xfId="1" applyNumberFormat="1" applyFont="1" applyFill="1" applyBorder="1" applyAlignment="1">
      <alignment horizontal="left" vertical="center"/>
    </xf>
    <xf numFmtId="1" fontId="13" fillId="0" borderId="1" xfId="1" applyNumberFormat="1" applyFont="1" applyFill="1" applyBorder="1" applyAlignment="1">
      <alignment horizontal="left" vertical="center"/>
    </xf>
    <xf numFmtId="1" fontId="18" fillId="0" borderId="1" xfId="0" applyNumberFormat="1" applyFont="1" applyFill="1" applyBorder="1" applyAlignment="1">
      <alignment horizontal="left" vertical="center"/>
    </xf>
    <xf numFmtId="9" fontId="13" fillId="0" borderId="1" xfId="0" applyNumberFormat="1" applyFont="1" applyFill="1" applyBorder="1" applyAlignment="1" applyProtection="1">
      <alignment horizontal="left" vertical="center"/>
      <protection locked="0"/>
    </xf>
    <xf numFmtId="0" fontId="13" fillId="10" borderId="1" xfId="0" applyFont="1" applyFill="1" applyBorder="1" applyAlignment="1" applyProtection="1">
      <alignment horizontal="left" vertical="center"/>
      <protection locked="0"/>
    </xf>
    <xf numFmtId="14" fontId="13" fillId="0" borderId="1" xfId="0" applyNumberFormat="1" applyFont="1" applyFill="1" applyBorder="1" applyAlignment="1" applyProtection="1">
      <alignment horizontal="left" vertical="center"/>
      <protection locked="0"/>
    </xf>
    <xf numFmtId="168" fontId="13" fillId="0" borderId="1" xfId="1" applyNumberFormat="1" applyFont="1" applyFill="1" applyBorder="1" applyAlignment="1">
      <alignment horizontal="left" vertical="center"/>
    </xf>
    <xf numFmtId="0" fontId="18" fillId="0" borderId="1" xfId="0" applyFont="1" applyFill="1" applyBorder="1" applyAlignment="1">
      <alignment horizontal="left" vertical="center"/>
    </xf>
    <xf numFmtId="49" fontId="19" fillId="0" borderId="1" xfId="0" applyNumberFormat="1" applyFont="1" applyFill="1" applyBorder="1" applyAlignment="1" applyProtection="1">
      <alignment horizontal="left" vertical="center"/>
      <protection locked="0"/>
    </xf>
    <xf numFmtId="0" fontId="7" fillId="0" borderId="1" xfId="0" applyFont="1" applyFill="1" applyBorder="1" applyAlignment="1">
      <alignment horizontal="left" vertical="center"/>
    </xf>
    <xf numFmtId="166" fontId="13" fillId="0" borderId="1" xfId="3" applyFont="1" applyFill="1" applyBorder="1" applyAlignment="1">
      <alignment horizontal="left" vertical="center"/>
    </xf>
    <xf numFmtId="3" fontId="13" fillId="0" borderId="1" xfId="0" applyNumberFormat="1" applyFont="1" applyFill="1" applyBorder="1" applyAlignment="1" applyProtection="1">
      <alignment horizontal="left" vertical="center"/>
      <protection locked="0"/>
    </xf>
    <xf numFmtId="2" fontId="13" fillId="0" borderId="1" xfId="0" applyNumberFormat="1" applyFont="1" applyFill="1" applyBorder="1" applyAlignment="1" applyProtection="1">
      <alignment horizontal="left" vertical="center"/>
      <protection locked="0"/>
    </xf>
    <xf numFmtId="0" fontId="7" fillId="0" borderId="0" xfId="0" applyFont="1" applyFill="1" applyAlignment="1">
      <alignment horizontal="left" vertical="center"/>
    </xf>
    <xf numFmtId="0" fontId="0" fillId="0" borderId="0" xfId="0" applyBorder="1"/>
    <xf numFmtId="166" fontId="13" fillId="0" borderId="1" xfId="3" applyFont="1" applyFill="1" applyBorder="1" applyAlignment="1">
      <alignment horizontal="right" vertical="center" wrapText="1"/>
    </xf>
    <xf numFmtId="0" fontId="14" fillId="0" borderId="0" xfId="0" applyFont="1" applyFill="1" applyBorder="1" applyAlignment="1" applyProtection="1">
      <alignment horizontal="left" vertical="center" wrapText="1"/>
      <protection locked="0"/>
    </xf>
    <xf numFmtId="0" fontId="14" fillId="0" borderId="0" xfId="0" applyFont="1" applyFill="1" applyBorder="1" applyAlignment="1" applyProtection="1">
      <alignment horizontal="center" vertical="center" wrapText="1"/>
      <protection locked="0"/>
    </xf>
    <xf numFmtId="1" fontId="14" fillId="3" borderId="0" xfId="0" applyNumberFormat="1" applyFont="1" applyFill="1" applyBorder="1" applyAlignment="1" applyProtection="1">
      <alignment horizontal="center" vertical="center" wrapText="1"/>
      <protection locked="0"/>
    </xf>
    <xf numFmtId="9" fontId="14" fillId="0" borderId="0" xfId="0" applyNumberFormat="1" applyFont="1" applyFill="1" applyBorder="1" applyAlignment="1" applyProtection="1">
      <alignment horizontal="center" vertical="center" wrapText="1"/>
      <protection locked="0"/>
    </xf>
    <xf numFmtId="14" fontId="14" fillId="0" borderId="0" xfId="0" applyNumberFormat="1" applyFont="1" applyFill="1" applyBorder="1" applyAlignment="1" applyProtection="1">
      <alignment horizontal="center" vertical="center" wrapText="1"/>
      <protection locked="0"/>
    </xf>
    <xf numFmtId="179" fontId="14" fillId="0" borderId="0" xfId="0" applyNumberFormat="1" applyFont="1" applyFill="1" applyBorder="1" applyAlignment="1" applyProtection="1">
      <alignment horizontal="center" vertical="center" wrapText="1"/>
      <protection locked="0"/>
    </xf>
    <xf numFmtId="15" fontId="14" fillId="0" borderId="0" xfId="0" applyNumberFormat="1" applyFont="1" applyFill="1" applyBorder="1" applyAlignment="1" applyProtection="1">
      <alignment horizontal="center" vertical="center" wrapText="1"/>
      <protection locked="0"/>
    </xf>
    <xf numFmtId="1" fontId="14" fillId="0" borderId="0" xfId="0" applyNumberFormat="1" applyFont="1" applyFill="1" applyBorder="1" applyAlignment="1" applyProtection="1">
      <alignment horizontal="center" vertical="center" wrapText="1"/>
      <protection locked="0"/>
    </xf>
    <xf numFmtId="168" fontId="14" fillId="0" borderId="0" xfId="1" applyNumberFormat="1" applyFont="1" applyFill="1" applyBorder="1" applyAlignment="1">
      <alignment horizontal="right" vertical="center" wrapText="1"/>
    </xf>
    <xf numFmtId="190" fontId="14" fillId="0" borderId="0" xfId="1" applyNumberFormat="1" applyFont="1" applyFill="1" applyBorder="1" applyAlignment="1">
      <alignment horizontal="right" vertical="center" wrapText="1"/>
    </xf>
    <xf numFmtId="0" fontId="14" fillId="0" borderId="0" xfId="0" applyFont="1" applyFill="1" applyBorder="1" applyAlignment="1">
      <alignment horizontal="left" vertical="center" wrapText="1"/>
    </xf>
    <xf numFmtId="1" fontId="26" fillId="0" borderId="1" xfId="0" applyNumberFormat="1" applyFont="1" applyFill="1" applyBorder="1" applyAlignment="1">
      <alignment horizontal="center" vertical="center" wrapText="1"/>
    </xf>
    <xf numFmtId="0" fontId="21" fillId="10" borderId="1" xfId="0" applyNumberFormat="1" applyFont="1" applyFill="1" applyBorder="1" applyAlignment="1" applyProtection="1">
      <alignment horizontal="center" vertical="center" wrapText="1"/>
      <protection locked="0"/>
    </xf>
    <xf numFmtId="49" fontId="26" fillId="0" borderId="0" xfId="0" applyNumberFormat="1" applyFont="1" applyFill="1" applyBorder="1" applyAlignment="1" applyProtection="1">
      <alignment horizontal="left" vertical="center" wrapText="1"/>
      <protection locked="0"/>
    </xf>
    <xf numFmtId="0" fontId="21" fillId="0" borderId="0" xfId="0" applyNumberFormat="1" applyFont="1" applyFill="1" applyBorder="1" applyAlignment="1" applyProtection="1">
      <alignment horizontal="center" vertical="center" wrapText="1"/>
      <protection locked="0"/>
    </xf>
    <xf numFmtId="0" fontId="21" fillId="3" borderId="0" xfId="0" applyNumberFormat="1" applyFont="1" applyFill="1" applyBorder="1" applyAlignment="1" applyProtection="1">
      <alignment horizontal="center" vertical="center" wrapText="1"/>
      <protection locked="0"/>
    </xf>
    <xf numFmtId="49" fontId="14" fillId="3" borderId="1" xfId="0" applyNumberFormat="1" applyFont="1" applyFill="1" applyBorder="1" applyAlignment="1" applyProtection="1">
      <alignment horizontal="center" vertical="center" wrapText="1"/>
      <protection locked="0"/>
    </xf>
    <xf numFmtId="194" fontId="14" fillId="0" borderId="1" xfId="0" applyNumberFormat="1" applyFont="1" applyFill="1" applyBorder="1" applyAlignment="1" applyProtection="1">
      <alignment horizontal="center" vertical="center" wrapText="1"/>
      <protection locked="0"/>
    </xf>
    <xf numFmtId="49" fontId="2" fillId="0" borderId="0" xfId="0" applyNumberFormat="1" applyFont="1" applyAlignment="1">
      <alignment horizontal="left"/>
    </xf>
    <xf numFmtId="9" fontId="2" fillId="4" borderId="1" xfId="0" applyNumberFormat="1" applyFont="1" applyFill="1" applyBorder="1" applyAlignment="1">
      <alignment horizontal="center" vertical="center" wrapText="1"/>
    </xf>
    <xf numFmtId="0" fontId="2" fillId="4" borderId="1" xfId="0" applyFont="1" applyFill="1" applyBorder="1" applyAlignment="1">
      <alignment horizontal="center" vertical="center" wrapText="1"/>
    </xf>
    <xf numFmtId="14" fontId="2" fillId="4" borderId="1" xfId="0" applyNumberFormat="1" applyFont="1" applyFill="1" applyBorder="1" applyAlignment="1">
      <alignment horizontal="center" vertical="center" wrapText="1"/>
    </xf>
    <xf numFmtId="49" fontId="7" fillId="0" borderId="2" xfId="0" applyNumberFormat="1" applyFont="1" applyFill="1" applyBorder="1" applyAlignment="1" applyProtection="1">
      <alignment horizontal="center" vertical="center" wrapText="1"/>
      <protection locked="0"/>
    </xf>
    <xf numFmtId="49" fontId="7" fillId="0" borderId="3" xfId="0" applyNumberFormat="1" applyFont="1" applyFill="1" applyBorder="1" applyAlignment="1" applyProtection="1">
      <alignment horizontal="center" vertical="center" wrapText="1"/>
      <protection locked="0"/>
    </xf>
    <xf numFmtId="3" fontId="16" fillId="0" borderId="2" xfId="0" applyNumberFormat="1" applyFont="1" applyFill="1" applyBorder="1" applyAlignment="1">
      <alignment horizontal="left" vertical="center" wrapText="1"/>
    </xf>
    <xf numFmtId="3" fontId="16" fillId="0" borderId="7" xfId="0" applyNumberFormat="1" applyFont="1" applyFill="1" applyBorder="1" applyAlignment="1">
      <alignment horizontal="left" vertical="center" wrapText="1"/>
    </xf>
    <xf numFmtId="3" fontId="16" fillId="0" borderId="3" xfId="0" applyNumberFormat="1" applyFont="1" applyFill="1" applyBorder="1" applyAlignment="1">
      <alignment horizontal="left" vertical="center" wrapText="1"/>
    </xf>
    <xf numFmtId="49" fontId="7" fillId="0" borderId="2" xfId="0" applyNumberFormat="1" applyFont="1" applyFill="1" applyBorder="1" applyAlignment="1" applyProtection="1">
      <alignment horizontal="left" vertical="center" wrapText="1"/>
      <protection locked="0"/>
    </xf>
    <xf numFmtId="49" fontId="7" fillId="0" borderId="3" xfId="0" applyNumberFormat="1" applyFont="1" applyFill="1" applyBorder="1" applyAlignment="1" applyProtection="1">
      <alignment horizontal="left" vertical="center" wrapText="1"/>
      <protection locked="0"/>
    </xf>
    <xf numFmtId="0" fontId="9" fillId="0" borderId="2" xfId="0" applyFont="1" applyFill="1" applyBorder="1" applyAlignment="1">
      <alignment horizontal="left" vertical="center"/>
    </xf>
    <xf numFmtId="0" fontId="2" fillId="0" borderId="3" xfId="0" applyFont="1" applyBorder="1" applyAlignment="1">
      <alignment horizontal="left" vertical="center"/>
    </xf>
    <xf numFmtId="0" fontId="18" fillId="0" borderId="2" xfId="0" applyFont="1" applyFill="1" applyBorder="1" applyAlignment="1">
      <alignment horizontal="left" vertical="center" wrapText="1"/>
    </xf>
    <xf numFmtId="0" fontId="18" fillId="0" borderId="7" xfId="0" applyFont="1" applyFill="1" applyBorder="1" applyAlignment="1">
      <alignment horizontal="left" vertical="center" wrapText="1"/>
    </xf>
    <xf numFmtId="0" fontId="18" fillId="0" borderId="2" xfId="0" applyFont="1" applyFill="1" applyBorder="1" applyAlignment="1">
      <alignment horizontal="center" vertical="center" wrapText="1"/>
    </xf>
    <xf numFmtId="0" fontId="18" fillId="0" borderId="7" xfId="0" applyFont="1" applyFill="1" applyBorder="1" applyAlignment="1">
      <alignment horizontal="center" vertical="center" wrapText="1"/>
    </xf>
    <xf numFmtId="169" fontId="14" fillId="9" borderId="2" xfId="1" applyNumberFormat="1" applyFont="1" applyFill="1" applyBorder="1" applyAlignment="1" applyProtection="1">
      <alignment horizontal="left" vertical="center" wrapText="1"/>
      <protection locked="0"/>
    </xf>
    <xf numFmtId="169" fontId="14" fillId="9" borderId="7" xfId="1" applyNumberFormat="1" applyFont="1" applyFill="1" applyBorder="1" applyAlignment="1" applyProtection="1">
      <alignment horizontal="left" vertical="center" wrapText="1"/>
      <protection locked="0"/>
    </xf>
    <xf numFmtId="169" fontId="14" fillId="9" borderId="3" xfId="1" applyNumberFormat="1" applyFont="1" applyFill="1" applyBorder="1" applyAlignment="1" applyProtection="1">
      <alignment horizontal="left" vertical="center" wrapText="1"/>
      <protection locked="0"/>
    </xf>
    <xf numFmtId="169" fontId="17" fillId="0" borderId="2" xfId="1" applyNumberFormat="1" applyFont="1" applyFill="1" applyBorder="1" applyAlignment="1">
      <alignment horizontal="left" vertical="center" wrapText="1"/>
    </xf>
    <xf numFmtId="169" fontId="17" fillId="0" borderId="3" xfId="1" applyNumberFormat="1" applyFont="1" applyFill="1" applyBorder="1" applyAlignment="1">
      <alignment horizontal="left" vertical="center" wrapText="1"/>
    </xf>
    <xf numFmtId="0" fontId="18" fillId="0" borderId="3" xfId="0" applyFont="1" applyFill="1" applyBorder="1" applyAlignment="1">
      <alignment horizontal="center" vertical="center" wrapText="1"/>
    </xf>
    <xf numFmtId="169" fontId="14" fillId="0" borderId="2" xfId="1" applyNumberFormat="1" applyFont="1" applyFill="1" applyBorder="1" applyAlignment="1" applyProtection="1">
      <alignment horizontal="center" vertical="center" wrapText="1"/>
      <protection locked="0"/>
    </xf>
    <xf numFmtId="169" fontId="14" fillId="0" borderId="7" xfId="1" applyNumberFormat="1" applyFont="1" applyFill="1" applyBorder="1" applyAlignment="1" applyProtection="1">
      <alignment horizontal="center" vertical="center" wrapText="1"/>
      <protection locked="0"/>
    </xf>
    <xf numFmtId="0" fontId="2" fillId="0" borderId="2" xfId="0" applyFont="1" applyBorder="1" applyAlignment="1">
      <alignment horizontal="left" vertical="center"/>
    </xf>
  </cellXfs>
  <cellStyles count="12">
    <cellStyle name="Millares" xfId="1" builtinId="3"/>
    <cellStyle name="Millares [0]" xfId="8" builtinId="6"/>
    <cellStyle name="Millares 2" xfId="5"/>
    <cellStyle name="Millares 2 2" xfId="11"/>
    <cellStyle name="Millares 3" xfId="6"/>
    <cellStyle name="Millares 4" xfId="9"/>
    <cellStyle name="Moneda" xfId="3" builtinId="4"/>
    <cellStyle name="Moneda 2" xfId="4"/>
    <cellStyle name="Moneda 3" xfId="10"/>
    <cellStyle name="Normal" xfId="0" builtinId="0"/>
    <cellStyle name="Normal 5" xfId="7"/>
    <cellStyle name="Porcentaje" xfId="2" builtinId="5"/>
  </cellStyles>
  <dxfs count="9">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topLeftCell="A2" workbookViewId="0">
      <selection activeCell="E15" sqref="E15"/>
    </sheetView>
  </sheetViews>
  <sheetFormatPr baseColWidth="10" defaultColWidth="11.42578125" defaultRowHeight="21" customHeight="1" x14ac:dyDescent="0.2"/>
  <cols>
    <col min="1" max="5" width="11.42578125" style="100"/>
    <col min="6" max="6" width="19.140625" style="100" customWidth="1"/>
    <col min="7" max="16384" width="11.42578125" style="100"/>
  </cols>
  <sheetData>
    <row r="1" spans="1:18" s="44" customFormat="1" ht="21" customHeight="1" x14ac:dyDescent="0.25">
      <c r="A1" s="47" t="s">
        <v>17</v>
      </c>
      <c r="B1" s="47" t="s">
        <v>18</v>
      </c>
      <c r="C1" s="47" t="s">
        <v>0</v>
      </c>
      <c r="D1" s="47" t="s">
        <v>1</v>
      </c>
      <c r="E1" s="47" t="s">
        <v>2</v>
      </c>
      <c r="F1" s="47" t="s">
        <v>3</v>
      </c>
      <c r="G1" s="47" t="s">
        <v>4</v>
      </c>
      <c r="H1" s="47" t="s">
        <v>5</v>
      </c>
      <c r="I1" s="49" t="s">
        <v>6</v>
      </c>
      <c r="J1" s="49" t="s">
        <v>7</v>
      </c>
      <c r="K1" s="47" t="s">
        <v>8</v>
      </c>
      <c r="L1" s="47" t="s">
        <v>9</v>
      </c>
      <c r="M1" s="47" t="s">
        <v>10</v>
      </c>
      <c r="N1" s="47" t="s">
        <v>11</v>
      </c>
      <c r="O1" s="47" t="s">
        <v>12</v>
      </c>
      <c r="P1" s="47" t="s">
        <v>13</v>
      </c>
      <c r="Q1" s="47" t="s">
        <v>14</v>
      </c>
      <c r="R1" s="47" t="s">
        <v>15</v>
      </c>
    </row>
    <row r="2" spans="1:18" s="99" customFormat="1" ht="21" customHeight="1" x14ac:dyDescent="0.2">
      <c r="A2" s="99" t="s">
        <v>21</v>
      </c>
      <c r="B2" s="40" t="s">
        <v>29</v>
      </c>
      <c r="C2" s="40" t="s">
        <v>24</v>
      </c>
      <c r="D2" s="40" t="s">
        <v>22</v>
      </c>
      <c r="E2" s="40" t="s">
        <v>25</v>
      </c>
      <c r="F2" s="189">
        <v>762613688</v>
      </c>
      <c r="G2" s="40" t="s">
        <v>19</v>
      </c>
      <c r="H2" s="41">
        <v>0.05</v>
      </c>
      <c r="I2" s="40" t="s">
        <v>26</v>
      </c>
      <c r="J2" s="40" t="s">
        <v>27</v>
      </c>
      <c r="K2" s="40"/>
      <c r="L2" s="40">
        <v>2</v>
      </c>
      <c r="M2" s="40"/>
      <c r="N2" s="40">
        <v>350</v>
      </c>
      <c r="O2" s="40">
        <v>18</v>
      </c>
      <c r="P2" s="40" t="s">
        <v>28</v>
      </c>
      <c r="Q2" s="40"/>
      <c r="R2" s="40"/>
    </row>
    <row r="3" spans="1:18" s="99" customFormat="1" ht="21" customHeight="1" x14ac:dyDescent="0.2">
      <c r="A3" s="72" t="s">
        <v>23</v>
      </c>
      <c r="B3" s="72">
        <v>10</v>
      </c>
      <c r="C3" s="73" t="s">
        <v>793</v>
      </c>
      <c r="D3" s="73" t="s">
        <v>793</v>
      </c>
      <c r="E3" s="179" t="s">
        <v>32</v>
      </c>
      <c r="F3" s="190">
        <v>762613688</v>
      </c>
      <c r="G3" s="73" t="s">
        <v>19</v>
      </c>
      <c r="H3" s="73"/>
      <c r="I3" s="181">
        <v>41564</v>
      </c>
      <c r="J3" s="182">
        <v>41639</v>
      </c>
      <c r="K3" s="182" t="s">
        <v>16</v>
      </c>
      <c r="L3" s="183"/>
      <c r="M3" s="182"/>
      <c r="N3" s="184"/>
      <c r="O3" s="185"/>
      <c r="P3" s="186">
        <v>196938000</v>
      </c>
      <c r="Q3" s="186">
        <v>22</v>
      </c>
      <c r="R3" s="183" t="s">
        <v>794</v>
      </c>
    </row>
    <row r="4" spans="1:18" ht="21" customHeight="1" x14ac:dyDescent="0.2">
      <c r="A4" s="72" t="s">
        <v>23</v>
      </c>
      <c r="B4" s="72">
        <v>12</v>
      </c>
      <c r="C4" s="73" t="s">
        <v>22</v>
      </c>
      <c r="D4" s="73" t="s">
        <v>22</v>
      </c>
      <c r="E4" s="179" t="s">
        <v>32</v>
      </c>
      <c r="F4" s="191">
        <v>762613688</v>
      </c>
      <c r="G4" s="73" t="s">
        <v>19</v>
      </c>
      <c r="H4" s="73"/>
      <c r="I4" s="182">
        <v>41558</v>
      </c>
      <c r="J4" s="182">
        <v>41639</v>
      </c>
      <c r="K4" s="182" t="s">
        <v>16</v>
      </c>
      <c r="L4" s="180">
        <v>2</v>
      </c>
      <c r="M4" s="182" t="s">
        <v>16</v>
      </c>
      <c r="N4" s="185">
        <v>350</v>
      </c>
      <c r="O4" s="185">
        <v>20</v>
      </c>
      <c r="P4" s="186">
        <v>12113500</v>
      </c>
      <c r="Q4" s="186">
        <v>24</v>
      </c>
      <c r="R4" s="183" t="s">
        <v>795</v>
      </c>
    </row>
    <row r="5" spans="1:18" ht="21" customHeight="1" x14ac:dyDescent="0.2">
      <c r="A5" s="72" t="s">
        <v>23</v>
      </c>
      <c r="B5" s="72">
        <v>12</v>
      </c>
      <c r="C5" s="73" t="s">
        <v>22</v>
      </c>
      <c r="D5" s="73" t="s">
        <v>22</v>
      </c>
      <c r="E5" s="179" t="s">
        <v>32</v>
      </c>
      <c r="F5" s="187">
        <v>762611279</v>
      </c>
      <c r="G5" s="73" t="s">
        <v>19</v>
      </c>
      <c r="H5" s="73"/>
      <c r="I5" s="182">
        <v>40563</v>
      </c>
      <c r="J5" s="182">
        <v>40908</v>
      </c>
      <c r="K5" s="182" t="s">
        <v>16</v>
      </c>
      <c r="L5" s="180" t="s">
        <v>796</v>
      </c>
      <c r="M5" s="182" t="s">
        <v>797</v>
      </c>
      <c r="N5" s="185">
        <v>563</v>
      </c>
      <c r="O5" s="185">
        <v>0</v>
      </c>
      <c r="P5" s="186">
        <v>386797170</v>
      </c>
      <c r="Q5" s="186" t="s">
        <v>798</v>
      </c>
      <c r="R5" s="183" t="s">
        <v>799</v>
      </c>
    </row>
    <row r="6" spans="1:18" ht="21" customHeight="1" x14ac:dyDescent="0.2">
      <c r="A6" s="72" t="s">
        <v>23</v>
      </c>
      <c r="B6" s="72">
        <v>15</v>
      </c>
      <c r="C6" s="73" t="s">
        <v>22</v>
      </c>
      <c r="D6" s="73" t="s">
        <v>22</v>
      </c>
      <c r="E6" s="179" t="s">
        <v>32</v>
      </c>
      <c r="F6" s="187">
        <v>629</v>
      </c>
      <c r="G6" s="73" t="s">
        <v>19</v>
      </c>
      <c r="H6" s="73"/>
      <c r="I6" s="182">
        <v>41671</v>
      </c>
      <c r="J6" s="182">
        <v>41973</v>
      </c>
      <c r="K6" s="182" t="s">
        <v>16</v>
      </c>
      <c r="L6" s="180" t="s">
        <v>796</v>
      </c>
      <c r="M6" s="182" t="s">
        <v>800</v>
      </c>
      <c r="N6" s="185">
        <v>468</v>
      </c>
      <c r="O6" s="185">
        <v>0</v>
      </c>
      <c r="P6" s="186">
        <v>554044492</v>
      </c>
      <c r="Q6" s="186" t="s">
        <v>798</v>
      </c>
      <c r="R6" s="183" t="s">
        <v>799</v>
      </c>
    </row>
    <row r="7" spans="1:18" ht="21" customHeight="1" x14ac:dyDescent="0.2">
      <c r="A7" s="72" t="s">
        <v>23</v>
      </c>
      <c r="B7" s="72">
        <v>15</v>
      </c>
      <c r="C7" s="179" t="s">
        <v>22</v>
      </c>
      <c r="D7" s="179" t="s">
        <v>22</v>
      </c>
      <c r="E7" s="179" t="s">
        <v>32</v>
      </c>
      <c r="F7" s="191">
        <v>762613688</v>
      </c>
      <c r="G7" s="73" t="s">
        <v>19</v>
      </c>
      <c r="H7" s="188"/>
      <c r="I7" s="73" t="s">
        <v>801</v>
      </c>
      <c r="J7" s="182" t="s">
        <v>802</v>
      </c>
      <c r="K7" s="182" t="s">
        <v>16</v>
      </c>
      <c r="L7" s="182" t="s">
        <v>585</v>
      </c>
      <c r="M7" s="182" t="s">
        <v>796</v>
      </c>
      <c r="N7" s="185"/>
      <c r="O7" s="185"/>
      <c r="P7" s="186">
        <v>12113500</v>
      </c>
      <c r="Q7" s="186" t="s">
        <v>803</v>
      </c>
      <c r="R7" s="183" t="s">
        <v>795</v>
      </c>
    </row>
    <row r="8" spans="1:18" ht="21" customHeight="1" x14ac:dyDescent="0.2">
      <c r="A8" s="72" t="s">
        <v>23</v>
      </c>
      <c r="B8" s="72">
        <v>16</v>
      </c>
      <c r="C8" s="73" t="s">
        <v>22</v>
      </c>
      <c r="D8" s="73" t="s">
        <v>22</v>
      </c>
      <c r="E8" s="179" t="s">
        <v>32</v>
      </c>
      <c r="F8" s="180">
        <v>7626136.8799999999</v>
      </c>
      <c r="G8" s="73" t="s">
        <v>19</v>
      </c>
      <c r="H8" s="188">
        <v>0.05</v>
      </c>
      <c r="I8" s="181">
        <v>41558</v>
      </c>
      <c r="J8" s="182">
        <v>41639</v>
      </c>
      <c r="K8" s="182" t="s">
        <v>16</v>
      </c>
      <c r="L8" s="183" t="s">
        <v>804</v>
      </c>
      <c r="M8" s="183"/>
      <c r="N8" s="183" t="s">
        <v>804</v>
      </c>
      <c r="O8" s="183" t="s">
        <v>804</v>
      </c>
      <c r="P8" s="183" t="s">
        <v>804</v>
      </c>
      <c r="Q8" s="186">
        <v>28</v>
      </c>
      <c r="R8" s="183" t="s">
        <v>804</v>
      </c>
    </row>
    <row r="9" spans="1:18" ht="21" customHeight="1" x14ac:dyDescent="0.2">
      <c r="A9" s="72" t="s">
        <v>23</v>
      </c>
      <c r="B9" s="72">
        <v>26</v>
      </c>
      <c r="C9" s="73" t="s">
        <v>22</v>
      </c>
      <c r="D9" s="73" t="s">
        <v>22</v>
      </c>
      <c r="E9" s="179" t="s">
        <v>93</v>
      </c>
      <c r="F9" s="191">
        <v>762613688</v>
      </c>
      <c r="G9" s="73" t="s">
        <v>19</v>
      </c>
      <c r="H9" s="188"/>
      <c r="I9" s="182">
        <v>41564</v>
      </c>
      <c r="J9" s="182">
        <v>41639</v>
      </c>
      <c r="K9" s="182" t="s">
        <v>16</v>
      </c>
      <c r="L9" s="183"/>
      <c r="M9" s="182"/>
      <c r="N9" s="183"/>
      <c r="O9" s="185"/>
      <c r="P9" s="186">
        <v>196938000</v>
      </c>
      <c r="Q9" s="186">
        <v>48</v>
      </c>
      <c r="R9" s="183" t="s">
        <v>795</v>
      </c>
    </row>
    <row r="10" spans="1:18" ht="21" customHeight="1" x14ac:dyDescent="0.2">
      <c r="A10" s="72" t="s">
        <v>23</v>
      </c>
      <c r="B10" s="72">
        <v>27</v>
      </c>
      <c r="C10" s="73" t="s">
        <v>22</v>
      </c>
      <c r="D10" s="73" t="s">
        <v>22</v>
      </c>
      <c r="E10" s="179" t="s">
        <v>93</v>
      </c>
      <c r="F10" s="191">
        <v>762613688</v>
      </c>
      <c r="G10" s="73" t="s">
        <v>19</v>
      </c>
      <c r="H10" s="188"/>
      <c r="I10" s="181">
        <v>41564</v>
      </c>
      <c r="J10" s="182">
        <v>41639</v>
      </c>
      <c r="K10" s="182" t="s">
        <v>16</v>
      </c>
      <c r="L10" s="180">
        <v>2</v>
      </c>
      <c r="M10" s="182"/>
      <c r="N10" s="185">
        <v>350</v>
      </c>
      <c r="O10" s="185" t="s">
        <v>805</v>
      </c>
      <c r="P10" s="186">
        <v>196938000</v>
      </c>
      <c r="Q10" s="186">
        <v>48</v>
      </c>
      <c r="R10" s="183" t="s">
        <v>806</v>
      </c>
    </row>
    <row r="11" spans="1:18" ht="21" customHeight="1" x14ac:dyDescent="0.2">
      <c r="A11" s="72" t="s">
        <v>23</v>
      </c>
      <c r="B11" s="72">
        <v>30</v>
      </c>
      <c r="C11" s="73" t="s">
        <v>807</v>
      </c>
      <c r="D11" s="73" t="s">
        <v>807</v>
      </c>
      <c r="E11" s="179" t="s">
        <v>50</v>
      </c>
      <c r="F11" s="190" t="s">
        <v>808</v>
      </c>
      <c r="G11" s="73" t="s">
        <v>19</v>
      </c>
      <c r="H11" s="73"/>
      <c r="I11" s="182">
        <v>41564</v>
      </c>
      <c r="J11" s="182">
        <v>41639</v>
      </c>
      <c r="K11" s="182" t="s">
        <v>16</v>
      </c>
      <c r="L11" s="180">
        <v>2</v>
      </c>
      <c r="M11" s="180"/>
      <c r="N11" s="187">
        <v>350</v>
      </c>
      <c r="O11" s="187"/>
      <c r="P11" s="186">
        <v>196938000</v>
      </c>
      <c r="Q11" s="186">
        <v>30</v>
      </c>
      <c r="R11" s="183" t="s">
        <v>795</v>
      </c>
    </row>
    <row r="13" spans="1:18" ht="15.75" customHeight="1" x14ac:dyDescent="0.2">
      <c r="A13" s="50" t="s">
        <v>23</v>
      </c>
      <c r="B13" s="50">
        <v>10</v>
      </c>
      <c r="C13" s="52" t="s">
        <v>809</v>
      </c>
      <c r="D13" s="52" t="s">
        <v>809</v>
      </c>
      <c r="E13" s="51" t="s">
        <v>810</v>
      </c>
      <c r="F13" s="207">
        <v>46000241.909999996</v>
      </c>
      <c r="G13" s="52" t="s">
        <v>19</v>
      </c>
      <c r="H13" s="54"/>
      <c r="I13" s="55">
        <v>40210</v>
      </c>
      <c r="J13" s="56">
        <v>40527</v>
      </c>
      <c r="K13" s="56" t="s">
        <v>16</v>
      </c>
      <c r="L13" s="192">
        <v>10</v>
      </c>
      <c r="M13" s="56"/>
      <c r="N13" s="61">
        <v>1575</v>
      </c>
      <c r="O13" s="57"/>
      <c r="P13" s="58">
        <v>3837880758</v>
      </c>
      <c r="Q13" s="58">
        <v>19</v>
      </c>
      <c r="R13" s="59"/>
    </row>
    <row r="14" spans="1:18" ht="15.75" customHeight="1" x14ac:dyDescent="0.2">
      <c r="A14" s="50" t="s">
        <v>23</v>
      </c>
      <c r="B14" s="50">
        <v>10</v>
      </c>
      <c r="C14" s="52" t="s">
        <v>809</v>
      </c>
      <c r="D14" s="52" t="s">
        <v>809</v>
      </c>
      <c r="E14" s="51" t="s">
        <v>810</v>
      </c>
      <c r="F14" s="192">
        <v>46000306.549999997</v>
      </c>
      <c r="G14" s="52" t="s">
        <v>19</v>
      </c>
      <c r="H14" s="52"/>
      <c r="I14" s="55">
        <v>40576</v>
      </c>
      <c r="J14" s="56">
        <v>40886</v>
      </c>
      <c r="K14" s="56" t="s">
        <v>16</v>
      </c>
      <c r="L14" s="192">
        <v>10</v>
      </c>
      <c r="M14" s="56"/>
      <c r="N14" s="61">
        <v>1725</v>
      </c>
      <c r="O14" s="57"/>
      <c r="P14" s="58">
        <v>4084730138</v>
      </c>
      <c r="Q14" s="58">
        <v>20</v>
      </c>
      <c r="R14" s="59"/>
    </row>
    <row r="15" spans="1:18" ht="15.75" customHeight="1" x14ac:dyDescent="0.2">
      <c r="A15" s="50" t="s">
        <v>23</v>
      </c>
      <c r="B15" s="50">
        <v>10</v>
      </c>
      <c r="C15" s="52" t="s">
        <v>809</v>
      </c>
      <c r="D15" s="52" t="s">
        <v>809</v>
      </c>
      <c r="E15" s="51" t="s">
        <v>810</v>
      </c>
      <c r="F15" s="207">
        <v>46000529.390000001</v>
      </c>
      <c r="G15" s="52" t="s">
        <v>19</v>
      </c>
      <c r="H15" s="52"/>
      <c r="I15" s="55">
        <v>41673</v>
      </c>
      <c r="J15" s="56">
        <v>42004</v>
      </c>
      <c r="K15" s="56" t="s">
        <v>16</v>
      </c>
      <c r="L15" s="192">
        <v>7</v>
      </c>
      <c r="M15" s="56"/>
      <c r="N15" s="61">
        <v>59</v>
      </c>
      <c r="O15" s="57"/>
      <c r="P15" s="58"/>
      <c r="Q15" s="58">
        <v>17</v>
      </c>
      <c r="R15" s="59" t="s">
        <v>811</v>
      </c>
    </row>
    <row r="16" spans="1:18" ht="15.75" customHeight="1" x14ac:dyDescent="0.2">
      <c r="A16" s="50" t="s">
        <v>23</v>
      </c>
      <c r="B16" s="50">
        <v>12</v>
      </c>
      <c r="C16" s="52" t="s">
        <v>251</v>
      </c>
      <c r="D16" s="52" t="s">
        <v>251</v>
      </c>
      <c r="E16" s="51" t="s">
        <v>812</v>
      </c>
      <c r="F16" s="61">
        <v>4600024191</v>
      </c>
      <c r="G16" s="52" t="s">
        <v>19</v>
      </c>
      <c r="H16" s="54"/>
      <c r="I16" s="55">
        <v>40210</v>
      </c>
      <c r="J16" s="56">
        <v>40527</v>
      </c>
      <c r="K16" s="56" t="s">
        <v>16</v>
      </c>
      <c r="L16" s="192">
        <v>10</v>
      </c>
      <c r="M16" s="56" t="s">
        <v>16</v>
      </c>
      <c r="N16" s="57">
        <v>1575</v>
      </c>
      <c r="O16" s="57">
        <v>352</v>
      </c>
      <c r="P16" s="58">
        <v>3645986720</v>
      </c>
      <c r="Q16" s="58" t="s">
        <v>813</v>
      </c>
      <c r="R16" s="59" t="s">
        <v>814</v>
      </c>
    </row>
    <row r="17" spans="1:18" ht="15.75" customHeight="1" x14ac:dyDescent="0.2">
      <c r="A17" s="50" t="s">
        <v>23</v>
      </c>
      <c r="B17" s="50">
        <v>12</v>
      </c>
      <c r="C17" s="52" t="s">
        <v>251</v>
      </c>
      <c r="D17" s="52" t="s">
        <v>251</v>
      </c>
      <c r="E17" s="51" t="s">
        <v>812</v>
      </c>
      <c r="F17" s="61">
        <v>4600030655</v>
      </c>
      <c r="G17" s="52" t="s">
        <v>19</v>
      </c>
      <c r="H17" s="52"/>
      <c r="I17" s="56">
        <v>40576</v>
      </c>
      <c r="J17" s="56">
        <v>40886</v>
      </c>
      <c r="K17" s="56" t="s">
        <v>16</v>
      </c>
      <c r="L17" s="192">
        <v>10</v>
      </c>
      <c r="M17" s="56" t="s">
        <v>16</v>
      </c>
      <c r="N17" s="57">
        <v>1725</v>
      </c>
      <c r="O17" s="57">
        <v>5</v>
      </c>
      <c r="P17" s="58">
        <v>3880493631</v>
      </c>
      <c r="Q17" s="58" t="s">
        <v>815</v>
      </c>
      <c r="R17" s="59"/>
    </row>
    <row r="18" spans="1:18" ht="15.75" customHeight="1" x14ac:dyDescent="0.2">
      <c r="A18" s="50" t="s">
        <v>23</v>
      </c>
      <c r="B18" s="50">
        <v>12</v>
      </c>
      <c r="C18" s="52" t="s">
        <v>251</v>
      </c>
      <c r="D18" s="52" t="s">
        <v>251</v>
      </c>
      <c r="E18" s="51" t="s">
        <v>812</v>
      </c>
      <c r="F18" s="61">
        <v>460003782</v>
      </c>
      <c r="G18" s="52" t="s">
        <v>19</v>
      </c>
      <c r="H18" s="52"/>
      <c r="I18" s="56">
        <v>40947</v>
      </c>
      <c r="J18" s="56">
        <v>41255</v>
      </c>
      <c r="K18" s="56" t="s">
        <v>16</v>
      </c>
      <c r="L18" s="192">
        <v>10</v>
      </c>
      <c r="M18" s="56" t="s">
        <v>16</v>
      </c>
      <c r="N18" s="57">
        <v>225</v>
      </c>
      <c r="O18" s="57">
        <v>0</v>
      </c>
      <c r="P18" s="58">
        <v>165002850</v>
      </c>
      <c r="Q18" s="58" t="s">
        <v>813</v>
      </c>
      <c r="R18" s="59"/>
    </row>
    <row r="19" spans="1:18" ht="15.75" customHeight="1" x14ac:dyDescent="0.2">
      <c r="A19" s="50" t="s">
        <v>23</v>
      </c>
      <c r="B19" s="50">
        <v>15</v>
      </c>
      <c r="C19" s="51" t="s">
        <v>251</v>
      </c>
      <c r="D19" s="51" t="s">
        <v>251</v>
      </c>
      <c r="E19" s="51" t="s">
        <v>812</v>
      </c>
      <c r="F19" s="206">
        <v>46000241.909999996</v>
      </c>
      <c r="G19" s="52" t="s">
        <v>19</v>
      </c>
      <c r="H19" s="54"/>
      <c r="I19" s="55" t="s">
        <v>816</v>
      </c>
      <c r="J19" s="56" t="s">
        <v>817</v>
      </c>
      <c r="K19" s="56" t="s">
        <v>16</v>
      </c>
      <c r="L19" s="56" t="s">
        <v>818</v>
      </c>
      <c r="M19" s="56" t="s">
        <v>796</v>
      </c>
      <c r="N19" s="57">
        <v>1575</v>
      </c>
      <c r="O19" s="57"/>
      <c r="P19" s="58">
        <v>3645986720</v>
      </c>
      <c r="Q19" s="58">
        <v>25</v>
      </c>
      <c r="R19" s="59" t="s">
        <v>525</v>
      </c>
    </row>
    <row r="20" spans="1:18" ht="15.75" customHeight="1" x14ac:dyDescent="0.2">
      <c r="A20" s="50" t="s">
        <v>23</v>
      </c>
      <c r="B20" s="50">
        <v>15</v>
      </c>
      <c r="C20" s="51" t="s">
        <v>251</v>
      </c>
      <c r="D20" s="51" t="s">
        <v>251</v>
      </c>
      <c r="E20" s="51" t="s">
        <v>812</v>
      </c>
      <c r="F20" s="61">
        <v>46000306.549999997</v>
      </c>
      <c r="G20" s="52" t="s">
        <v>19</v>
      </c>
      <c r="H20" s="53"/>
      <c r="I20" s="52" t="s">
        <v>819</v>
      </c>
      <c r="J20" s="56" t="s">
        <v>820</v>
      </c>
      <c r="K20" s="56" t="s">
        <v>16</v>
      </c>
      <c r="L20" s="56" t="s">
        <v>818</v>
      </c>
      <c r="M20" s="56" t="s">
        <v>796</v>
      </c>
      <c r="N20" s="57">
        <v>1725</v>
      </c>
      <c r="O20" s="57"/>
      <c r="P20" s="58">
        <v>3880493631</v>
      </c>
      <c r="Q20" s="58">
        <v>26</v>
      </c>
      <c r="R20" s="59" t="s">
        <v>525</v>
      </c>
    </row>
    <row r="21" spans="1:18" ht="15.75" customHeight="1" x14ac:dyDescent="0.2">
      <c r="A21" s="50" t="s">
        <v>23</v>
      </c>
      <c r="B21" s="50">
        <v>15</v>
      </c>
      <c r="C21" s="51" t="s">
        <v>251</v>
      </c>
      <c r="D21" s="51" t="s">
        <v>251</v>
      </c>
      <c r="E21" s="51" t="s">
        <v>812</v>
      </c>
      <c r="F21" s="206">
        <v>46000529.43</v>
      </c>
      <c r="G21" s="52" t="s">
        <v>19</v>
      </c>
      <c r="H21" s="53"/>
      <c r="I21" s="52" t="s">
        <v>821</v>
      </c>
      <c r="J21" s="56" t="s">
        <v>822</v>
      </c>
      <c r="K21" s="56" t="s">
        <v>16</v>
      </c>
      <c r="L21" s="56" t="s">
        <v>573</v>
      </c>
      <c r="M21" s="56" t="s">
        <v>796</v>
      </c>
      <c r="N21" s="57">
        <v>104</v>
      </c>
      <c r="O21" s="57"/>
      <c r="P21" s="58">
        <v>237499477</v>
      </c>
      <c r="Q21" s="58">
        <v>27</v>
      </c>
      <c r="R21" s="59" t="s">
        <v>525</v>
      </c>
    </row>
    <row r="22" spans="1:18" ht="15.75" customHeight="1" x14ac:dyDescent="0.2">
      <c r="A22" s="50" t="s">
        <v>23</v>
      </c>
      <c r="B22" s="50">
        <v>15</v>
      </c>
      <c r="C22" s="51" t="s">
        <v>251</v>
      </c>
      <c r="D22" s="51" t="s">
        <v>251</v>
      </c>
      <c r="E22" s="51" t="s">
        <v>32</v>
      </c>
      <c r="F22" s="61">
        <v>762612279</v>
      </c>
      <c r="G22" s="52" t="s">
        <v>19</v>
      </c>
      <c r="H22" s="53"/>
      <c r="I22" s="52" t="s">
        <v>823</v>
      </c>
      <c r="J22" s="56">
        <v>41273</v>
      </c>
      <c r="K22" s="56" t="s">
        <v>16</v>
      </c>
      <c r="L22" s="56" t="s">
        <v>797</v>
      </c>
      <c r="M22" s="56" t="s">
        <v>824</v>
      </c>
      <c r="N22" s="57">
        <v>262</v>
      </c>
      <c r="O22" s="57"/>
      <c r="P22" s="58">
        <v>325900000</v>
      </c>
      <c r="Q22" s="58" t="s">
        <v>803</v>
      </c>
      <c r="R22" s="59" t="s">
        <v>825</v>
      </c>
    </row>
    <row r="23" spans="1:18" ht="15.75" customHeight="1" x14ac:dyDescent="0.2">
      <c r="A23" s="50" t="s">
        <v>23</v>
      </c>
      <c r="B23" s="50">
        <v>15</v>
      </c>
      <c r="C23" s="52" t="s">
        <v>251</v>
      </c>
      <c r="D23" s="52" t="s">
        <v>251</v>
      </c>
      <c r="E23" s="51" t="s">
        <v>812</v>
      </c>
      <c r="F23" s="61">
        <v>46000242.770000003</v>
      </c>
      <c r="G23" s="52" t="s">
        <v>19</v>
      </c>
      <c r="H23" s="52"/>
      <c r="I23" s="56">
        <v>40210</v>
      </c>
      <c r="J23" s="56">
        <v>40405</v>
      </c>
      <c r="K23" s="56" t="s">
        <v>16</v>
      </c>
      <c r="L23" s="56" t="s">
        <v>572</v>
      </c>
      <c r="M23" s="56" t="s">
        <v>796</v>
      </c>
      <c r="N23" s="57">
        <v>624</v>
      </c>
      <c r="O23" s="57"/>
      <c r="P23" s="58">
        <v>414299917</v>
      </c>
      <c r="Q23" s="58">
        <v>26</v>
      </c>
      <c r="R23" s="59" t="s">
        <v>525</v>
      </c>
    </row>
    <row r="24" spans="1:18" ht="15.75" customHeight="1" x14ac:dyDescent="0.2">
      <c r="A24" s="50" t="s">
        <v>23</v>
      </c>
      <c r="B24" s="50">
        <v>15</v>
      </c>
      <c r="C24" s="52" t="s">
        <v>251</v>
      </c>
      <c r="D24" s="52" t="s">
        <v>251</v>
      </c>
      <c r="E24" s="51" t="s">
        <v>32</v>
      </c>
      <c r="F24" s="61">
        <v>683</v>
      </c>
      <c r="G24" s="52" t="s">
        <v>19</v>
      </c>
      <c r="H24" s="52"/>
      <c r="I24" s="56">
        <v>41477</v>
      </c>
      <c r="J24" s="56">
        <v>41630</v>
      </c>
      <c r="K24" s="56" t="s">
        <v>172</v>
      </c>
      <c r="L24" s="56" t="s">
        <v>573</v>
      </c>
      <c r="M24" s="56" t="s">
        <v>796</v>
      </c>
      <c r="N24" s="57">
        <v>488</v>
      </c>
      <c r="O24" s="57"/>
      <c r="P24" s="58">
        <v>553717813</v>
      </c>
      <c r="Q24" s="58" t="s">
        <v>637</v>
      </c>
      <c r="R24" s="59" t="s">
        <v>826</v>
      </c>
    </row>
    <row r="25" spans="1:18" ht="15.75" customHeight="1" x14ac:dyDescent="0.2">
      <c r="A25" s="50" t="s">
        <v>23</v>
      </c>
      <c r="B25" s="50">
        <v>16</v>
      </c>
      <c r="C25" s="52" t="s">
        <v>809</v>
      </c>
      <c r="D25" s="52" t="s">
        <v>809</v>
      </c>
      <c r="E25" s="51" t="s">
        <v>810</v>
      </c>
      <c r="F25" s="192" t="s">
        <v>827</v>
      </c>
      <c r="G25" s="52" t="s">
        <v>19</v>
      </c>
      <c r="H25" s="54">
        <v>0.95</v>
      </c>
      <c r="I25" s="55">
        <v>40210</v>
      </c>
      <c r="J25" s="56">
        <v>40527</v>
      </c>
      <c r="K25" s="56" t="s">
        <v>16</v>
      </c>
      <c r="L25" s="192"/>
      <c r="M25" s="56"/>
      <c r="N25" s="57">
        <v>1575</v>
      </c>
      <c r="O25" s="57">
        <v>1496</v>
      </c>
      <c r="P25" s="58">
        <v>3645986720</v>
      </c>
      <c r="Q25" s="58">
        <v>30</v>
      </c>
      <c r="R25" s="59" t="s">
        <v>828</v>
      </c>
    </row>
    <row r="26" spans="1:18" ht="15.75" customHeight="1" x14ac:dyDescent="0.2">
      <c r="A26" s="50" t="s">
        <v>23</v>
      </c>
      <c r="B26" s="50">
        <v>16</v>
      </c>
      <c r="C26" s="52" t="s">
        <v>809</v>
      </c>
      <c r="D26" s="52" t="s">
        <v>809</v>
      </c>
      <c r="E26" s="51" t="s">
        <v>810</v>
      </c>
      <c r="F26" s="192" t="s">
        <v>829</v>
      </c>
      <c r="G26" s="52" t="s">
        <v>19</v>
      </c>
      <c r="H26" s="53">
        <v>0.95</v>
      </c>
      <c r="I26" s="55">
        <v>40576</v>
      </c>
      <c r="J26" s="56">
        <v>40886</v>
      </c>
      <c r="K26" s="56" t="s">
        <v>16</v>
      </c>
      <c r="L26" s="192">
        <v>10</v>
      </c>
      <c r="M26" s="56"/>
      <c r="N26" s="57">
        <v>1725</v>
      </c>
      <c r="O26" s="57">
        <v>1639</v>
      </c>
      <c r="P26" s="58">
        <v>3880493631</v>
      </c>
      <c r="Q26" s="58">
        <v>31</v>
      </c>
      <c r="R26" s="59"/>
    </row>
    <row r="27" spans="1:18" ht="15.75" customHeight="1" x14ac:dyDescent="0.2">
      <c r="A27" s="50" t="s">
        <v>23</v>
      </c>
      <c r="B27" s="50">
        <v>16</v>
      </c>
      <c r="C27" s="52" t="s">
        <v>809</v>
      </c>
      <c r="D27" s="52" t="s">
        <v>809</v>
      </c>
      <c r="E27" s="51" t="s">
        <v>810</v>
      </c>
      <c r="F27" s="192">
        <v>169150120.12</v>
      </c>
      <c r="G27" s="52" t="s">
        <v>19</v>
      </c>
      <c r="H27" s="53">
        <v>0.95</v>
      </c>
      <c r="I27" s="55">
        <v>40925</v>
      </c>
      <c r="J27" s="56">
        <v>41228</v>
      </c>
      <c r="K27" s="56" t="s">
        <v>16</v>
      </c>
      <c r="L27" s="192">
        <v>10</v>
      </c>
      <c r="M27" s="56"/>
      <c r="N27" s="57">
        <v>262</v>
      </c>
      <c r="O27" s="57">
        <v>249</v>
      </c>
      <c r="P27" s="58">
        <v>205048883</v>
      </c>
      <c r="Q27" s="58">
        <v>21</v>
      </c>
      <c r="R27" s="59" t="s">
        <v>830</v>
      </c>
    </row>
    <row r="28" spans="1:18" ht="15.75" customHeight="1" x14ac:dyDescent="0.2">
      <c r="A28" s="50" t="s">
        <v>23</v>
      </c>
      <c r="B28" s="50">
        <v>26</v>
      </c>
      <c r="C28" s="52" t="s">
        <v>809</v>
      </c>
      <c r="D28" s="52" t="s">
        <v>809</v>
      </c>
      <c r="E28" s="51" t="s">
        <v>812</v>
      </c>
      <c r="F28" s="192" t="s">
        <v>831</v>
      </c>
      <c r="G28" s="52" t="s">
        <v>19</v>
      </c>
      <c r="H28" s="54"/>
      <c r="I28" s="56">
        <v>40949</v>
      </c>
      <c r="J28" s="56">
        <v>41255</v>
      </c>
      <c r="K28" s="56" t="s">
        <v>16</v>
      </c>
      <c r="L28" s="192">
        <v>10</v>
      </c>
      <c r="M28" s="56"/>
      <c r="N28" s="192">
        <v>2444</v>
      </c>
      <c r="O28" s="57"/>
      <c r="P28" s="58">
        <v>2894533803</v>
      </c>
      <c r="Q28" s="58">
        <v>46</v>
      </c>
      <c r="R28" s="59"/>
    </row>
    <row r="29" spans="1:18" ht="15.75" customHeight="1" x14ac:dyDescent="0.2">
      <c r="A29" s="50" t="s">
        <v>23</v>
      </c>
      <c r="B29" s="50">
        <v>26</v>
      </c>
      <c r="C29" s="52" t="s">
        <v>809</v>
      </c>
      <c r="D29" s="52" t="s">
        <v>809</v>
      </c>
      <c r="E29" s="51" t="s">
        <v>812</v>
      </c>
      <c r="F29" s="61" t="s">
        <v>832</v>
      </c>
      <c r="G29" s="52" t="s">
        <v>19</v>
      </c>
      <c r="H29" s="53"/>
      <c r="I29" s="56">
        <v>41659</v>
      </c>
      <c r="J29" s="56">
        <v>41903</v>
      </c>
      <c r="K29" s="56" t="s">
        <v>16</v>
      </c>
      <c r="L29" s="192">
        <v>8</v>
      </c>
      <c r="M29" s="56"/>
      <c r="N29" s="192">
        <v>2100</v>
      </c>
      <c r="O29" s="57"/>
      <c r="P29" s="58">
        <v>4520651150</v>
      </c>
      <c r="Q29" s="58">
        <v>45</v>
      </c>
      <c r="R29" s="59"/>
    </row>
    <row r="30" spans="1:18" ht="15.75" customHeight="1" x14ac:dyDescent="0.2">
      <c r="A30" s="50" t="s">
        <v>23</v>
      </c>
      <c r="B30" s="50">
        <v>27</v>
      </c>
      <c r="C30" s="52" t="s">
        <v>251</v>
      </c>
      <c r="D30" s="52" t="s">
        <v>251</v>
      </c>
      <c r="E30" s="51" t="s">
        <v>812</v>
      </c>
      <c r="F30" s="60">
        <v>4600045108</v>
      </c>
      <c r="G30" s="52" t="s">
        <v>19</v>
      </c>
      <c r="H30" s="54"/>
      <c r="I30" s="55">
        <v>40930</v>
      </c>
      <c r="J30" s="55">
        <v>41614</v>
      </c>
      <c r="K30" s="56" t="s">
        <v>16</v>
      </c>
      <c r="L30" s="60">
        <v>23</v>
      </c>
      <c r="M30" s="56"/>
      <c r="N30" s="60">
        <v>0</v>
      </c>
      <c r="O30" s="57">
        <v>0</v>
      </c>
      <c r="P30" s="58">
        <v>363801169</v>
      </c>
      <c r="Q30" s="58">
        <v>23</v>
      </c>
      <c r="R30" s="59"/>
    </row>
    <row r="31" spans="1:18" ht="15.75" customHeight="1" x14ac:dyDescent="0.2">
      <c r="A31" s="50" t="s">
        <v>23</v>
      </c>
      <c r="B31" s="50">
        <v>27</v>
      </c>
      <c r="C31" s="52" t="s">
        <v>251</v>
      </c>
      <c r="D31" s="52" t="s">
        <v>251</v>
      </c>
      <c r="E31" s="51" t="s">
        <v>812</v>
      </c>
      <c r="F31" s="60">
        <v>4600052499</v>
      </c>
      <c r="G31" s="52" t="s">
        <v>19</v>
      </c>
      <c r="H31" s="54"/>
      <c r="I31" s="55">
        <v>41673</v>
      </c>
      <c r="J31" s="55">
        <v>41903</v>
      </c>
      <c r="K31" s="56" t="s">
        <v>16</v>
      </c>
      <c r="L31" s="60">
        <v>7</v>
      </c>
      <c r="M31" s="56"/>
      <c r="N31" s="60">
        <v>960</v>
      </c>
      <c r="O31" s="57">
        <v>0</v>
      </c>
      <c r="P31" s="58">
        <v>1772748192</v>
      </c>
      <c r="Q31" s="58">
        <v>20</v>
      </c>
      <c r="R31" s="59"/>
    </row>
    <row r="32" spans="1:18" ht="15.75" customHeight="1" x14ac:dyDescent="0.2">
      <c r="A32" s="50" t="s">
        <v>23</v>
      </c>
      <c r="B32" s="50">
        <v>27</v>
      </c>
      <c r="C32" s="52" t="s">
        <v>251</v>
      </c>
      <c r="D32" s="52" t="s">
        <v>251</v>
      </c>
      <c r="E32" s="51" t="s">
        <v>812</v>
      </c>
      <c r="F32" s="60">
        <v>762613688</v>
      </c>
      <c r="G32" s="52" t="s">
        <v>19</v>
      </c>
      <c r="H32" s="54"/>
      <c r="I32" s="55">
        <v>41558</v>
      </c>
      <c r="J32" s="55">
        <v>41620</v>
      </c>
      <c r="K32" s="56" t="s">
        <v>16</v>
      </c>
      <c r="L32" s="60">
        <v>2</v>
      </c>
      <c r="M32" s="56"/>
      <c r="N32" s="60">
        <v>50</v>
      </c>
      <c r="O32" s="57">
        <v>0</v>
      </c>
      <c r="P32" s="58">
        <v>12113500</v>
      </c>
      <c r="Q32" s="58">
        <v>25</v>
      </c>
      <c r="R32" s="59"/>
    </row>
    <row r="33" spans="1:18" ht="15.75" customHeight="1" x14ac:dyDescent="0.2">
      <c r="A33" s="50" t="s">
        <v>23</v>
      </c>
      <c r="B33" s="50">
        <v>27</v>
      </c>
      <c r="C33" s="52" t="s">
        <v>251</v>
      </c>
      <c r="D33" s="52" t="s">
        <v>251</v>
      </c>
      <c r="E33" s="51" t="s">
        <v>812</v>
      </c>
      <c r="F33" s="51" t="s">
        <v>833</v>
      </c>
      <c r="G33" s="52" t="s">
        <v>19</v>
      </c>
      <c r="H33" s="54"/>
      <c r="I33" s="55">
        <v>39765</v>
      </c>
      <c r="J33" s="55">
        <v>39813</v>
      </c>
      <c r="K33" s="56" t="s">
        <v>16</v>
      </c>
      <c r="L33" s="60"/>
      <c r="M33" s="60">
        <v>1</v>
      </c>
      <c r="N33" s="60" t="s">
        <v>834</v>
      </c>
      <c r="O33" s="57"/>
      <c r="P33" s="58"/>
      <c r="Q33" s="58">
        <v>22</v>
      </c>
      <c r="R33" s="59" t="s">
        <v>835</v>
      </c>
    </row>
    <row r="34" spans="1:18" ht="15.75" customHeight="1" x14ac:dyDescent="0.2">
      <c r="A34" s="50" t="s">
        <v>23</v>
      </c>
      <c r="B34" s="50">
        <v>27</v>
      </c>
      <c r="C34" s="52" t="s">
        <v>251</v>
      </c>
      <c r="D34" s="52" t="s">
        <v>251</v>
      </c>
      <c r="E34" s="51" t="s">
        <v>812</v>
      </c>
      <c r="F34" s="51" t="s">
        <v>836</v>
      </c>
      <c r="G34" s="52" t="s">
        <v>19</v>
      </c>
      <c r="H34" s="54"/>
      <c r="I34" s="55">
        <v>39881</v>
      </c>
      <c r="J34" s="55">
        <v>40065</v>
      </c>
      <c r="K34" s="56" t="s">
        <v>16</v>
      </c>
      <c r="L34" s="60"/>
      <c r="M34" s="60">
        <v>6</v>
      </c>
      <c r="N34" s="60" t="s">
        <v>834</v>
      </c>
      <c r="O34" s="57"/>
      <c r="P34" s="58"/>
      <c r="Q34" s="58">
        <v>22</v>
      </c>
      <c r="R34" s="59" t="s">
        <v>835</v>
      </c>
    </row>
    <row r="35" spans="1:18" ht="15.75" customHeight="1" x14ac:dyDescent="0.2">
      <c r="A35" s="50" t="s">
        <v>23</v>
      </c>
      <c r="B35" s="50">
        <v>27</v>
      </c>
      <c r="C35" s="52" t="s">
        <v>251</v>
      </c>
      <c r="D35" s="52" t="s">
        <v>251</v>
      </c>
      <c r="E35" s="51" t="s">
        <v>812</v>
      </c>
      <c r="F35" s="51" t="s">
        <v>837</v>
      </c>
      <c r="G35" s="52" t="s">
        <v>19</v>
      </c>
      <c r="H35" s="54"/>
      <c r="I35" s="55">
        <v>40930</v>
      </c>
      <c r="J35" s="55">
        <v>41614</v>
      </c>
      <c r="K35" s="56" t="s">
        <v>16</v>
      </c>
      <c r="L35" s="60">
        <v>23</v>
      </c>
      <c r="M35" s="60"/>
      <c r="N35" s="60">
        <v>480</v>
      </c>
      <c r="O35" s="57">
        <v>0</v>
      </c>
      <c r="P35" s="58">
        <v>382948599</v>
      </c>
      <c r="Q35" s="58">
        <v>23</v>
      </c>
      <c r="R35" s="59"/>
    </row>
    <row r="36" spans="1:18" ht="15.75" customHeight="1" x14ac:dyDescent="0.2">
      <c r="A36" s="50" t="s">
        <v>23</v>
      </c>
      <c r="B36" s="50">
        <v>27</v>
      </c>
      <c r="C36" s="52" t="s">
        <v>251</v>
      </c>
      <c r="D36" s="52" t="s">
        <v>251</v>
      </c>
      <c r="E36" s="51" t="s">
        <v>812</v>
      </c>
      <c r="F36" s="51" t="s">
        <v>838</v>
      </c>
      <c r="G36" s="52" t="s">
        <v>19</v>
      </c>
      <c r="H36" s="54"/>
      <c r="I36" s="55">
        <v>40930</v>
      </c>
      <c r="J36" s="55">
        <v>41614</v>
      </c>
      <c r="K36" s="56" t="s">
        <v>16</v>
      </c>
      <c r="L36" s="60"/>
      <c r="M36" s="60"/>
      <c r="N36" s="60">
        <v>1500</v>
      </c>
      <c r="O36" s="57">
        <v>0</v>
      </c>
      <c r="P36" s="58">
        <v>4392699713</v>
      </c>
      <c r="Q36" s="58">
        <v>23</v>
      </c>
      <c r="R36" s="59" t="s">
        <v>839</v>
      </c>
    </row>
    <row r="37" spans="1:18" ht="15.75" customHeight="1" x14ac:dyDescent="0.2">
      <c r="A37" s="50" t="s">
        <v>23</v>
      </c>
      <c r="B37" s="50">
        <v>27</v>
      </c>
      <c r="C37" s="52" t="s">
        <v>251</v>
      </c>
      <c r="D37" s="52" t="s">
        <v>251</v>
      </c>
      <c r="E37" s="51" t="s">
        <v>812</v>
      </c>
      <c r="F37" s="51" t="s">
        <v>840</v>
      </c>
      <c r="G37" s="52" t="s">
        <v>19</v>
      </c>
      <c r="H37" s="54"/>
      <c r="I37" s="55">
        <v>41307</v>
      </c>
      <c r="J37" s="55">
        <v>41623</v>
      </c>
      <c r="K37" s="56" t="s">
        <v>16</v>
      </c>
      <c r="L37" s="60"/>
      <c r="M37" s="60"/>
      <c r="N37" s="60" t="s">
        <v>834</v>
      </c>
      <c r="O37" s="57"/>
      <c r="P37" s="58"/>
      <c r="Q37" s="58"/>
      <c r="R37" s="59"/>
    </row>
    <row r="38" spans="1:18" ht="15.75" customHeight="1" x14ac:dyDescent="0.2">
      <c r="A38" s="50" t="s">
        <v>23</v>
      </c>
      <c r="B38" s="50">
        <v>30</v>
      </c>
      <c r="C38" s="52" t="s">
        <v>251</v>
      </c>
      <c r="D38" s="52" t="s">
        <v>251</v>
      </c>
      <c r="E38" s="51" t="s">
        <v>812</v>
      </c>
      <c r="F38" s="192">
        <v>4600056121</v>
      </c>
      <c r="G38" s="52" t="s">
        <v>19</v>
      </c>
      <c r="H38" s="54"/>
      <c r="I38" s="55">
        <v>41904</v>
      </c>
      <c r="J38" s="56">
        <v>41973</v>
      </c>
      <c r="K38" s="56" t="s">
        <v>16</v>
      </c>
      <c r="L38" s="192">
        <v>2</v>
      </c>
      <c r="M38" s="192"/>
      <c r="N38" s="61">
        <v>2288</v>
      </c>
      <c r="O38" s="61"/>
      <c r="P38" s="58">
        <v>641830218</v>
      </c>
      <c r="Q38" s="58">
        <v>29</v>
      </c>
      <c r="R38" s="59" t="s">
        <v>525</v>
      </c>
    </row>
    <row r="39" spans="1:18" s="202" customFormat="1" ht="15.75" customHeight="1" x14ac:dyDescent="0.2">
      <c r="A39" s="193" t="s">
        <v>23</v>
      </c>
      <c r="B39" s="193">
        <v>30</v>
      </c>
      <c r="C39" s="194" t="s">
        <v>251</v>
      </c>
      <c r="D39" s="194" t="s">
        <v>251</v>
      </c>
      <c r="E39" s="195" t="s">
        <v>812</v>
      </c>
      <c r="F39" s="196">
        <v>4600045139</v>
      </c>
      <c r="G39" s="194" t="s">
        <v>19</v>
      </c>
      <c r="H39" s="197"/>
      <c r="I39" s="198">
        <v>40930</v>
      </c>
      <c r="J39" s="198">
        <v>41614</v>
      </c>
      <c r="K39" s="198" t="s">
        <v>16</v>
      </c>
      <c r="L39" s="196"/>
      <c r="M39" s="196">
        <v>23</v>
      </c>
      <c r="N39" s="199">
        <v>1500</v>
      </c>
      <c r="O39" s="199"/>
      <c r="P39" s="200">
        <v>4392699713</v>
      </c>
      <c r="Q39" s="200">
        <v>28</v>
      </c>
      <c r="R39" s="201" t="s">
        <v>841</v>
      </c>
    </row>
    <row r="40" spans="1:18" s="119" customFormat="1" ht="15.75" customHeight="1" x14ac:dyDescent="0.2">
      <c r="A40" s="119" t="s">
        <v>21</v>
      </c>
      <c r="B40" s="33"/>
      <c r="C40" s="33" t="s">
        <v>251</v>
      </c>
      <c r="D40" s="33" t="s">
        <v>251</v>
      </c>
      <c r="E40" s="33" t="s">
        <v>842</v>
      </c>
      <c r="F40" s="205">
        <v>46000379282012</v>
      </c>
      <c r="G40" s="33" t="s">
        <v>843</v>
      </c>
      <c r="H40" s="34">
        <v>1</v>
      </c>
      <c r="I40" s="35">
        <v>40947</v>
      </c>
      <c r="J40" s="36">
        <v>41255</v>
      </c>
      <c r="K40" s="33" t="s">
        <v>720</v>
      </c>
      <c r="L40" s="33">
        <v>10</v>
      </c>
      <c r="M40" s="33">
        <v>0</v>
      </c>
      <c r="N40" s="33">
        <v>1725</v>
      </c>
      <c r="O40" s="33">
        <v>1725</v>
      </c>
      <c r="P40" s="33" t="s">
        <v>844</v>
      </c>
      <c r="Q40" s="33" t="s">
        <v>845</v>
      </c>
      <c r="R40" s="33"/>
    </row>
    <row r="41" spans="1:18" s="119" customFormat="1" ht="15.75" customHeight="1" x14ac:dyDescent="0.2">
      <c r="A41" s="119" t="s">
        <v>21</v>
      </c>
      <c r="B41" s="33"/>
      <c r="C41" s="33" t="s">
        <v>251</v>
      </c>
      <c r="D41" s="33" t="s">
        <v>251</v>
      </c>
      <c r="E41" s="33" t="s">
        <v>32</v>
      </c>
      <c r="F41" s="33">
        <v>765</v>
      </c>
      <c r="G41" s="33" t="s">
        <v>843</v>
      </c>
      <c r="H41" s="34">
        <v>1</v>
      </c>
      <c r="I41" s="35">
        <v>41539</v>
      </c>
      <c r="J41" s="36">
        <v>41933</v>
      </c>
      <c r="K41" s="33" t="s">
        <v>720</v>
      </c>
      <c r="L41" s="33">
        <v>13</v>
      </c>
      <c r="M41" s="33">
        <v>0</v>
      </c>
      <c r="N41" s="33">
        <v>162</v>
      </c>
      <c r="O41" s="33">
        <v>162</v>
      </c>
      <c r="P41" s="33"/>
      <c r="Q41" s="33" t="s">
        <v>846</v>
      </c>
      <c r="R41" s="33" t="s">
        <v>847</v>
      </c>
    </row>
    <row r="42" spans="1:18" s="119" customFormat="1" ht="15.75" customHeight="1" x14ac:dyDescent="0.2">
      <c r="A42" s="119" t="s">
        <v>21</v>
      </c>
      <c r="B42" s="33"/>
      <c r="C42" s="33" t="s">
        <v>251</v>
      </c>
      <c r="D42" s="33" t="s">
        <v>251</v>
      </c>
      <c r="E42" s="33" t="s">
        <v>842</v>
      </c>
      <c r="F42" s="205">
        <v>46000280562010</v>
      </c>
      <c r="G42" s="33" t="s">
        <v>843</v>
      </c>
      <c r="H42" s="34">
        <v>1</v>
      </c>
      <c r="I42" s="35">
        <v>40420</v>
      </c>
      <c r="J42" s="36">
        <v>40527</v>
      </c>
      <c r="K42" s="33" t="s">
        <v>720</v>
      </c>
      <c r="L42" s="33">
        <v>3</v>
      </c>
      <c r="M42" s="33">
        <v>0</v>
      </c>
      <c r="N42" s="33">
        <v>1872</v>
      </c>
      <c r="O42" s="33">
        <v>1872</v>
      </c>
      <c r="P42" s="33" t="s">
        <v>848</v>
      </c>
      <c r="Q42" s="33" t="s">
        <v>849</v>
      </c>
      <c r="R42" s="33"/>
    </row>
    <row r="43" spans="1:18" s="119" customFormat="1" ht="15.75" customHeight="1" x14ac:dyDescent="0.2">
      <c r="A43" s="119" t="s">
        <v>21</v>
      </c>
      <c r="B43" s="33"/>
      <c r="C43" s="33" t="s">
        <v>251</v>
      </c>
      <c r="D43" s="33" t="s">
        <v>251</v>
      </c>
      <c r="E43" s="33" t="s">
        <v>842</v>
      </c>
      <c r="F43" s="205">
        <v>460005253120</v>
      </c>
      <c r="G43" s="33" t="s">
        <v>843</v>
      </c>
      <c r="H43" s="34">
        <v>1</v>
      </c>
      <c r="I43" s="35">
        <v>41659</v>
      </c>
      <c r="J43" s="36">
        <v>41973</v>
      </c>
      <c r="K43" s="33" t="s">
        <v>720</v>
      </c>
      <c r="L43" s="33">
        <v>8</v>
      </c>
      <c r="M43" s="33">
        <v>0</v>
      </c>
      <c r="N43" s="33">
        <v>480</v>
      </c>
      <c r="O43" s="33">
        <v>480</v>
      </c>
      <c r="P43" s="33" t="s">
        <v>850</v>
      </c>
      <c r="Q43" s="33" t="s">
        <v>851</v>
      </c>
      <c r="R43" s="33"/>
    </row>
    <row r="44" spans="1:18" s="119" customFormat="1" ht="15.75" customHeight="1" x14ac:dyDescent="0.2">
      <c r="A44" s="119" t="s">
        <v>21</v>
      </c>
      <c r="B44" s="33"/>
      <c r="C44" s="33" t="s">
        <v>251</v>
      </c>
      <c r="D44" s="33" t="s">
        <v>251</v>
      </c>
      <c r="E44" s="33" t="s">
        <v>842</v>
      </c>
      <c r="F44" s="33" t="s">
        <v>852</v>
      </c>
      <c r="G44" s="33" t="s">
        <v>843</v>
      </c>
      <c r="H44" s="34">
        <v>1</v>
      </c>
      <c r="I44" s="33">
        <v>0</v>
      </c>
      <c r="J44" s="33">
        <v>0</v>
      </c>
      <c r="K44" s="33" t="s">
        <v>720</v>
      </c>
      <c r="L44" s="33"/>
      <c r="M44" s="33"/>
      <c r="N44" s="33"/>
      <c r="O44" s="33"/>
      <c r="P44" s="33"/>
      <c r="Q44" s="33"/>
      <c r="R44" s="33"/>
    </row>
    <row r="45" spans="1:18" s="119" customFormat="1" ht="15.75" customHeight="1" x14ac:dyDescent="0.2">
      <c r="A45" s="119" t="s">
        <v>21</v>
      </c>
      <c r="B45" s="33"/>
      <c r="C45" s="33" t="s">
        <v>24</v>
      </c>
      <c r="D45" s="33" t="s">
        <v>251</v>
      </c>
      <c r="E45" s="33" t="s">
        <v>853</v>
      </c>
      <c r="F45" s="33">
        <v>4600030984</v>
      </c>
      <c r="G45" s="33" t="s">
        <v>19</v>
      </c>
      <c r="H45" s="34">
        <v>0.95</v>
      </c>
      <c r="I45" s="33" t="s">
        <v>854</v>
      </c>
      <c r="J45" s="33" t="s">
        <v>855</v>
      </c>
      <c r="K45" s="33" t="s">
        <v>16</v>
      </c>
      <c r="L45" s="33">
        <v>10</v>
      </c>
      <c r="M45" s="33"/>
      <c r="N45" s="33">
        <v>2496</v>
      </c>
      <c r="O45" s="33">
        <v>2371</v>
      </c>
      <c r="P45" s="33" t="s">
        <v>856</v>
      </c>
      <c r="Q45" s="33" t="s">
        <v>857</v>
      </c>
      <c r="R45" s="33"/>
    </row>
    <row r="46" spans="1:18" s="119" customFormat="1" ht="15.75" customHeight="1" x14ac:dyDescent="0.2">
      <c r="A46" s="119" t="s">
        <v>21</v>
      </c>
      <c r="B46" s="33"/>
      <c r="C46" s="33" t="s">
        <v>24</v>
      </c>
      <c r="D46" s="33" t="s">
        <v>251</v>
      </c>
      <c r="E46" s="33" t="s">
        <v>853</v>
      </c>
      <c r="F46" s="33">
        <v>4600024277</v>
      </c>
      <c r="G46" s="33" t="s">
        <v>19</v>
      </c>
      <c r="H46" s="34">
        <v>0.95</v>
      </c>
      <c r="I46" s="33" t="s">
        <v>858</v>
      </c>
      <c r="J46" s="33" t="s">
        <v>859</v>
      </c>
      <c r="K46" s="33" t="s">
        <v>16</v>
      </c>
      <c r="L46" s="33">
        <v>6</v>
      </c>
      <c r="M46" s="33"/>
      <c r="N46" s="33">
        <v>624</v>
      </c>
      <c r="O46" s="33">
        <v>593</v>
      </c>
      <c r="P46" s="33" t="s">
        <v>860</v>
      </c>
      <c r="Q46" s="33" t="s">
        <v>861</v>
      </c>
      <c r="R46" s="33"/>
    </row>
    <row r="47" spans="1:18" s="119" customFormat="1" ht="15.75" customHeight="1" x14ac:dyDescent="0.2">
      <c r="A47" s="119" t="s">
        <v>21</v>
      </c>
      <c r="B47" s="33"/>
      <c r="C47" s="33" t="s">
        <v>24</v>
      </c>
      <c r="D47" s="33" t="s">
        <v>251</v>
      </c>
      <c r="E47" s="33" t="s">
        <v>862</v>
      </c>
      <c r="F47" s="204">
        <v>364</v>
      </c>
      <c r="G47" s="33" t="s">
        <v>19</v>
      </c>
      <c r="H47" s="34">
        <v>0.95</v>
      </c>
      <c r="I47" s="33" t="s">
        <v>863</v>
      </c>
      <c r="J47" s="33" t="s">
        <v>864</v>
      </c>
      <c r="K47" s="33" t="s">
        <v>16</v>
      </c>
      <c r="L47" s="204">
        <v>9</v>
      </c>
      <c r="M47" s="33"/>
      <c r="N47" s="33">
        <v>300</v>
      </c>
      <c r="O47" s="33">
        <v>285</v>
      </c>
      <c r="P47" s="33" t="s">
        <v>865</v>
      </c>
      <c r="Q47" s="33" t="s">
        <v>866</v>
      </c>
      <c r="R47" s="33"/>
    </row>
    <row r="48" spans="1:18" s="203" customFormat="1" ht="21" customHeight="1" x14ac:dyDescent="0.2"/>
  </sheetData>
  <pageMargins left="0.7" right="0.7" top="0.75" bottom="0.75" header="0.3" footer="0.3"/>
  <pageSetup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workbookViewId="0">
      <selection activeCell="B11" sqref="B11"/>
    </sheetView>
  </sheetViews>
  <sheetFormatPr baseColWidth="10" defaultColWidth="11.42578125" defaultRowHeight="11.25" x14ac:dyDescent="0.2"/>
  <cols>
    <col min="1" max="5" width="11.42578125" style="100"/>
    <col min="6" max="6" width="17.42578125" style="100" customWidth="1"/>
    <col min="7" max="7" width="57.28515625" style="100" customWidth="1"/>
    <col min="8" max="16384" width="11.42578125" style="100"/>
  </cols>
  <sheetData>
    <row r="1" spans="1:18" ht="90" x14ac:dyDescent="0.2">
      <c r="A1" s="47" t="s">
        <v>17</v>
      </c>
      <c r="B1" s="47" t="s">
        <v>18</v>
      </c>
      <c r="C1" s="47" t="s">
        <v>0</v>
      </c>
      <c r="D1" s="47" t="s">
        <v>1</v>
      </c>
      <c r="E1" s="47" t="s">
        <v>2</v>
      </c>
      <c r="F1" s="47" t="s">
        <v>3</v>
      </c>
      <c r="G1" s="47" t="s">
        <v>4</v>
      </c>
      <c r="H1" s="47" t="s">
        <v>5</v>
      </c>
      <c r="I1" s="49" t="s">
        <v>6</v>
      </c>
      <c r="J1" s="49" t="s">
        <v>7</v>
      </c>
      <c r="K1" s="47" t="s">
        <v>8</v>
      </c>
      <c r="L1" s="47" t="s">
        <v>9</v>
      </c>
      <c r="M1" s="47" t="s">
        <v>10</v>
      </c>
      <c r="N1" s="47" t="s">
        <v>11</v>
      </c>
      <c r="O1" s="47" t="s">
        <v>12</v>
      </c>
      <c r="P1" s="47" t="s">
        <v>13</v>
      </c>
      <c r="Q1" s="47" t="s">
        <v>14</v>
      </c>
      <c r="R1" s="47" t="s">
        <v>15</v>
      </c>
    </row>
    <row r="2" spans="1:18" s="99" customFormat="1" ht="24.75" customHeight="1" x14ac:dyDescent="0.2">
      <c r="A2" s="121" t="s">
        <v>425</v>
      </c>
      <c r="B2" s="121">
        <v>32</v>
      </c>
      <c r="C2" s="22" t="s">
        <v>426</v>
      </c>
      <c r="D2" s="22" t="s">
        <v>426</v>
      </c>
      <c r="E2" s="159" t="s">
        <v>32</v>
      </c>
      <c r="F2" s="83">
        <v>322</v>
      </c>
      <c r="G2" s="22" t="s">
        <v>19</v>
      </c>
      <c r="H2" s="25"/>
      <c r="I2" s="26">
        <v>41512</v>
      </c>
      <c r="J2" s="26">
        <v>41942</v>
      </c>
      <c r="K2" s="27" t="s">
        <v>16</v>
      </c>
      <c r="L2" s="84">
        <v>14</v>
      </c>
      <c r="M2" s="28">
        <v>0</v>
      </c>
      <c r="N2" s="28">
        <v>300</v>
      </c>
      <c r="O2" s="29" t="s">
        <v>427</v>
      </c>
      <c r="P2" s="114">
        <v>695090482.5</v>
      </c>
      <c r="Q2" s="114">
        <v>27</v>
      </c>
      <c r="R2" s="21"/>
    </row>
    <row r="3" spans="1:18" s="99" customFormat="1" ht="24.75" customHeight="1" x14ac:dyDescent="0.2">
      <c r="A3" s="121" t="s">
        <v>425</v>
      </c>
      <c r="B3" s="121">
        <v>32</v>
      </c>
      <c r="C3" s="22" t="s">
        <v>428</v>
      </c>
      <c r="D3" s="22" t="s">
        <v>426</v>
      </c>
      <c r="E3" s="159" t="s">
        <v>32</v>
      </c>
      <c r="F3" s="84">
        <v>295</v>
      </c>
      <c r="G3" s="22" t="s">
        <v>19</v>
      </c>
      <c r="H3" s="25"/>
      <c r="I3" s="26">
        <v>41944</v>
      </c>
      <c r="J3" s="26">
        <v>41988</v>
      </c>
      <c r="K3" s="27" t="s">
        <v>16</v>
      </c>
      <c r="L3" s="84">
        <v>0</v>
      </c>
      <c r="M3" s="85">
        <v>1.5</v>
      </c>
      <c r="N3" s="28">
        <v>300</v>
      </c>
      <c r="O3" s="29"/>
      <c r="P3" s="114">
        <v>34782975</v>
      </c>
      <c r="Q3" s="114">
        <v>28</v>
      </c>
      <c r="R3" s="21" t="s">
        <v>429</v>
      </c>
    </row>
    <row r="4" spans="1:18" s="21" customFormat="1" ht="24.75" customHeight="1" x14ac:dyDescent="0.25">
      <c r="A4" s="21" t="s">
        <v>274</v>
      </c>
      <c r="C4" s="23" t="s">
        <v>698</v>
      </c>
      <c r="D4" s="23" t="s">
        <v>698</v>
      </c>
      <c r="E4" s="23" t="s">
        <v>93</v>
      </c>
      <c r="F4" s="28" t="s">
        <v>699</v>
      </c>
      <c r="G4" s="22" t="s">
        <v>19</v>
      </c>
      <c r="H4" s="25"/>
      <c r="I4" s="26">
        <v>41275</v>
      </c>
      <c r="J4" s="27">
        <v>42004</v>
      </c>
      <c r="K4" s="27" t="s">
        <v>16</v>
      </c>
      <c r="L4" s="28">
        <v>21</v>
      </c>
      <c r="M4" s="84"/>
      <c r="N4" s="28">
        <v>84</v>
      </c>
      <c r="O4" s="29"/>
      <c r="P4" s="160"/>
      <c r="Q4" s="160" t="s">
        <v>700</v>
      </c>
      <c r="R4" s="21" t="s">
        <v>701</v>
      </c>
    </row>
    <row r="5" spans="1:18" s="548" customFormat="1" ht="13.5" customHeight="1" x14ac:dyDescent="0.25">
      <c r="A5" s="121" t="s">
        <v>1672</v>
      </c>
      <c r="B5" s="121">
        <v>14</v>
      </c>
      <c r="C5" s="121"/>
      <c r="D5" s="121" t="s">
        <v>1708</v>
      </c>
      <c r="E5" s="121" t="s">
        <v>32</v>
      </c>
      <c r="F5" s="121">
        <v>140</v>
      </c>
      <c r="G5" s="121" t="s">
        <v>19</v>
      </c>
      <c r="H5" s="121"/>
      <c r="I5" s="149">
        <v>39833</v>
      </c>
      <c r="J5" s="149">
        <v>40178</v>
      </c>
      <c r="K5" s="121" t="s">
        <v>16</v>
      </c>
      <c r="L5" s="121">
        <v>11</v>
      </c>
      <c r="M5" s="121"/>
      <c r="N5" s="121">
        <v>104</v>
      </c>
      <c r="O5" s="121">
        <v>104</v>
      </c>
      <c r="P5" s="121">
        <v>72177553</v>
      </c>
      <c r="Q5" s="121"/>
      <c r="R5" s="121"/>
    </row>
    <row r="6" spans="1:18" s="548" customFormat="1" ht="13.5" customHeight="1" x14ac:dyDescent="0.25">
      <c r="A6" s="121" t="s">
        <v>1672</v>
      </c>
      <c r="B6" s="121">
        <v>14</v>
      </c>
      <c r="C6" s="121"/>
      <c r="D6" s="121" t="s">
        <v>1708</v>
      </c>
      <c r="E6" s="121" t="s">
        <v>32</v>
      </c>
      <c r="F6" s="121">
        <v>215</v>
      </c>
      <c r="G6" s="121" t="s">
        <v>19</v>
      </c>
      <c r="H6" s="121"/>
      <c r="I6" s="149">
        <v>40193</v>
      </c>
      <c r="J6" s="149">
        <v>40543</v>
      </c>
      <c r="K6" s="121" t="s">
        <v>16</v>
      </c>
      <c r="L6" s="121">
        <v>11</v>
      </c>
      <c r="M6" s="121"/>
      <c r="N6" s="121">
        <v>104</v>
      </c>
      <c r="O6" s="121">
        <v>104</v>
      </c>
      <c r="P6" s="121">
        <v>74906028</v>
      </c>
      <c r="Q6" s="121"/>
      <c r="R6" s="121"/>
    </row>
    <row r="7" spans="1:18" s="548" customFormat="1" ht="13.5" customHeight="1" x14ac:dyDescent="0.25">
      <c r="A7" s="121" t="s">
        <v>1672</v>
      </c>
      <c r="B7" s="121">
        <v>14</v>
      </c>
      <c r="C7" s="121"/>
      <c r="D7" s="121" t="s">
        <v>1708</v>
      </c>
      <c r="E7" s="121" t="s">
        <v>32</v>
      </c>
      <c r="F7" s="121">
        <v>195</v>
      </c>
      <c r="G7" s="121" t="s">
        <v>19</v>
      </c>
      <c r="H7" s="121"/>
      <c r="I7" s="149">
        <v>40562</v>
      </c>
      <c r="J7" s="149">
        <v>40908</v>
      </c>
      <c r="K7" s="121" t="s">
        <v>16</v>
      </c>
      <c r="L7" s="121">
        <v>11</v>
      </c>
      <c r="M7" s="121"/>
      <c r="N7" s="121">
        <v>104</v>
      </c>
      <c r="O7" s="121">
        <v>104</v>
      </c>
      <c r="P7" s="121">
        <v>77824356</v>
      </c>
      <c r="Q7" s="121"/>
      <c r="R7" s="121"/>
    </row>
    <row r="8" spans="1:18" s="548" customFormat="1" ht="13.5" customHeight="1" x14ac:dyDescent="0.25">
      <c r="A8" s="121" t="s">
        <v>1672</v>
      </c>
      <c r="B8" s="121">
        <v>14</v>
      </c>
      <c r="C8" s="121"/>
      <c r="D8" s="121" t="s">
        <v>1709</v>
      </c>
      <c r="E8" s="121" t="s">
        <v>32</v>
      </c>
      <c r="F8" s="121">
        <v>271</v>
      </c>
      <c r="G8" s="121" t="s">
        <v>19</v>
      </c>
      <c r="H8" s="121"/>
      <c r="I8" s="149">
        <v>40938</v>
      </c>
      <c r="J8" s="149">
        <v>41090</v>
      </c>
      <c r="K8" s="121" t="s">
        <v>16</v>
      </c>
      <c r="L8" s="121">
        <v>5</v>
      </c>
      <c r="M8" s="121"/>
      <c r="N8" s="121">
        <v>104</v>
      </c>
      <c r="O8" s="121">
        <v>83</v>
      </c>
      <c r="P8" s="121">
        <v>38084367</v>
      </c>
      <c r="Q8" s="121"/>
      <c r="R8" s="121"/>
    </row>
    <row r="9" spans="1:18" s="548" customFormat="1" ht="13.5" customHeight="1" x14ac:dyDescent="0.25">
      <c r="A9" s="121" t="s">
        <v>1672</v>
      </c>
      <c r="B9" s="121">
        <v>14</v>
      </c>
      <c r="C9" s="121"/>
      <c r="D9" s="121" t="s">
        <v>1709</v>
      </c>
      <c r="E9" s="121" t="s">
        <v>32</v>
      </c>
      <c r="F9" s="121">
        <v>321</v>
      </c>
      <c r="G9" s="121" t="s">
        <v>19</v>
      </c>
      <c r="H9" s="121"/>
      <c r="I9" s="149">
        <v>41091</v>
      </c>
      <c r="J9" s="149">
        <v>41274</v>
      </c>
      <c r="K9" s="121" t="s">
        <v>16</v>
      </c>
      <c r="L9" s="121">
        <v>5</v>
      </c>
      <c r="M9" s="121"/>
      <c r="N9" s="121">
        <v>104</v>
      </c>
      <c r="O9" s="121">
        <v>83</v>
      </c>
      <c r="P9" s="121">
        <v>44252024</v>
      </c>
      <c r="Q9" s="121"/>
      <c r="R9" s="121"/>
    </row>
    <row r="10" spans="1:18" s="548" customFormat="1" ht="13.5" customHeight="1" x14ac:dyDescent="0.25">
      <c r="A10" s="121" t="s">
        <v>1672</v>
      </c>
      <c r="B10" s="121">
        <v>14</v>
      </c>
      <c r="C10" s="121"/>
      <c r="D10" s="121" t="s">
        <v>1709</v>
      </c>
      <c r="E10" s="121" t="s">
        <v>32</v>
      </c>
      <c r="F10" s="121">
        <v>126</v>
      </c>
      <c r="G10" s="121" t="s">
        <v>19</v>
      </c>
      <c r="H10" s="121"/>
      <c r="I10" s="149">
        <v>41305</v>
      </c>
      <c r="J10" s="149">
        <v>41517</v>
      </c>
      <c r="K10" s="121" t="s">
        <v>16</v>
      </c>
      <c r="L10" s="121">
        <v>7</v>
      </c>
      <c r="M10" s="121"/>
      <c r="N10" s="121">
        <v>117</v>
      </c>
      <c r="O10" s="121">
        <v>93</v>
      </c>
      <c r="P10" s="121">
        <v>121906017</v>
      </c>
      <c r="Q10" s="121"/>
      <c r="R10" s="121"/>
    </row>
    <row r="11" spans="1:18" s="548" customFormat="1" ht="13.5" customHeight="1" x14ac:dyDescent="0.25">
      <c r="A11" s="121" t="s">
        <v>1672</v>
      </c>
      <c r="B11" s="121">
        <v>14</v>
      </c>
      <c r="C11" s="121"/>
      <c r="D11" s="121" t="s">
        <v>1709</v>
      </c>
      <c r="E11" s="121" t="s">
        <v>32</v>
      </c>
      <c r="F11" s="121">
        <v>277</v>
      </c>
      <c r="G11" s="121" t="s">
        <v>19</v>
      </c>
      <c r="H11" s="121"/>
      <c r="I11" s="149">
        <v>41519</v>
      </c>
      <c r="J11" s="149">
        <v>42004</v>
      </c>
      <c r="K11" s="121" t="s">
        <v>16</v>
      </c>
      <c r="L11" s="121">
        <v>12</v>
      </c>
      <c r="M11" s="121"/>
      <c r="N11" s="121">
        <v>117</v>
      </c>
      <c r="O11" s="121">
        <v>93</v>
      </c>
      <c r="P11" s="121">
        <v>298821392</v>
      </c>
      <c r="Q11" s="121"/>
      <c r="R11" s="121"/>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6"/>
  <sheetViews>
    <sheetView workbookViewId="0">
      <pane ySplit="1" topLeftCell="A138" activePane="bottomLeft" state="frozen"/>
      <selection activeCell="C28" sqref="C28"/>
      <selection pane="bottomLeft" activeCell="C144" sqref="C144"/>
    </sheetView>
  </sheetViews>
  <sheetFormatPr baseColWidth="10" defaultColWidth="11.42578125" defaultRowHeight="11.25" x14ac:dyDescent="0.2"/>
  <cols>
    <col min="1" max="1" width="23" style="106" customWidth="1"/>
    <col min="2" max="2" width="11.5703125" style="106" bestFit="1" customWidth="1"/>
    <col min="3" max="3" width="17.5703125" style="106" customWidth="1"/>
    <col min="4" max="4" width="17" style="100" customWidth="1"/>
    <col min="5" max="5" width="11.42578125" style="100"/>
    <col min="6" max="6" width="11.5703125" style="100" bestFit="1" customWidth="1"/>
    <col min="7" max="7" width="11.42578125" style="100"/>
    <col min="8" max="10" width="11.5703125" style="100" bestFit="1" customWidth="1"/>
    <col min="11" max="11" width="11.42578125" style="100"/>
    <col min="12" max="15" width="11.5703125" style="100" bestFit="1" customWidth="1"/>
    <col min="16" max="16" width="13.140625" style="100" bestFit="1" customWidth="1"/>
    <col min="17" max="17" width="11.5703125" style="100" bestFit="1" customWidth="1"/>
    <col min="18" max="16384" width="11.42578125" style="100"/>
  </cols>
  <sheetData>
    <row r="1" spans="1:18" ht="78.75" x14ac:dyDescent="0.2">
      <c r="A1" s="47" t="s">
        <v>17</v>
      </c>
      <c r="B1" s="47" t="s">
        <v>18</v>
      </c>
      <c r="C1" s="47" t="s">
        <v>0</v>
      </c>
      <c r="D1" s="47" t="s">
        <v>1</v>
      </c>
      <c r="E1" s="47" t="s">
        <v>2</v>
      </c>
      <c r="F1" s="47" t="s">
        <v>3</v>
      </c>
      <c r="G1" s="47" t="s">
        <v>4</v>
      </c>
      <c r="H1" s="47" t="s">
        <v>5</v>
      </c>
      <c r="I1" s="49" t="s">
        <v>6</v>
      </c>
      <c r="J1" s="49" t="s">
        <v>7</v>
      </c>
      <c r="K1" s="47" t="s">
        <v>8</v>
      </c>
      <c r="L1" s="47" t="s">
        <v>9</v>
      </c>
      <c r="M1" s="47" t="s">
        <v>10</v>
      </c>
      <c r="N1" s="47" t="s">
        <v>11</v>
      </c>
      <c r="O1" s="47" t="s">
        <v>12</v>
      </c>
      <c r="P1" s="47" t="s">
        <v>13</v>
      </c>
      <c r="Q1" s="47" t="s">
        <v>14</v>
      </c>
      <c r="R1" s="47" t="s">
        <v>15</v>
      </c>
    </row>
    <row r="2" spans="1:18" s="103" customFormat="1" ht="19.5" customHeight="1" x14ac:dyDescent="0.2">
      <c r="A2" s="101" t="s">
        <v>366</v>
      </c>
      <c r="B2" s="101">
        <v>14</v>
      </c>
      <c r="C2" s="62" t="s">
        <v>367</v>
      </c>
      <c r="D2" s="63" t="s">
        <v>368</v>
      </c>
      <c r="E2" s="62" t="s">
        <v>369</v>
      </c>
      <c r="F2" s="62">
        <v>502073</v>
      </c>
      <c r="G2" s="63" t="s">
        <v>19</v>
      </c>
      <c r="H2" s="64" t="s">
        <v>16</v>
      </c>
      <c r="I2" s="65" t="s">
        <v>370</v>
      </c>
      <c r="J2" s="66" t="s">
        <v>371</v>
      </c>
      <c r="K2" s="66" t="s">
        <v>16</v>
      </c>
      <c r="L2" s="62">
        <v>8</v>
      </c>
      <c r="M2" s="62" t="s">
        <v>372</v>
      </c>
      <c r="N2" s="67">
        <v>45</v>
      </c>
      <c r="O2" s="67">
        <v>0</v>
      </c>
      <c r="P2" s="102">
        <v>43165451</v>
      </c>
      <c r="Q2" s="102">
        <v>47</v>
      </c>
      <c r="R2" s="97" t="s">
        <v>373</v>
      </c>
    </row>
    <row r="3" spans="1:18" s="103" customFormat="1" ht="19.5" customHeight="1" x14ac:dyDescent="0.2">
      <c r="A3" s="101" t="s">
        <v>366</v>
      </c>
      <c r="B3" s="101">
        <v>14</v>
      </c>
      <c r="C3" s="62" t="s">
        <v>368</v>
      </c>
      <c r="D3" s="63" t="s">
        <v>368</v>
      </c>
      <c r="E3" s="62" t="s">
        <v>374</v>
      </c>
      <c r="F3" s="62" t="s">
        <v>375</v>
      </c>
      <c r="G3" s="63" t="s">
        <v>19</v>
      </c>
      <c r="H3" s="63" t="s">
        <v>16</v>
      </c>
      <c r="I3" s="63" t="s">
        <v>376</v>
      </c>
      <c r="J3" s="66" t="s">
        <v>377</v>
      </c>
      <c r="K3" s="66" t="s">
        <v>16</v>
      </c>
      <c r="L3" s="62">
        <v>5</v>
      </c>
      <c r="M3" s="62">
        <v>0</v>
      </c>
      <c r="N3" s="67">
        <v>383</v>
      </c>
      <c r="O3" s="67">
        <v>0</v>
      </c>
      <c r="P3" s="102">
        <v>226506484</v>
      </c>
      <c r="Q3" s="102">
        <v>49</v>
      </c>
      <c r="R3" s="97" t="s">
        <v>373</v>
      </c>
    </row>
    <row r="4" spans="1:18" s="103" customFormat="1" ht="19.5" customHeight="1" x14ac:dyDescent="0.2">
      <c r="A4" s="101" t="s">
        <v>366</v>
      </c>
      <c r="B4" s="101">
        <v>14</v>
      </c>
      <c r="C4" s="62" t="s">
        <v>368</v>
      </c>
      <c r="D4" s="63" t="s">
        <v>368</v>
      </c>
      <c r="E4" s="62" t="s">
        <v>374</v>
      </c>
      <c r="F4" s="62" t="s">
        <v>378</v>
      </c>
      <c r="G4" s="63" t="s">
        <v>19</v>
      </c>
      <c r="H4" s="63" t="s">
        <v>16</v>
      </c>
      <c r="I4" s="63" t="s">
        <v>379</v>
      </c>
      <c r="J4" s="66" t="s">
        <v>380</v>
      </c>
      <c r="K4" s="66" t="s">
        <v>16</v>
      </c>
      <c r="L4" s="62">
        <v>5</v>
      </c>
      <c r="M4" s="62">
        <v>0</v>
      </c>
      <c r="N4" s="67">
        <v>54</v>
      </c>
      <c r="O4" s="67">
        <v>0</v>
      </c>
      <c r="P4" s="102">
        <v>32949462</v>
      </c>
      <c r="Q4" s="102">
        <v>50</v>
      </c>
      <c r="R4" s="97" t="s">
        <v>373</v>
      </c>
    </row>
    <row r="5" spans="1:18" s="103" customFormat="1" ht="19.5" customHeight="1" x14ac:dyDescent="0.2">
      <c r="A5" s="101" t="s">
        <v>366</v>
      </c>
      <c r="B5" s="101">
        <v>14</v>
      </c>
      <c r="C5" s="62" t="s">
        <v>368</v>
      </c>
      <c r="D5" s="63" t="s">
        <v>368</v>
      </c>
      <c r="E5" s="62" t="s">
        <v>381</v>
      </c>
      <c r="F5" s="68" t="s">
        <v>382</v>
      </c>
      <c r="G5" s="63" t="s">
        <v>19</v>
      </c>
      <c r="H5" s="63" t="s">
        <v>16</v>
      </c>
      <c r="I5" s="63" t="s">
        <v>383</v>
      </c>
      <c r="J5" s="66" t="s">
        <v>384</v>
      </c>
      <c r="K5" s="66" t="s">
        <v>16</v>
      </c>
      <c r="L5" s="62">
        <v>4</v>
      </c>
      <c r="M5" s="62">
        <v>0</v>
      </c>
      <c r="N5" s="67">
        <v>383</v>
      </c>
      <c r="O5" s="67">
        <v>0</v>
      </c>
      <c r="P5" s="102">
        <v>55574832</v>
      </c>
      <c r="Q5" s="102">
        <v>52</v>
      </c>
      <c r="R5" s="97" t="s">
        <v>373</v>
      </c>
    </row>
    <row r="6" spans="1:18" s="103" customFormat="1" ht="19.5" customHeight="1" x14ac:dyDescent="0.2">
      <c r="A6" s="101" t="s">
        <v>366</v>
      </c>
      <c r="B6" s="101">
        <v>14</v>
      </c>
      <c r="C6" s="62" t="s">
        <v>368</v>
      </c>
      <c r="D6" s="63" t="s">
        <v>368</v>
      </c>
      <c r="E6" s="62" t="s">
        <v>374</v>
      </c>
      <c r="F6" s="62">
        <v>2130851</v>
      </c>
      <c r="G6" s="63" t="s">
        <v>19</v>
      </c>
      <c r="H6" s="63" t="s">
        <v>16</v>
      </c>
      <c r="I6" s="63" t="s">
        <v>385</v>
      </c>
      <c r="J6" s="66" t="s">
        <v>371</v>
      </c>
      <c r="K6" s="66" t="s">
        <v>16</v>
      </c>
      <c r="L6" s="62">
        <v>3</v>
      </c>
      <c r="M6" s="62" t="s">
        <v>372</v>
      </c>
      <c r="N6" s="67">
        <v>592</v>
      </c>
      <c r="O6" s="67">
        <v>0</v>
      </c>
      <c r="P6" s="102"/>
      <c r="Q6" s="102"/>
      <c r="R6" s="97" t="s">
        <v>386</v>
      </c>
    </row>
    <row r="7" spans="1:18" s="103" customFormat="1" ht="19.5" customHeight="1" x14ac:dyDescent="0.2">
      <c r="A7" s="101" t="s">
        <v>366</v>
      </c>
      <c r="B7" s="101">
        <v>14</v>
      </c>
      <c r="C7" s="62" t="s">
        <v>368</v>
      </c>
      <c r="D7" s="63" t="s">
        <v>368</v>
      </c>
      <c r="E7" s="62" t="s">
        <v>381</v>
      </c>
      <c r="F7" s="68" t="s">
        <v>387</v>
      </c>
      <c r="G7" s="63" t="s">
        <v>19</v>
      </c>
      <c r="H7" s="63" t="s">
        <v>16</v>
      </c>
      <c r="I7" s="63" t="s">
        <v>388</v>
      </c>
      <c r="J7" s="66" t="s">
        <v>389</v>
      </c>
      <c r="K7" s="66" t="s">
        <v>16</v>
      </c>
      <c r="L7" s="62">
        <v>9</v>
      </c>
      <c r="M7" s="62" t="s">
        <v>372</v>
      </c>
      <c r="N7" s="67">
        <v>592</v>
      </c>
      <c r="O7" s="67">
        <v>0</v>
      </c>
      <c r="P7" s="102">
        <v>508198890</v>
      </c>
      <c r="Q7" s="102">
        <v>45</v>
      </c>
      <c r="R7" s="97" t="s">
        <v>373</v>
      </c>
    </row>
    <row r="8" spans="1:18" s="103" customFormat="1" ht="19.5" customHeight="1" x14ac:dyDescent="0.2">
      <c r="A8" s="101" t="s">
        <v>366</v>
      </c>
      <c r="B8" s="101">
        <v>14</v>
      </c>
      <c r="C8" s="62" t="s">
        <v>368</v>
      </c>
      <c r="D8" s="63" t="s">
        <v>368</v>
      </c>
      <c r="E8" s="62" t="s">
        <v>390</v>
      </c>
      <c r="F8" s="62" t="s">
        <v>391</v>
      </c>
      <c r="G8" s="63" t="s">
        <v>19</v>
      </c>
      <c r="H8" s="64">
        <v>0</v>
      </c>
      <c r="I8" s="65" t="s">
        <v>392</v>
      </c>
      <c r="J8" s="66" t="s">
        <v>393</v>
      </c>
      <c r="K8" s="66" t="s">
        <v>16</v>
      </c>
      <c r="L8" s="62">
        <v>5</v>
      </c>
      <c r="M8" s="62">
        <v>0</v>
      </c>
      <c r="N8" s="67">
        <v>60</v>
      </c>
      <c r="O8" s="67">
        <f>+N8*H8</f>
        <v>0</v>
      </c>
      <c r="P8" s="102">
        <v>36000000</v>
      </c>
      <c r="Q8" s="102">
        <v>184</v>
      </c>
      <c r="R8" s="97"/>
    </row>
    <row r="9" spans="1:18" s="103" customFormat="1" ht="19.5" customHeight="1" x14ac:dyDescent="0.2">
      <c r="A9" s="101" t="s">
        <v>394</v>
      </c>
      <c r="B9" s="101">
        <v>14</v>
      </c>
      <c r="C9" s="62" t="s">
        <v>395</v>
      </c>
      <c r="D9" s="63" t="s">
        <v>396</v>
      </c>
      <c r="E9" s="62" t="s">
        <v>397</v>
      </c>
      <c r="F9" s="69">
        <v>812099</v>
      </c>
      <c r="G9" s="63" t="s">
        <v>19</v>
      </c>
      <c r="H9" s="64"/>
      <c r="I9" s="65">
        <v>41206</v>
      </c>
      <c r="J9" s="66">
        <v>41453</v>
      </c>
      <c r="K9" s="66" t="s">
        <v>16</v>
      </c>
      <c r="L9" s="70">
        <v>8</v>
      </c>
      <c r="M9" s="66"/>
      <c r="N9" s="70">
        <v>405</v>
      </c>
      <c r="O9" s="67"/>
      <c r="P9" s="102">
        <v>444938376</v>
      </c>
      <c r="Q9" s="102">
        <v>47</v>
      </c>
      <c r="R9" s="97" t="s">
        <v>398</v>
      </c>
    </row>
    <row r="10" spans="1:18" s="103" customFormat="1" ht="19.5" customHeight="1" x14ac:dyDescent="0.2">
      <c r="A10" s="101" t="s">
        <v>394</v>
      </c>
      <c r="B10" s="101">
        <v>14</v>
      </c>
      <c r="C10" s="62" t="s">
        <v>395</v>
      </c>
      <c r="D10" s="63" t="s">
        <v>396</v>
      </c>
      <c r="E10" s="62" t="s">
        <v>397</v>
      </c>
      <c r="F10" s="62" t="s">
        <v>399</v>
      </c>
      <c r="G10" s="63" t="s">
        <v>19</v>
      </c>
      <c r="H10" s="63"/>
      <c r="I10" s="65">
        <v>40639</v>
      </c>
      <c r="J10" s="66">
        <v>40706</v>
      </c>
      <c r="K10" s="66" t="s">
        <v>16</v>
      </c>
      <c r="L10" s="70">
        <v>2</v>
      </c>
      <c r="M10" s="70"/>
      <c r="N10" s="70">
        <v>592</v>
      </c>
      <c r="O10" s="67"/>
      <c r="P10" s="102">
        <v>114535424</v>
      </c>
      <c r="Q10" s="102" t="s">
        <v>400</v>
      </c>
      <c r="R10" s="97" t="s">
        <v>398</v>
      </c>
    </row>
    <row r="11" spans="1:18" s="103" customFormat="1" ht="19.5" customHeight="1" x14ac:dyDescent="0.2">
      <c r="A11" s="101" t="s">
        <v>394</v>
      </c>
      <c r="B11" s="101">
        <v>14</v>
      </c>
      <c r="C11" s="62" t="s">
        <v>395</v>
      </c>
      <c r="D11" s="63" t="s">
        <v>368</v>
      </c>
      <c r="E11" s="62" t="s">
        <v>401</v>
      </c>
      <c r="F11" s="62" t="s">
        <v>402</v>
      </c>
      <c r="G11" s="63" t="s">
        <v>19</v>
      </c>
      <c r="H11" s="63"/>
      <c r="I11" s="65">
        <v>40923</v>
      </c>
      <c r="J11" s="66">
        <v>41424</v>
      </c>
      <c r="K11" s="66" t="s">
        <v>16</v>
      </c>
      <c r="L11" s="70">
        <v>9</v>
      </c>
      <c r="M11" s="70">
        <v>7</v>
      </c>
      <c r="N11" s="70">
        <v>20</v>
      </c>
      <c r="O11" s="67"/>
      <c r="P11" s="102" t="s">
        <v>403</v>
      </c>
      <c r="Q11" s="102">
        <v>53</v>
      </c>
      <c r="R11" s="97" t="s">
        <v>404</v>
      </c>
    </row>
    <row r="12" spans="1:18" s="103" customFormat="1" ht="19.5" customHeight="1" x14ac:dyDescent="0.2">
      <c r="A12" s="101" t="s">
        <v>394</v>
      </c>
      <c r="B12" s="101">
        <v>14</v>
      </c>
      <c r="C12" s="62" t="s">
        <v>368</v>
      </c>
      <c r="D12" s="63" t="s">
        <v>396</v>
      </c>
      <c r="E12" s="62" t="s">
        <v>374</v>
      </c>
      <c r="F12" s="62" t="s">
        <v>405</v>
      </c>
      <c r="G12" s="63" t="s">
        <v>19</v>
      </c>
      <c r="H12" s="64"/>
      <c r="I12" s="65">
        <v>41354</v>
      </c>
      <c r="J12" s="66">
        <v>41453</v>
      </c>
      <c r="K12" s="66" t="s">
        <v>16</v>
      </c>
      <c r="L12" s="70">
        <v>3</v>
      </c>
      <c r="M12" s="70"/>
      <c r="N12" s="70">
        <v>54</v>
      </c>
      <c r="O12" s="67"/>
      <c r="P12" s="102">
        <v>22980887</v>
      </c>
      <c r="Q12" s="102">
        <v>196</v>
      </c>
      <c r="R12" s="97" t="s">
        <v>398</v>
      </c>
    </row>
    <row r="13" spans="1:18" s="103" customFormat="1" ht="19.5" customHeight="1" x14ac:dyDescent="0.2">
      <c r="A13" s="101" t="s">
        <v>394</v>
      </c>
      <c r="B13" s="101">
        <v>14</v>
      </c>
      <c r="C13" s="62" t="s">
        <v>368</v>
      </c>
      <c r="D13" s="63" t="s">
        <v>396</v>
      </c>
      <c r="E13" s="62" t="s">
        <v>374</v>
      </c>
      <c r="F13" s="62">
        <v>2122948</v>
      </c>
      <c r="G13" s="63" t="s">
        <v>19</v>
      </c>
      <c r="H13" s="63"/>
      <c r="I13" s="65">
        <v>41169</v>
      </c>
      <c r="J13" s="66">
        <v>41258</v>
      </c>
      <c r="K13" s="66" t="s">
        <v>16</v>
      </c>
      <c r="L13" s="70">
        <v>3</v>
      </c>
      <c r="M13" s="70"/>
      <c r="N13" s="70">
        <v>54</v>
      </c>
      <c r="O13" s="67"/>
      <c r="P13" s="102">
        <v>19769678</v>
      </c>
      <c r="Q13" s="102">
        <v>197</v>
      </c>
      <c r="R13" s="97" t="s">
        <v>398</v>
      </c>
    </row>
    <row r="14" spans="1:18" s="103" customFormat="1" ht="19.5" customHeight="1" x14ac:dyDescent="0.2">
      <c r="A14" s="101" t="s">
        <v>394</v>
      </c>
      <c r="B14" s="101">
        <v>13</v>
      </c>
      <c r="C14" s="62" t="s">
        <v>368</v>
      </c>
      <c r="D14" s="63" t="s">
        <v>368</v>
      </c>
      <c r="E14" s="62" t="s">
        <v>406</v>
      </c>
      <c r="F14" s="62" t="s">
        <v>407</v>
      </c>
      <c r="G14" s="63" t="s">
        <v>19</v>
      </c>
      <c r="H14" s="64"/>
      <c r="I14" s="62" t="s">
        <v>408</v>
      </c>
      <c r="J14" s="65" t="s">
        <v>409</v>
      </c>
      <c r="K14" s="66"/>
      <c r="L14" s="71">
        <v>12.5</v>
      </c>
      <c r="M14" s="66"/>
      <c r="N14" s="70">
        <v>900</v>
      </c>
      <c r="O14" s="70">
        <v>900</v>
      </c>
      <c r="P14" s="102"/>
      <c r="Q14" s="102">
        <v>45</v>
      </c>
      <c r="R14" s="97" t="s">
        <v>410</v>
      </c>
    </row>
    <row r="15" spans="1:18" s="103" customFormat="1" ht="19.5" customHeight="1" x14ac:dyDescent="0.2">
      <c r="A15" s="101" t="s">
        <v>394</v>
      </c>
      <c r="B15" s="101">
        <v>13</v>
      </c>
      <c r="C15" s="62" t="s">
        <v>368</v>
      </c>
      <c r="D15" s="63" t="s">
        <v>411</v>
      </c>
      <c r="E15" s="62" t="s">
        <v>412</v>
      </c>
      <c r="F15" s="71">
        <v>2110915</v>
      </c>
      <c r="G15" s="63" t="s">
        <v>19</v>
      </c>
      <c r="H15" s="63"/>
      <c r="I15" s="65">
        <v>40750</v>
      </c>
      <c r="J15" s="65">
        <v>40951</v>
      </c>
      <c r="K15" s="66"/>
      <c r="L15" s="71">
        <v>6</v>
      </c>
      <c r="M15" s="71"/>
      <c r="N15" s="70">
        <v>383</v>
      </c>
      <c r="O15" s="70"/>
      <c r="P15" s="104">
        <v>211925359</v>
      </c>
      <c r="Q15" s="102">
        <v>46</v>
      </c>
      <c r="R15" s="97" t="s">
        <v>413</v>
      </c>
    </row>
    <row r="16" spans="1:18" s="103" customFormat="1" ht="19.5" customHeight="1" x14ac:dyDescent="0.2">
      <c r="A16" s="101" t="s">
        <v>394</v>
      </c>
      <c r="B16" s="101">
        <v>13</v>
      </c>
      <c r="C16" s="62" t="s">
        <v>368</v>
      </c>
      <c r="D16" s="63" t="s">
        <v>411</v>
      </c>
      <c r="E16" s="62" t="s">
        <v>412</v>
      </c>
      <c r="F16" s="71">
        <v>2111325</v>
      </c>
      <c r="G16" s="63" t="s">
        <v>19</v>
      </c>
      <c r="H16" s="63"/>
      <c r="I16" s="65">
        <v>40774</v>
      </c>
      <c r="J16" s="65">
        <v>40892</v>
      </c>
      <c r="K16" s="66"/>
      <c r="L16" s="71"/>
      <c r="M16" s="71">
        <v>4</v>
      </c>
      <c r="N16" s="70">
        <v>592</v>
      </c>
      <c r="O16" s="70"/>
      <c r="P16" s="104">
        <v>268012892</v>
      </c>
      <c r="Q16" s="102">
        <v>47</v>
      </c>
      <c r="R16" s="97" t="s">
        <v>414</v>
      </c>
    </row>
    <row r="17" spans="1:18" s="103" customFormat="1" ht="19.5" customHeight="1" x14ac:dyDescent="0.2">
      <c r="A17" s="101" t="s">
        <v>394</v>
      </c>
      <c r="B17" s="101">
        <v>13</v>
      </c>
      <c r="C17" s="62" t="s">
        <v>368</v>
      </c>
      <c r="D17" s="63" t="s">
        <v>411</v>
      </c>
      <c r="E17" s="62" t="s">
        <v>412</v>
      </c>
      <c r="F17" s="71">
        <v>2120489</v>
      </c>
      <c r="G17" s="63" t="s">
        <v>19</v>
      </c>
      <c r="H17" s="63"/>
      <c r="I17" s="65">
        <v>40982</v>
      </c>
      <c r="J17" s="65">
        <v>41089</v>
      </c>
      <c r="K17" s="66"/>
      <c r="L17" s="71">
        <v>3.5</v>
      </c>
      <c r="M17" s="66"/>
      <c r="N17" s="70">
        <v>592</v>
      </c>
      <c r="O17" s="67"/>
      <c r="P17" s="104">
        <v>239884320</v>
      </c>
      <c r="Q17" s="102">
        <v>48</v>
      </c>
      <c r="R17" s="97" t="s">
        <v>413</v>
      </c>
    </row>
    <row r="18" spans="1:18" s="103" customFormat="1" ht="19.5" customHeight="1" x14ac:dyDescent="0.2">
      <c r="A18" s="101" t="s">
        <v>394</v>
      </c>
      <c r="B18" s="101">
        <v>13</v>
      </c>
      <c r="C18" s="62" t="s">
        <v>415</v>
      </c>
      <c r="D18" s="62" t="s">
        <v>411</v>
      </c>
      <c r="E18" s="62" t="s">
        <v>412</v>
      </c>
      <c r="F18" s="71">
        <v>2122949</v>
      </c>
      <c r="G18" s="63" t="s">
        <v>19</v>
      </c>
      <c r="H18" s="64"/>
      <c r="I18" s="65">
        <v>41169</v>
      </c>
      <c r="J18" s="65">
        <v>41258</v>
      </c>
      <c r="K18" s="66"/>
      <c r="L18" s="71">
        <v>3</v>
      </c>
      <c r="M18" s="66"/>
      <c r="N18" s="70">
        <v>383</v>
      </c>
      <c r="O18" s="67"/>
      <c r="P18" s="104">
        <v>151004287</v>
      </c>
      <c r="Q18" s="102">
        <v>173</v>
      </c>
      <c r="R18" s="97"/>
    </row>
    <row r="19" spans="1:18" s="103" customFormat="1" ht="19.5" customHeight="1" x14ac:dyDescent="0.2">
      <c r="A19" s="101" t="s">
        <v>394</v>
      </c>
      <c r="B19" s="101">
        <v>13</v>
      </c>
      <c r="C19" s="62" t="s">
        <v>415</v>
      </c>
      <c r="D19" s="62" t="s">
        <v>411</v>
      </c>
      <c r="E19" s="62" t="s">
        <v>397</v>
      </c>
      <c r="F19" s="68" t="s">
        <v>416</v>
      </c>
      <c r="G19" s="63" t="s">
        <v>19</v>
      </c>
      <c r="H19" s="63"/>
      <c r="I19" s="65" t="s">
        <v>417</v>
      </c>
      <c r="J19" s="65">
        <v>40943</v>
      </c>
      <c r="K19" s="66"/>
      <c r="L19" s="71">
        <v>3</v>
      </c>
      <c r="M19" s="66"/>
      <c r="N19" s="70">
        <v>54</v>
      </c>
      <c r="O19" s="67"/>
      <c r="P19" s="104">
        <v>14389445</v>
      </c>
      <c r="Q19" s="102">
        <v>175</v>
      </c>
      <c r="R19" s="97"/>
    </row>
    <row r="20" spans="1:18" s="103" customFormat="1" ht="19.5" customHeight="1" x14ac:dyDescent="0.2">
      <c r="A20" s="62" t="s">
        <v>418</v>
      </c>
      <c r="B20" s="62">
        <v>18</v>
      </c>
      <c r="C20" s="62" t="s">
        <v>368</v>
      </c>
      <c r="D20" s="63" t="s">
        <v>368</v>
      </c>
      <c r="E20" s="62" t="s">
        <v>32</v>
      </c>
      <c r="F20" s="70" t="s">
        <v>419</v>
      </c>
      <c r="G20" s="63" t="s">
        <v>19</v>
      </c>
      <c r="H20" s="64"/>
      <c r="I20" s="65">
        <v>41659</v>
      </c>
      <c r="J20" s="65">
        <v>41943</v>
      </c>
      <c r="K20" s="66"/>
      <c r="L20" s="66"/>
      <c r="M20" s="70">
        <v>70</v>
      </c>
      <c r="N20" s="70">
        <v>70</v>
      </c>
      <c r="O20" s="105">
        <v>157049620</v>
      </c>
      <c r="P20" s="105" t="s">
        <v>420</v>
      </c>
      <c r="Q20" s="97" t="s">
        <v>421</v>
      </c>
    </row>
    <row r="21" spans="1:18" s="103" customFormat="1" ht="19.5" customHeight="1" x14ac:dyDescent="0.2">
      <c r="A21" s="62" t="s">
        <v>418</v>
      </c>
      <c r="B21" s="62">
        <v>18</v>
      </c>
      <c r="C21" s="62" t="s">
        <v>368</v>
      </c>
      <c r="D21" s="63" t="s">
        <v>368</v>
      </c>
      <c r="E21" s="62" t="s">
        <v>32</v>
      </c>
      <c r="F21" s="70" t="s">
        <v>422</v>
      </c>
      <c r="G21" s="63" t="s">
        <v>19</v>
      </c>
      <c r="H21" s="63"/>
      <c r="I21" s="65">
        <v>41519</v>
      </c>
      <c r="J21" s="65">
        <v>41988</v>
      </c>
      <c r="K21" s="66"/>
      <c r="L21" s="66"/>
      <c r="M21" s="70">
        <v>54</v>
      </c>
      <c r="N21" s="70">
        <v>54</v>
      </c>
      <c r="O21" s="105">
        <v>150372983</v>
      </c>
      <c r="P21" s="105" t="s">
        <v>423</v>
      </c>
      <c r="Q21" s="97" t="s">
        <v>424</v>
      </c>
    </row>
    <row r="23" spans="1:18" s="10" customFormat="1" ht="18.75" customHeight="1" x14ac:dyDescent="0.25">
      <c r="A23" s="10" t="s">
        <v>311</v>
      </c>
      <c r="C23" s="12" t="s">
        <v>577</v>
      </c>
      <c r="D23" s="12" t="s">
        <v>577</v>
      </c>
      <c r="E23" s="12" t="s">
        <v>578</v>
      </c>
      <c r="F23" s="20" t="s">
        <v>579</v>
      </c>
      <c r="G23" s="11" t="s">
        <v>16</v>
      </c>
      <c r="H23" s="14">
        <v>0.5</v>
      </c>
      <c r="I23" s="15">
        <v>40858</v>
      </c>
      <c r="J23" s="16">
        <v>40897</v>
      </c>
      <c r="K23" s="16" t="s">
        <v>16</v>
      </c>
      <c r="L23" s="20">
        <v>0</v>
      </c>
      <c r="M23" s="20" t="s">
        <v>580</v>
      </c>
      <c r="N23" s="19">
        <v>312</v>
      </c>
      <c r="O23" s="19">
        <f>+N23*H23</f>
        <v>156</v>
      </c>
      <c r="P23" s="18">
        <v>15647872</v>
      </c>
      <c r="Q23" s="18" t="s">
        <v>581</v>
      </c>
      <c r="R23" s="10" t="s">
        <v>582</v>
      </c>
    </row>
    <row r="24" spans="1:18" s="10" customFormat="1" ht="18.75" customHeight="1" x14ac:dyDescent="0.25">
      <c r="A24" s="10" t="s">
        <v>311</v>
      </c>
      <c r="C24" s="12" t="s">
        <v>577</v>
      </c>
      <c r="D24" s="12" t="s">
        <v>577</v>
      </c>
      <c r="E24" s="12" t="s">
        <v>583</v>
      </c>
      <c r="F24" s="20" t="s">
        <v>584</v>
      </c>
      <c r="G24" s="11" t="s">
        <v>16</v>
      </c>
      <c r="H24" s="13">
        <v>0.5</v>
      </c>
      <c r="I24" s="15">
        <v>40578</v>
      </c>
      <c r="J24" s="16">
        <v>40637</v>
      </c>
      <c r="K24" s="16" t="s">
        <v>16</v>
      </c>
      <c r="L24" s="20">
        <v>0</v>
      </c>
      <c r="M24" s="16" t="s">
        <v>585</v>
      </c>
      <c r="N24" s="19">
        <v>364</v>
      </c>
      <c r="O24" s="19">
        <f>+N24*H24</f>
        <v>182</v>
      </c>
      <c r="P24" s="18">
        <v>14911900</v>
      </c>
      <c r="Q24" s="18" t="s">
        <v>586</v>
      </c>
      <c r="R24" s="10" t="s">
        <v>582</v>
      </c>
    </row>
    <row r="25" spans="1:18" s="10" customFormat="1" ht="18.75" customHeight="1" x14ac:dyDescent="0.25">
      <c r="A25" s="10" t="s">
        <v>311</v>
      </c>
      <c r="C25" s="12" t="s">
        <v>577</v>
      </c>
      <c r="D25" s="12" t="s">
        <v>577</v>
      </c>
      <c r="E25" s="12" t="s">
        <v>587</v>
      </c>
      <c r="F25" s="20" t="s">
        <v>588</v>
      </c>
      <c r="G25" s="11" t="s">
        <v>16</v>
      </c>
      <c r="H25" s="13">
        <v>0.5</v>
      </c>
      <c r="I25" s="15">
        <v>40708</v>
      </c>
      <c r="J25" s="16">
        <v>40884</v>
      </c>
      <c r="K25" s="16" t="s">
        <v>16</v>
      </c>
      <c r="L25" s="20">
        <v>0</v>
      </c>
      <c r="M25" s="16" t="s">
        <v>589</v>
      </c>
      <c r="N25" s="19">
        <v>503</v>
      </c>
      <c r="O25" s="19">
        <f>+N25*H25</f>
        <v>251.5</v>
      </c>
      <c r="P25" s="18">
        <v>21959652</v>
      </c>
      <c r="Q25" s="18" t="s">
        <v>590</v>
      </c>
      <c r="R25" s="10" t="s">
        <v>582</v>
      </c>
    </row>
    <row r="26" spans="1:18" s="10" customFormat="1" ht="18.75" customHeight="1" x14ac:dyDescent="0.25">
      <c r="A26" s="10" t="s">
        <v>311</v>
      </c>
      <c r="C26" s="12"/>
      <c r="D26" s="11"/>
      <c r="E26" s="12" t="s">
        <v>591</v>
      </c>
      <c r="F26" s="20" t="s">
        <v>592</v>
      </c>
      <c r="G26" s="11" t="s">
        <v>16</v>
      </c>
      <c r="H26" s="13"/>
      <c r="I26" s="15">
        <v>40542</v>
      </c>
      <c r="J26" s="16">
        <v>40558</v>
      </c>
      <c r="K26" s="16"/>
      <c r="L26" s="20">
        <v>0</v>
      </c>
      <c r="M26" s="20">
        <v>0</v>
      </c>
      <c r="N26" s="19">
        <v>0</v>
      </c>
      <c r="O26" s="19">
        <v>0</v>
      </c>
      <c r="P26" s="18">
        <v>0</v>
      </c>
      <c r="Q26" s="18">
        <v>69</v>
      </c>
      <c r="R26" s="10" t="s">
        <v>582</v>
      </c>
    </row>
    <row r="27" spans="1:18" s="10" customFormat="1" ht="18.75" customHeight="1" x14ac:dyDescent="0.25">
      <c r="A27" s="10" t="s">
        <v>311</v>
      </c>
      <c r="C27" s="12"/>
      <c r="D27" s="11"/>
      <c r="E27" s="12" t="s">
        <v>593</v>
      </c>
      <c r="F27" s="20" t="s">
        <v>594</v>
      </c>
      <c r="G27" s="11" t="s">
        <v>16</v>
      </c>
      <c r="H27" s="13"/>
      <c r="I27" s="15">
        <v>39988</v>
      </c>
      <c r="J27" s="16">
        <v>40175</v>
      </c>
      <c r="K27" s="16"/>
      <c r="L27" s="20">
        <v>0</v>
      </c>
      <c r="M27" s="20">
        <v>0</v>
      </c>
      <c r="N27" s="19">
        <v>0</v>
      </c>
      <c r="O27" s="19">
        <v>0</v>
      </c>
      <c r="P27" s="18">
        <v>0</v>
      </c>
      <c r="Q27" s="18">
        <v>69</v>
      </c>
      <c r="R27" s="10" t="s">
        <v>582</v>
      </c>
    </row>
    <row r="28" spans="1:18" s="10" customFormat="1" ht="18.75" customHeight="1" x14ac:dyDescent="0.25">
      <c r="A28" s="10" t="s">
        <v>311</v>
      </c>
      <c r="C28" s="12"/>
      <c r="D28" s="11"/>
      <c r="E28" s="12" t="s">
        <v>595</v>
      </c>
      <c r="F28" s="20" t="s">
        <v>596</v>
      </c>
      <c r="G28" s="11" t="s">
        <v>16</v>
      </c>
      <c r="H28" s="13"/>
      <c r="I28" s="15">
        <v>40541</v>
      </c>
      <c r="J28" s="16">
        <v>40555</v>
      </c>
      <c r="K28" s="16"/>
      <c r="L28" s="20">
        <v>0</v>
      </c>
      <c r="M28" s="20">
        <v>0</v>
      </c>
      <c r="N28" s="19">
        <v>0</v>
      </c>
      <c r="O28" s="19">
        <v>0</v>
      </c>
      <c r="P28" s="18"/>
      <c r="Q28" s="18">
        <v>69</v>
      </c>
      <c r="R28" s="10" t="s">
        <v>582</v>
      </c>
    </row>
    <row r="29" spans="1:18" s="10" customFormat="1" ht="18.75" customHeight="1" x14ac:dyDescent="0.25">
      <c r="A29" s="10" t="s">
        <v>311</v>
      </c>
      <c r="C29" s="12" t="s">
        <v>577</v>
      </c>
      <c r="D29" s="12" t="s">
        <v>577</v>
      </c>
      <c r="E29" s="12" t="s">
        <v>597</v>
      </c>
      <c r="F29" s="20" t="s">
        <v>598</v>
      </c>
      <c r="G29" s="11" t="s">
        <v>16</v>
      </c>
      <c r="H29" s="13">
        <v>0.5</v>
      </c>
      <c r="I29" s="15">
        <v>40878</v>
      </c>
      <c r="J29" s="16">
        <v>40903</v>
      </c>
      <c r="K29" s="16" t="s">
        <v>16</v>
      </c>
      <c r="L29" s="20">
        <v>0</v>
      </c>
      <c r="M29" s="16" t="s">
        <v>599</v>
      </c>
      <c r="N29" s="19">
        <v>260</v>
      </c>
      <c r="O29" s="19">
        <f>+N29*H29</f>
        <v>130</v>
      </c>
      <c r="P29" s="18">
        <v>10329800</v>
      </c>
      <c r="Q29" s="18" t="s">
        <v>600</v>
      </c>
      <c r="R29" s="10" t="s">
        <v>582</v>
      </c>
    </row>
    <row r="30" spans="1:18" s="119" customFormat="1" ht="18.75" customHeight="1" x14ac:dyDescent="0.2">
      <c r="A30" s="119" t="s">
        <v>366</v>
      </c>
      <c r="B30" s="119">
        <v>15</v>
      </c>
      <c r="C30" s="12" t="s">
        <v>702</v>
      </c>
      <c r="D30" s="12" t="s">
        <v>703</v>
      </c>
      <c r="E30" s="12" t="s">
        <v>32</v>
      </c>
      <c r="F30" s="13" t="s">
        <v>704</v>
      </c>
      <c r="G30" s="11" t="s">
        <v>19</v>
      </c>
      <c r="H30" s="14"/>
      <c r="I30" s="15" t="s">
        <v>705</v>
      </c>
      <c r="J30" s="16" t="s">
        <v>706</v>
      </c>
      <c r="K30" s="16" t="s">
        <v>16</v>
      </c>
      <c r="L30" s="17">
        <v>13</v>
      </c>
      <c r="M30" s="17">
        <v>3</v>
      </c>
      <c r="N30" s="17">
        <v>165</v>
      </c>
      <c r="O30" s="19">
        <v>0</v>
      </c>
      <c r="P30" s="18">
        <v>418162100</v>
      </c>
      <c r="Q30" s="18" t="s">
        <v>707</v>
      </c>
      <c r="R30" s="10"/>
    </row>
    <row r="31" spans="1:18" s="119" customFormat="1" ht="18.75" customHeight="1" x14ac:dyDescent="0.2">
      <c r="A31" s="119" t="s">
        <v>366</v>
      </c>
      <c r="B31" s="119">
        <v>15</v>
      </c>
      <c r="C31" s="12" t="s">
        <v>702</v>
      </c>
      <c r="D31" s="12" t="s">
        <v>702</v>
      </c>
      <c r="E31" s="12" t="s">
        <v>708</v>
      </c>
      <c r="F31" s="13" t="s">
        <v>709</v>
      </c>
      <c r="G31" s="11" t="s">
        <v>16</v>
      </c>
      <c r="H31" s="13">
        <v>0.5</v>
      </c>
      <c r="I31" s="15" t="s">
        <v>710</v>
      </c>
      <c r="J31" s="15" t="s">
        <v>711</v>
      </c>
      <c r="K31" s="16" t="s">
        <v>16</v>
      </c>
      <c r="L31" s="17">
        <v>0</v>
      </c>
      <c r="M31" s="10"/>
      <c r="N31" s="17">
        <v>0</v>
      </c>
      <c r="O31" s="17">
        <v>0</v>
      </c>
      <c r="P31" s="18">
        <v>179199900</v>
      </c>
      <c r="Q31" s="18">
        <v>300</v>
      </c>
      <c r="R31" s="10" t="s">
        <v>712</v>
      </c>
    </row>
    <row r="32" spans="1:18" s="119" customFormat="1" ht="18.75" customHeight="1" x14ac:dyDescent="0.2">
      <c r="A32" s="119" t="s">
        <v>366</v>
      </c>
      <c r="B32" s="119">
        <v>15</v>
      </c>
      <c r="C32" s="12" t="s">
        <v>702</v>
      </c>
      <c r="D32" s="12" t="s">
        <v>702</v>
      </c>
      <c r="E32" s="12" t="s">
        <v>708</v>
      </c>
      <c r="F32" s="13" t="s">
        <v>713</v>
      </c>
      <c r="G32" s="11" t="s">
        <v>16</v>
      </c>
      <c r="H32" s="13">
        <v>0.5</v>
      </c>
      <c r="I32" s="15">
        <v>40931</v>
      </c>
      <c r="J32" s="15">
        <v>41266</v>
      </c>
      <c r="K32" s="16" t="s">
        <v>16</v>
      </c>
      <c r="L32" s="17">
        <v>0</v>
      </c>
      <c r="M32" s="16"/>
      <c r="N32" s="17">
        <v>0</v>
      </c>
      <c r="O32" s="17">
        <v>0</v>
      </c>
      <c r="P32" s="18">
        <v>358399800</v>
      </c>
      <c r="Q32" s="18">
        <v>301</v>
      </c>
      <c r="R32" s="10" t="s">
        <v>712</v>
      </c>
    </row>
    <row r="34" spans="1:21" s="698" customFormat="1" ht="15" customHeight="1" x14ac:dyDescent="0.25">
      <c r="A34" s="855" t="s">
        <v>993</v>
      </c>
      <c r="B34" s="855">
        <v>18</v>
      </c>
      <c r="C34" s="855" t="s">
        <v>617</v>
      </c>
      <c r="D34" s="855" t="s">
        <v>617</v>
      </c>
      <c r="E34" s="855" t="s">
        <v>1038</v>
      </c>
      <c r="F34" s="1260" t="s">
        <v>732</v>
      </c>
      <c r="G34" s="855" t="s">
        <v>16</v>
      </c>
      <c r="H34" s="855" t="s">
        <v>95</v>
      </c>
      <c r="I34" s="856">
        <v>40359</v>
      </c>
      <c r="J34" s="856">
        <v>40479</v>
      </c>
      <c r="K34" s="855" t="s">
        <v>16</v>
      </c>
      <c r="L34" s="855">
        <v>0</v>
      </c>
      <c r="M34" s="855">
        <v>4</v>
      </c>
      <c r="N34" s="855">
        <v>0</v>
      </c>
      <c r="O34" s="855" t="s">
        <v>95</v>
      </c>
      <c r="P34" s="855">
        <v>547389360</v>
      </c>
      <c r="Q34" s="855">
        <v>72</v>
      </c>
      <c r="R34" s="855" t="s">
        <v>1039</v>
      </c>
      <c r="S34" s="855"/>
      <c r="T34" s="855"/>
      <c r="U34" s="855"/>
    </row>
    <row r="35" spans="1:21" s="698" customFormat="1" ht="15" customHeight="1" x14ac:dyDescent="0.25">
      <c r="A35" s="855" t="s">
        <v>993</v>
      </c>
      <c r="B35" s="855">
        <v>18</v>
      </c>
      <c r="C35" s="855" t="s">
        <v>617</v>
      </c>
      <c r="D35" s="855" t="s">
        <v>617</v>
      </c>
      <c r="E35" s="855" t="s">
        <v>1038</v>
      </c>
      <c r="F35" s="1260">
        <v>937</v>
      </c>
      <c r="G35" s="855" t="s">
        <v>16</v>
      </c>
      <c r="H35" s="855" t="s">
        <v>95</v>
      </c>
      <c r="I35" s="856">
        <v>40359</v>
      </c>
      <c r="J35" s="856">
        <v>40479</v>
      </c>
      <c r="K35" s="855" t="s">
        <v>16</v>
      </c>
      <c r="L35" s="855">
        <v>0</v>
      </c>
      <c r="M35" s="855">
        <v>4</v>
      </c>
      <c r="N35" s="855">
        <v>0</v>
      </c>
      <c r="O35" s="855" t="s">
        <v>95</v>
      </c>
      <c r="P35" s="855">
        <v>79067352</v>
      </c>
      <c r="Q35" s="855">
        <v>74</v>
      </c>
      <c r="R35" s="855" t="s">
        <v>1040</v>
      </c>
      <c r="S35" s="855"/>
      <c r="T35" s="855"/>
      <c r="U35" s="855"/>
    </row>
    <row r="36" spans="1:21" s="698" customFormat="1" ht="15" customHeight="1" x14ac:dyDescent="0.25">
      <c r="A36" s="855" t="s">
        <v>993</v>
      </c>
      <c r="B36" s="855">
        <v>18</v>
      </c>
      <c r="C36" s="855" t="s">
        <v>617</v>
      </c>
      <c r="D36" s="855" t="s">
        <v>617</v>
      </c>
      <c r="E36" s="855" t="s">
        <v>1038</v>
      </c>
      <c r="F36" s="1260">
        <v>1588</v>
      </c>
      <c r="G36" s="855" t="s">
        <v>16</v>
      </c>
      <c r="H36" s="855" t="s">
        <v>95</v>
      </c>
      <c r="I36" s="856">
        <v>40541</v>
      </c>
      <c r="J36" s="856">
        <v>40907</v>
      </c>
      <c r="K36" s="855" t="s">
        <v>16</v>
      </c>
      <c r="L36" s="855">
        <v>0</v>
      </c>
      <c r="M36" s="855">
        <v>12</v>
      </c>
      <c r="N36" s="855">
        <v>0</v>
      </c>
      <c r="O36" s="855" t="s">
        <v>95</v>
      </c>
      <c r="P36" s="855">
        <v>1665997098</v>
      </c>
      <c r="Q36" s="855">
        <v>74</v>
      </c>
      <c r="R36" s="855" t="s">
        <v>1039</v>
      </c>
      <c r="S36" s="855"/>
      <c r="T36" s="855"/>
      <c r="U36" s="855"/>
    </row>
    <row r="37" spans="1:21" s="698" customFormat="1" ht="19.5" customHeight="1" x14ac:dyDescent="0.25">
      <c r="A37" s="855" t="s">
        <v>993</v>
      </c>
      <c r="B37" s="855">
        <v>18</v>
      </c>
      <c r="C37" s="855" t="s">
        <v>617</v>
      </c>
      <c r="D37" s="855" t="s">
        <v>617</v>
      </c>
      <c r="E37" s="855" t="s">
        <v>1038</v>
      </c>
      <c r="F37" s="1260">
        <v>1564</v>
      </c>
      <c r="G37" s="855" t="s">
        <v>16</v>
      </c>
      <c r="H37" s="855" t="s">
        <v>95</v>
      </c>
      <c r="I37" s="856">
        <v>40541</v>
      </c>
      <c r="J37" s="856">
        <v>40907</v>
      </c>
      <c r="K37" s="855" t="s">
        <v>16</v>
      </c>
      <c r="L37" s="855">
        <v>0</v>
      </c>
      <c r="M37" s="855">
        <v>12</v>
      </c>
      <c r="N37" s="855">
        <v>0</v>
      </c>
      <c r="O37" s="855" t="s">
        <v>95</v>
      </c>
      <c r="P37" s="855">
        <v>1800895721</v>
      </c>
      <c r="Q37" s="855">
        <v>73</v>
      </c>
      <c r="R37" s="855" t="s">
        <v>1041</v>
      </c>
      <c r="S37" s="855"/>
      <c r="T37" s="855"/>
      <c r="U37" s="855"/>
    </row>
    <row r="38" spans="1:21" s="698" customFormat="1" ht="15" customHeight="1" x14ac:dyDescent="0.25">
      <c r="A38" s="855" t="s">
        <v>993</v>
      </c>
      <c r="B38" s="855">
        <v>18</v>
      </c>
      <c r="C38" s="855" t="s">
        <v>617</v>
      </c>
      <c r="D38" s="855" t="s">
        <v>617</v>
      </c>
      <c r="E38" s="855" t="s">
        <v>1038</v>
      </c>
      <c r="F38" s="1260">
        <v>1647</v>
      </c>
      <c r="G38" s="855" t="s">
        <v>16</v>
      </c>
      <c r="H38" s="855" t="s">
        <v>95</v>
      </c>
      <c r="I38" s="856">
        <v>40542</v>
      </c>
      <c r="J38" s="856">
        <v>40907</v>
      </c>
      <c r="K38" s="855" t="s">
        <v>16</v>
      </c>
      <c r="L38" s="855">
        <v>0</v>
      </c>
      <c r="M38" s="855">
        <v>12</v>
      </c>
      <c r="N38" s="855">
        <v>0</v>
      </c>
      <c r="O38" s="855" t="s">
        <v>95</v>
      </c>
      <c r="P38" s="855">
        <v>227365326</v>
      </c>
      <c r="Q38" s="855">
        <v>73</v>
      </c>
      <c r="R38" s="855" t="s">
        <v>1042</v>
      </c>
      <c r="S38" s="855"/>
      <c r="T38" s="855"/>
      <c r="U38" s="855"/>
    </row>
    <row r="39" spans="1:21" s="698" customFormat="1" ht="15" customHeight="1" x14ac:dyDescent="0.25">
      <c r="A39" s="855" t="s">
        <v>993</v>
      </c>
      <c r="B39" s="855">
        <v>18</v>
      </c>
      <c r="C39" s="855" t="s">
        <v>617</v>
      </c>
      <c r="D39" s="855" t="s">
        <v>617</v>
      </c>
      <c r="E39" s="855" t="s">
        <v>1038</v>
      </c>
      <c r="F39" s="1260">
        <v>1563</v>
      </c>
      <c r="G39" s="855" t="s">
        <v>16</v>
      </c>
      <c r="H39" s="855" t="s">
        <v>95</v>
      </c>
      <c r="I39" s="856">
        <v>40541</v>
      </c>
      <c r="J39" s="856">
        <v>40907</v>
      </c>
      <c r="K39" s="855" t="s">
        <v>16</v>
      </c>
      <c r="L39" s="855">
        <v>0</v>
      </c>
      <c r="M39" s="855">
        <v>12</v>
      </c>
      <c r="N39" s="855">
        <v>0</v>
      </c>
      <c r="O39" s="855" t="s">
        <v>95</v>
      </c>
      <c r="P39" s="855">
        <v>3601791442</v>
      </c>
      <c r="Q39" s="855">
        <v>75</v>
      </c>
      <c r="R39" s="855" t="s">
        <v>1043</v>
      </c>
      <c r="S39" s="855"/>
      <c r="T39" s="855"/>
      <c r="U39" s="855"/>
    </row>
    <row r="40" spans="1:21" s="698" customFormat="1" ht="15" customHeight="1" x14ac:dyDescent="0.25">
      <c r="A40" s="855" t="s">
        <v>993</v>
      </c>
      <c r="B40" s="855">
        <v>18</v>
      </c>
      <c r="C40" s="855" t="s">
        <v>617</v>
      </c>
      <c r="D40" s="855" t="s">
        <v>617</v>
      </c>
      <c r="E40" s="855" t="s">
        <v>1038</v>
      </c>
      <c r="F40" s="1260">
        <v>1466</v>
      </c>
      <c r="G40" s="855" t="s">
        <v>16</v>
      </c>
      <c r="H40" s="855" t="s">
        <v>95</v>
      </c>
      <c r="I40" s="856">
        <v>40875</v>
      </c>
      <c r="J40" s="856">
        <v>41623</v>
      </c>
      <c r="K40" s="855" t="s">
        <v>16</v>
      </c>
      <c r="L40" s="855">
        <v>0</v>
      </c>
      <c r="M40" s="855">
        <v>23</v>
      </c>
      <c r="N40" s="855">
        <v>0</v>
      </c>
      <c r="O40" s="855" t="s">
        <v>95</v>
      </c>
      <c r="P40" s="855">
        <v>3239248734</v>
      </c>
      <c r="Q40" s="855">
        <v>75</v>
      </c>
      <c r="R40" s="855" t="s">
        <v>1039</v>
      </c>
      <c r="S40" s="855"/>
      <c r="T40" s="855"/>
      <c r="U40" s="855"/>
    </row>
    <row r="41" spans="1:21" s="698" customFormat="1" ht="15" customHeight="1" x14ac:dyDescent="0.25">
      <c r="A41" s="855" t="s">
        <v>993</v>
      </c>
      <c r="B41" s="855">
        <v>18</v>
      </c>
      <c r="C41" s="855" t="s">
        <v>617</v>
      </c>
      <c r="D41" s="855" t="s">
        <v>617</v>
      </c>
      <c r="E41" s="855" t="s">
        <v>1038</v>
      </c>
      <c r="F41" s="1260">
        <v>1463</v>
      </c>
      <c r="G41" s="855" t="s">
        <v>16</v>
      </c>
      <c r="H41" s="855" t="s">
        <v>95</v>
      </c>
      <c r="I41" s="856">
        <v>40875</v>
      </c>
      <c r="J41" s="856">
        <v>41623</v>
      </c>
      <c r="K41" s="855" t="s">
        <v>16</v>
      </c>
      <c r="L41" s="855">
        <v>0</v>
      </c>
      <c r="M41" s="855">
        <v>23</v>
      </c>
      <c r="N41" s="855">
        <v>0</v>
      </c>
      <c r="O41" s="855" t="s">
        <v>95</v>
      </c>
      <c r="P41" s="855">
        <v>3408780165</v>
      </c>
      <c r="Q41" s="855">
        <v>75</v>
      </c>
      <c r="R41" s="855" t="s">
        <v>1044</v>
      </c>
      <c r="S41" s="855"/>
      <c r="T41" s="855"/>
      <c r="U41" s="855"/>
    </row>
    <row r="42" spans="1:21" s="866" customFormat="1" ht="15.75" customHeight="1" x14ac:dyDescent="0.2">
      <c r="A42" s="857" t="s">
        <v>418</v>
      </c>
      <c r="B42" s="857">
        <v>33</v>
      </c>
      <c r="C42" s="858" t="s">
        <v>617</v>
      </c>
      <c r="D42" s="858" t="s">
        <v>617</v>
      </c>
      <c r="E42" s="859" t="s">
        <v>618</v>
      </c>
      <c r="F42" s="208" t="s">
        <v>619</v>
      </c>
      <c r="G42" s="859" t="s">
        <v>16</v>
      </c>
      <c r="H42" s="860"/>
      <c r="I42" s="861">
        <v>41518</v>
      </c>
      <c r="J42" s="861">
        <v>41639</v>
      </c>
      <c r="K42" s="862">
        <f t="shared" ref="K42:K49" si="0">(YEARFRAC(I42,J42,3))*12</f>
        <v>3.978082191780822</v>
      </c>
      <c r="L42" s="861" t="s">
        <v>16</v>
      </c>
      <c r="M42" s="863">
        <v>0</v>
      </c>
      <c r="N42" s="863">
        <f>K42-M42</f>
        <v>3.978082191780822</v>
      </c>
      <c r="O42" s="864">
        <v>26</v>
      </c>
      <c r="P42" s="865">
        <v>252657699</v>
      </c>
      <c r="Q42" s="865">
        <v>118</v>
      </c>
      <c r="R42" s="32" t="s">
        <v>601</v>
      </c>
    </row>
    <row r="43" spans="1:21" s="866" customFormat="1" ht="15.75" customHeight="1" x14ac:dyDescent="0.2">
      <c r="A43" s="857" t="s">
        <v>418</v>
      </c>
      <c r="B43" s="857">
        <v>33</v>
      </c>
      <c r="C43" s="858" t="s">
        <v>617</v>
      </c>
      <c r="D43" s="858" t="s">
        <v>617</v>
      </c>
      <c r="E43" s="859" t="s">
        <v>618</v>
      </c>
      <c r="F43" s="208" t="s">
        <v>620</v>
      </c>
      <c r="G43" s="859" t="s">
        <v>16</v>
      </c>
      <c r="H43" s="859"/>
      <c r="I43" s="861">
        <v>41149</v>
      </c>
      <c r="J43" s="861">
        <v>41273</v>
      </c>
      <c r="K43" s="863">
        <f t="shared" si="0"/>
        <v>4.0767123287671234</v>
      </c>
      <c r="L43" s="861" t="s">
        <v>16</v>
      </c>
      <c r="M43" s="863">
        <v>0</v>
      </c>
      <c r="N43" s="863">
        <f t="shared" ref="N43:N49" si="1">K43-M43</f>
        <v>4.0767123287671234</v>
      </c>
      <c r="O43" s="864">
        <v>5205</v>
      </c>
      <c r="P43" s="864">
        <f t="shared" ref="P43" si="2">+O43*H43</f>
        <v>0</v>
      </c>
    </row>
    <row r="44" spans="1:21" s="866" customFormat="1" ht="15.75" customHeight="1" x14ac:dyDescent="0.2">
      <c r="A44" s="857" t="s">
        <v>418</v>
      </c>
      <c r="B44" s="857">
        <v>33</v>
      </c>
      <c r="C44" s="858" t="s">
        <v>617</v>
      </c>
      <c r="D44" s="858" t="s">
        <v>617</v>
      </c>
      <c r="E44" s="859" t="s">
        <v>618</v>
      </c>
      <c r="F44" s="208" t="s">
        <v>621</v>
      </c>
      <c r="G44" s="859" t="s">
        <v>16</v>
      </c>
      <c r="H44" s="859"/>
      <c r="I44" s="861">
        <v>40914</v>
      </c>
      <c r="J44" s="861">
        <v>41274</v>
      </c>
      <c r="K44" s="863">
        <f t="shared" si="0"/>
        <v>11.835616438356164</v>
      </c>
      <c r="L44" s="861" t="s">
        <v>16</v>
      </c>
      <c r="M44" s="863">
        <v>0</v>
      </c>
      <c r="N44" s="863">
        <f t="shared" si="1"/>
        <v>11.835616438356164</v>
      </c>
      <c r="O44" s="864">
        <v>26</v>
      </c>
      <c r="P44" s="865">
        <v>1060770800</v>
      </c>
      <c r="Q44" s="865">
        <v>118</v>
      </c>
      <c r="R44" s="32" t="s">
        <v>601</v>
      </c>
    </row>
    <row r="45" spans="1:21" s="866" customFormat="1" ht="15.75" customHeight="1" x14ac:dyDescent="0.2">
      <c r="A45" s="857" t="s">
        <v>418</v>
      </c>
      <c r="B45" s="857">
        <v>33</v>
      </c>
      <c r="C45" s="858" t="s">
        <v>617</v>
      </c>
      <c r="D45" s="858" t="s">
        <v>617</v>
      </c>
      <c r="E45" s="859" t="s">
        <v>618</v>
      </c>
      <c r="F45" s="208" t="s">
        <v>622</v>
      </c>
      <c r="G45" s="859" t="s">
        <v>16</v>
      </c>
      <c r="H45" s="859"/>
      <c r="I45" s="861">
        <v>40905</v>
      </c>
      <c r="J45" s="861">
        <v>41623</v>
      </c>
      <c r="K45" s="863">
        <f t="shared" si="0"/>
        <v>23.605479452054794</v>
      </c>
      <c r="L45" s="861" t="s">
        <v>16</v>
      </c>
      <c r="M45" s="863">
        <v>0</v>
      </c>
      <c r="N45" s="863">
        <v>23.605479452054794</v>
      </c>
      <c r="O45" s="864">
        <v>140</v>
      </c>
      <c r="P45" s="865">
        <v>251648280</v>
      </c>
      <c r="Q45" s="865">
        <v>117</v>
      </c>
      <c r="R45" s="32" t="s">
        <v>601</v>
      </c>
    </row>
    <row r="46" spans="1:21" s="866" customFormat="1" ht="15.75" customHeight="1" x14ac:dyDescent="0.2">
      <c r="A46" s="857" t="s">
        <v>418</v>
      </c>
      <c r="B46" s="857">
        <v>33</v>
      </c>
      <c r="C46" s="858" t="s">
        <v>617</v>
      </c>
      <c r="D46" s="858" t="s">
        <v>617</v>
      </c>
      <c r="E46" s="859" t="s">
        <v>618</v>
      </c>
      <c r="F46" s="208" t="s">
        <v>623</v>
      </c>
      <c r="G46" s="859" t="s">
        <v>16</v>
      </c>
      <c r="H46" s="859"/>
      <c r="I46" s="861">
        <v>40567</v>
      </c>
      <c r="J46" s="861">
        <v>40908</v>
      </c>
      <c r="K46" s="863">
        <f t="shared" si="0"/>
        <v>11.210958904109589</v>
      </c>
      <c r="L46" s="861" t="s">
        <v>16</v>
      </c>
      <c r="M46" s="863">
        <v>0</v>
      </c>
      <c r="N46" s="863">
        <v>11.210958904109589</v>
      </c>
      <c r="O46" s="864">
        <v>125</v>
      </c>
      <c r="P46" s="865">
        <v>4122680207</v>
      </c>
      <c r="Q46" s="865">
        <v>117</v>
      </c>
      <c r="R46" s="32" t="s">
        <v>601</v>
      </c>
    </row>
    <row r="47" spans="1:21" s="866" customFormat="1" ht="15.75" customHeight="1" x14ac:dyDescent="0.2">
      <c r="A47" s="857" t="s">
        <v>418</v>
      </c>
      <c r="B47" s="857">
        <v>33</v>
      </c>
      <c r="C47" s="858" t="s">
        <v>617</v>
      </c>
      <c r="D47" s="858" t="s">
        <v>617</v>
      </c>
      <c r="E47" s="859" t="s">
        <v>618</v>
      </c>
      <c r="F47" s="208" t="s">
        <v>624</v>
      </c>
      <c r="G47" s="859" t="s">
        <v>16</v>
      </c>
      <c r="H47" s="859"/>
      <c r="I47" s="861">
        <v>40905</v>
      </c>
      <c r="J47" s="861">
        <v>41623</v>
      </c>
      <c r="K47" s="863">
        <f t="shared" si="0"/>
        <v>23.605479452054794</v>
      </c>
      <c r="L47" s="861" t="s">
        <v>16</v>
      </c>
      <c r="M47" s="863">
        <v>0</v>
      </c>
      <c r="N47" s="863">
        <f t="shared" si="1"/>
        <v>23.605479452054794</v>
      </c>
      <c r="O47" s="864">
        <v>177</v>
      </c>
      <c r="P47" s="865">
        <v>3680964471</v>
      </c>
      <c r="Q47" s="865">
        <v>117</v>
      </c>
      <c r="R47" s="32" t="s">
        <v>601</v>
      </c>
    </row>
    <row r="48" spans="1:21" s="866" customFormat="1" ht="15.75" customHeight="1" x14ac:dyDescent="0.2">
      <c r="A48" s="857" t="s">
        <v>418</v>
      </c>
      <c r="B48" s="857">
        <v>33</v>
      </c>
      <c r="C48" s="858" t="s">
        <v>617</v>
      </c>
      <c r="D48" s="858" t="s">
        <v>617</v>
      </c>
      <c r="E48" s="859" t="s">
        <v>618</v>
      </c>
      <c r="F48" s="208" t="s">
        <v>625</v>
      </c>
      <c r="G48" s="859" t="s">
        <v>16</v>
      </c>
      <c r="H48" s="859"/>
      <c r="I48" s="861">
        <v>40905</v>
      </c>
      <c r="J48" s="861">
        <v>41623</v>
      </c>
      <c r="K48" s="863">
        <f t="shared" si="0"/>
        <v>23.605479452054794</v>
      </c>
      <c r="L48" s="861" t="s">
        <v>16</v>
      </c>
      <c r="M48" s="863">
        <v>0</v>
      </c>
      <c r="N48" s="863">
        <f t="shared" si="1"/>
        <v>23.605479452054794</v>
      </c>
      <c r="O48" s="864">
        <v>110</v>
      </c>
      <c r="P48" s="865">
        <v>3408780165</v>
      </c>
      <c r="Q48" s="865" t="s">
        <v>626</v>
      </c>
      <c r="R48" s="32" t="s">
        <v>601</v>
      </c>
    </row>
    <row r="49" spans="1:18" s="866" customFormat="1" ht="15.75" customHeight="1" x14ac:dyDescent="0.2">
      <c r="A49" s="857" t="s">
        <v>418</v>
      </c>
      <c r="B49" s="857">
        <v>33</v>
      </c>
      <c r="C49" s="858" t="s">
        <v>617</v>
      </c>
      <c r="D49" s="858" t="s">
        <v>617</v>
      </c>
      <c r="E49" s="859" t="s">
        <v>618</v>
      </c>
      <c r="F49" s="208" t="s">
        <v>627</v>
      </c>
      <c r="G49" s="859" t="s">
        <v>16</v>
      </c>
      <c r="H49" s="859"/>
      <c r="I49" s="861">
        <v>40541</v>
      </c>
      <c r="J49" s="861">
        <v>40907</v>
      </c>
      <c r="K49" s="863">
        <f t="shared" si="0"/>
        <v>12.032876712328768</v>
      </c>
      <c r="L49" s="861" t="s">
        <v>16</v>
      </c>
      <c r="M49" s="863">
        <v>0</v>
      </c>
      <c r="N49" s="863">
        <f t="shared" si="1"/>
        <v>12.032876712328768</v>
      </c>
      <c r="O49" s="864">
        <v>250</v>
      </c>
      <c r="P49" s="865">
        <v>3239248734</v>
      </c>
      <c r="Q49" s="865">
        <v>116</v>
      </c>
      <c r="R49" s="32" t="s">
        <v>601</v>
      </c>
    </row>
    <row r="50" spans="1:18" s="867" customFormat="1" ht="15.75" customHeight="1" x14ac:dyDescent="0.25">
      <c r="A50" s="867" t="s">
        <v>175</v>
      </c>
      <c r="C50" s="858" t="s">
        <v>639</v>
      </c>
      <c r="D50" s="859" t="s">
        <v>639</v>
      </c>
      <c r="E50" s="858" t="s">
        <v>32</v>
      </c>
      <c r="F50" s="209" t="s">
        <v>640</v>
      </c>
      <c r="G50" s="859" t="s">
        <v>16</v>
      </c>
      <c r="H50" s="860">
        <v>0</v>
      </c>
      <c r="I50" s="868">
        <v>38412</v>
      </c>
      <c r="J50" s="861">
        <v>38776</v>
      </c>
      <c r="K50" s="861" t="s">
        <v>16</v>
      </c>
      <c r="L50" s="861"/>
      <c r="M50" s="869">
        <v>12.27</v>
      </c>
      <c r="N50" s="870">
        <v>30</v>
      </c>
      <c r="O50" s="871">
        <v>0</v>
      </c>
      <c r="P50" s="865">
        <v>141683100</v>
      </c>
      <c r="Q50" s="865">
        <v>83</v>
      </c>
      <c r="R50" s="872" t="s">
        <v>641</v>
      </c>
    </row>
    <row r="51" spans="1:18" s="867" customFormat="1" ht="15.75" customHeight="1" x14ac:dyDescent="0.25">
      <c r="A51" s="867" t="s">
        <v>175</v>
      </c>
      <c r="C51" s="858" t="s">
        <v>639</v>
      </c>
      <c r="D51" s="859" t="s">
        <v>639</v>
      </c>
      <c r="E51" s="858" t="s">
        <v>32</v>
      </c>
      <c r="F51" s="209" t="s">
        <v>642</v>
      </c>
      <c r="G51" s="859" t="s">
        <v>16</v>
      </c>
      <c r="H51" s="860">
        <v>0</v>
      </c>
      <c r="I51" s="868">
        <v>38777</v>
      </c>
      <c r="J51" s="861">
        <v>38898</v>
      </c>
      <c r="K51" s="861" t="s">
        <v>16</v>
      </c>
      <c r="L51" s="861"/>
      <c r="M51" s="869">
        <v>4</v>
      </c>
      <c r="N51" s="870">
        <v>45</v>
      </c>
      <c r="O51" s="871">
        <v>0</v>
      </c>
      <c r="P51" s="865">
        <v>88835400</v>
      </c>
      <c r="Q51" s="865">
        <v>83</v>
      </c>
      <c r="R51" s="872" t="s">
        <v>641</v>
      </c>
    </row>
    <row r="52" spans="1:18" s="867" customFormat="1" ht="15.75" customHeight="1" x14ac:dyDescent="0.25">
      <c r="A52" s="867" t="s">
        <v>175</v>
      </c>
      <c r="C52" s="858" t="s">
        <v>639</v>
      </c>
      <c r="D52" s="859" t="s">
        <v>639</v>
      </c>
      <c r="E52" s="858" t="s">
        <v>32</v>
      </c>
      <c r="F52" s="209" t="s">
        <v>643</v>
      </c>
      <c r="G52" s="859" t="s">
        <v>16</v>
      </c>
      <c r="H52" s="859">
        <v>0</v>
      </c>
      <c r="I52" s="868">
        <v>38899</v>
      </c>
      <c r="J52" s="861">
        <v>39113</v>
      </c>
      <c r="K52" s="861" t="s">
        <v>16</v>
      </c>
      <c r="L52" s="861"/>
      <c r="M52" s="869">
        <v>12</v>
      </c>
      <c r="N52" s="870">
        <v>85</v>
      </c>
      <c r="O52" s="871">
        <v>0</v>
      </c>
      <c r="P52" s="865">
        <v>400310876</v>
      </c>
      <c r="Q52" s="865">
        <v>83</v>
      </c>
      <c r="R52" s="872" t="s">
        <v>641</v>
      </c>
    </row>
    <row r="53" spans="1:18" s="867" customFormat="1" ht="15.75" customHeight="1" x14ac:dyDescent="0.25">
      <c r="A53" s="867" t="s">
        <v>175</v>
      </c>
      <c r="C53" s="858" t="s">
        <v>639</v>
      </c>
      <c r="D53" s="859" t="s">
        <v>639</v>
      </c>
      <c r="E53" s="858" t="s">
        <v>32</v>
      </c>
      <c r="F53" s="30" t="s">
        <v>644</v>
      </c>
      <c r="G53" s="859" t="s">
        <v>16</v>
      </c>
      <c r="H53" s="859">
        <v>0</v>
      </c>
      <c r="I53" s="868">
        <v>39114</v>
      </c>
      <c r="J53" s="861">
        <v>39263</v>
      </c>
      <c r="K53" s="861" t="s">
        <v>16</v>
      </c>
      <c r="L53" s="861"/>
      <c r="M53" s="869">
        <v>3</v>
      </c>
      <c r="N53" s="870">
        <v>125</v>
      </c>
      <c r="O53" s="871">
        <v>0</v>
      </c>
      <c r="P53" s="865">
        <v>458061500</v>
      </c>
      <c r="Q53" s="865">
        <v>84</v>
      </c>
      <c r="R53" s="872" t="s">
        <v>641</v>
      </c>
    </row>
    <row r="54" spans="1:18" s="867" customFormat="1" ht="15.75" customHeight="1" x14ac:dyDescent="0.25">
      <c r="A54" s="867" t="s">
        <v>175</v>
      </c>
      <c r="C54" s="858" t="s">
        <v>639</v>
      </c>
      <c r="D54" s="859" t="s">
        <v>639</v>
      </c>
      <c r="E54" s="858" t="s">
        <v>32</v>
      </c>
      <c r="F54" s="30" t="s">
        <v>645</v>
      </c>
      <c r="G54" s="859" t="s">
        <v>16</v>
      </c>
      <c r="H54" s="859">
        <v>0</v>
      </c>
      <c r="I54" s="868">
        <v>39264</v>
      </c>
      <c r="J54" s="861">
        <v>39386</v>
      </c>
      <c r="K54" s="861" t="s">
        <v>16</v>
      </c>
      <c r="L54" s="861"/>
      <c r="M54" s="869">
        <v>4</v>
      </c>
      <c r="N54" s="870">
        <v>45</v>
      </c>
      <c r="O54" s="871">
        <v>0</v>
      </c>
      <c r="P54" s="865">
        <v>111841020</v>
      </c>
      <c r="Q54" s="865">
        <v>84</v>
      </c>
      <c r="R54" s="872" t="s">
        <v>641</v>
      </c>
    </row>
    <row r="55" spans="1:18" s="867" customFormat="1" ht="15.75" customHeight="1" x14ac:dyDescent="0.25">
      <c r="A55" s="867" t="s">
        <v>175</v>
      </c>
      <c r="C55" s="858" t="s">
        <v>639</v>
      </c>
      <c r="D55" s="859" t="s">
        <v>639</v>
      </c>
      <c r="E55" s="858" t="s">
        <v>32</v>
      </c>
      <c r="F55" s="30" t="s">
        <v>646</v>
      </c>
      <c r="G55" s="859" t="s">
        <v>16</v>
      </c>
      <c r="H55" s="859">
        <v>0</v>
      </c>
      <c r="I55" s="868">
        <v>38899</v>
      </c>
      <c r="J55" s="861">
        <v>39113</v>
      </c>
      <c r="K55" s="861" t="s">
        <v>16</v>
      </c>
      <c r="L55" s="861"/>
      <c r="M55" s="869">
        <v>7</v>
      </c>
      <c r="N55" s="870">
        <v>45</v>
      </c>
      <c r="O55" s="871">
        <v>0</v>
      </c>
      <c r="P55" s="865">
        <v>1333253100</v>
      </c>
      <c r="Q55" s="865">
        <v>84</v>
      </c>
      <c r="R55" s="872" t="s">
        <v>641</v>
      </c>
    </row>
    <row r="56" spans="1:18" s="867" customFormat="1" ht="15.75" customHeight="1" x14ac:dyDescent="0.25">
      <c r="A56" s="867" t="s">
        <v>175</v>
      </c>
      <c r="C56" s="858" t="s">
        <v>639</v>
      </c>
      <c r="D56" s="859" t="s">
        <v>639</v>
      </c>
      <c r="E56" s="858" t="s">
        <v>32</v>
      </c>
      <c r="F56" s="210" t="s">
        <v>647</v>
      </c>
      <c r="G56" s="859" t="s">
        <v>16</v>
      </c>
      <c r="H56" s="859">
        <v>0</v>
      </c>
      <c r="I56" s="868">
        <v>39264</v>
      </c>
      <c r="J56" s="861">
        <v>39416</v>
      </c>
      <c r="K56" s="861" t="s">
        <v>16</v>
      </c>
      <c r="L56" s="861"/>
      <c r="M56" s="869">
        <v>5</v>
      </c>
      <c r="N56" s="870">
        <v>150</v>
      </c>
      <c r="O56" s="871">
        <v>0</v>
      </c>
      <c r="P56" s="865">
        <v>609553800</v>
      </c>
      <c r="Q56" s="865">
        <v>84</v>
      </c>
      <c r="R56" s="872" t="s">
        <v>641</v>
      </c>
    </row>
    <row r="57" spans="1:18" s="867" customFormat="1" ht="15.75" customHeight="1" x14ac:dyDescent="0.25">
      <c r="A57" s="867" t="s">
        <v>175</v>
      </c>
      <c r="C57" s="858" t="s">
        <v>639</v>
      </c>
      <c r="D57" s="859" t="s">
        <v>639</v>
      </c>
      <c r="E57" s="858" t="s">
        <v>32</v>
      </c>
      <c r="F57" s="30" t="s">
        <v>648</v>
      </c>
      <c r="G57" s="859" t="s">
        <v>16</v>
      </c>
      <c r="H57" s="859">
        <v>0</v>
      </c>
      <c r="I57" s="868">
        <v>39264</v>
      </c>
      <c r="J57" s="861">
        <v>39416</v>
      </c>
      <c r="K57" s="861" t="s">
        <v>16</v>
      </c>
      <c r="L57" s="861"/>
      <c r="M57" s="869">
        <v>5</v>
      </c>
      <c r="N57" s="870">
        <v>125</v>
      </c>
      <c r="O57" s="871">
        <v>0</v>
      </c>
      <c r="P57" s="865">
        <v>507961500</v>
      </c>
      <c r="Q57" s="865">
        <v>85</v>
      </c>
      <c r="R57" s="872" t="s">
        <v>641</v>
      </c>
    </row>
    <row r="58" spans="1:18" s="867" customFormat="1" ht="15.75" customHeight="1" x14ac:dyDescent="0.25">
      <c r="A58" s="867" t="s">
        <v>175</v>
      </c>
      <c r="C58" s="858" t="s">
        <v>639</v>
      </c>
      <c r="D58" s="859" t="s">
        <v>639</v>
      </c>
      <c r="E58" s="858" t="s">
        <v>32</v>
      </c>
      <c r="F58" s="30" t="s">
        <v>649</v>
      </c>
      <c r="G58" s="859" t="s">
        <v>16</v>
      </c>
      <c r="H58" s="859">
        <v>0</v>
      </c>
      <c r="I58" s="868">
        <v>39417</v>
      </c>
      <c r="J58" s="861">
        <v>39629</v>
      </c>
      <c r="K58" s="861" t="s">
        <v>16</v>
      </c>
      <c r="L58" s="861"/>
      <c r="M58" s="869">
        <v>7</v>
      </c>
      <c r="N58" s="870">
        <v>90</v>
      </c>
      <c r="O58" s="871">
        <v>0</v>
      </c>
      <c r="P58" s="865">
        <v>699204383</v>
      </c>
      <c r="Q58" s="865">
        <v>85</v>
      </c>
      <c r="R58" s="872" t="s">
        <v>641</v>
      </c>
    </row>
    <row r="59" spans="1:18" s="867" customFormat="1" ht="15.75" customHeight="1" x14ac:dyDescent="0.25">
      <c r="A59" s="867" t="s">
        <v>175</v>
      </c>
      <c r="C59" s="858" t="s">
        <v>639</v>
      </c>
      <c r="D59" s="859" t="s">
        <v>639</v>
      </c>
      <c r="E59" s="858" t="s">
        <v>32</v>
      </c>
      <c r="F59" s="30" t="s">
        <v>650</v>
      </c>
      <c r="G59" s="859" t="s">
        <v>16</v>
      </c>
      <c r="H59" s="859">
        <v>0</v>
      </c>
      <c r="I59" s="868">
        <v>39417</v>
      </c>
      <c r="J59" s="861">
        <v>39721</v>
      </c>
      <c r="K59" s="861" t="s">
        <v>16</v>
      </c>
      <c r="L59" s="861"/>
      <c r="M59" s="869">
        <v>3</v>
      </c>
      <c r="N59" s="870">
        <v>90</v>
      </c>
      <c r="O59" s="871">
        <v>0</v>
      </c>
      <c r="P59" s="865">
        <v>747220598</v>
      </c>
      <c r="Q59" s="865">
        <v>85</v>
      </c>
      <c r="R59" s="872" t="s">
        <v>651</v>
      </c>
    </row>
    <row r="60" spans="1:18" s="867" customFormat="1" ht="15.75" customHeight="1" x14ac:dyDescent="0.25">
      <c r="A60" s="867" t="s">
        <v>175</v>
      </c>
      <c r="C60" s="858" t="s">
        <v>639</v>
      </c>
      <c r="D60" s="859" t="s">
        <v>639</v>
      </c>
      <c r="E60" s="858" t="s">
        <v>32</v>
      </c>
      <c r="F60" s="30" t="s">
        <v>652</v>
      </c>
      <c r="G60" s="859" t="s">
        <v>16</v>
      </c>
      <c r="H60" s="859">
        <v>0</v>
      </c>
      <c r="I60" s="868">
        <v>39432</v>
      </c>
      <c r="J60" s="861">
        <v>39721</v>
      </c>
      <c r="K60" s="861" t="s">
        <v>16</v>
      </c>
      <c r="L60" s="861"/>
      <c r="M60" s="869">
        <v>0</v>
      </c>
      <c r="N60" s="870">
        <v>100</v>
      </c>
      <c r="O60" s="871">
        <v>0</v>
      </c>
      <c r="P60" s="865">
        <v>706343550</v>
      </c>
      <c r="Q60" s="865">
        <v>86</v>
      </c>
      <c r="R60" s="872" t="s">
        <v>651</v>
      </c>
    </row>
    <row r="61" spans="1:18" s="867" customFormat="1" ht="15.75" customHeight="1" x14ac:dyDescent="0.25">
      <c r="A61" s="867" t="s">
        <v>175</v>
      </c>
      <c r="C61" s="858" t="s">
        <v>639</v>
      </c>
      <c r="D61" s="859" t="s">
        <v>639</v>
      </c>
      <c r="E61" s="858" t="s">
        <v>32</v>
      </c>
      <c r="F61" s="30" t="s">
        <v>653</v>
      </c>
      <c r="G61" s="859" t="s">
        <v>16</v>
      </c>
      <c r="H61" s="859">
        <v>0</v>
      </c>
      <c r="I61" s="868">
        <v>39630</v>
      </c>
      <c r="J61" s="861">
        <v>39782</v>
      </c>
      <c r="K61" s="861" t="s">
        <v>16</v>
      </c>
      <c r="L61" s="861"/>
      <c r="M61" s="869">
        <v>2</v>
      </c>
      <c r="N61" s="870">
        <v>120</v>
      </c>
      <c r="O61" s="871">
        <v>0</v>
      </c>
      <c r="P61" s="865">
        <v>393328440</v>
      </c>
      <c r="Q61" s="865">
        <v>87</v>
      </c>
      <c r="R61" s="872" t="s">
        <v>651</v>
      </c>
    </row>
    <row r="62" spans="1:18" s="867" customFormat="1" ht="15.75" customHeight="1" x14ac:dyDescent="0.25">
      <c r="A62" s="867" t="s">
        <v>175</v>
      </c>
      <c r="C62" s="858" t="s">
        <v>639</v>
      </c>
      <c r="D62" s="859" t="s">
        <v>639</v>
      </c>
      <c r="E62" s="858" t="s">
        <v>32</v>
      </c>
      <c r="F62" s="30" t="s">
        <v>654</v>
      </c>
      <c r="G62" s="859" t="s">
        <v>16</v>
      </c>
      <c r="H62" s="859">
        <v>0</v>
      </c>
      <c r="I62" s="868">
        <v>39722</v>
      </c>
      <c r="J62" s="861">
        <v>39782</v>
      </c>
      <c r="K62" s="861" t="s">
        <v>16</v>
      </c>
      <c r="L62" s="861"/>
      <c r="M62" s="869">
        <v>0</v>
      </c>
      <c r="N62" s="870">
        <v>120</v>
      </c>
      <c r="O62" s="871">
        <v>0</v>
      </c>
      <c r="P62" s="865">
        <v>262218960</v>
      </c>
      <c r="Q62" s="865">
        <v>87</v>
      </c>
      <c r="R62" s="872" t="s">
        <v>651</v>
      </c>
    </row>
    <row r="63" spans="1:18" s="867" customFormat="1" ht="15.75" customHeight="1" x14ac:dyDescent="0.25">
      <c r="A63" s="867" t="s">
        <v>175</v>
      </c>
      <c r="C63" s="858" t="s">
        <v>639</v>
      </c>
      <c r="D63" s="859" t="s">
        <v>639</v>
      </c>
      <c r="E63" s="858" t="s">
        <v>32</v>
      </c>
      <c r="F63" s="30" t="s">
        <v>655</v>
      </c>
      <c r="G63" s="859" t="s">
        <v>16</v>
      </c>
      <c r="H63" s="859">
        <v>0</v>
      </c>
      <c r="I63" s="868">
        <v>39722</v>
      </c>
      <c r="J63" s="861">
        <v>39782</v>
      </c>
      <c r="K63" s="861" t="s">
        <v>16</v>
      </c>
      <c r="L63" s="861"/>
      <c r="M63" s="869">
        <v>0</v>
      </c>
      <c r="N63" s="870">
        <v>95</v>
      </c>
      <c r="O63" s="871">
        <v>0</v>
      </c>
      <c r="P63" s="865">
        <v>207590010</v>
      </c>
      <c r="Q63" s="865">
        <v>87</v>
      </c>
      <c r="R63" s="872" t="s">
        <v>651</v>
      </c>
    </row>
    <row r="64" spans="1:18" s="867" customFormat="1" ht="15.75" customHeight="1" x14ac:dyDescent="0.25">
      <c r="A64" s="867" t="s">
        <v>175</v>
      </c>
      <c r="C64" s="858" t="s">
        <v>639</v>
      </c>
      <c r="D64" s="859" t="s">
        <v>639</v>
      </c>
      <c r="E64" s="858" t="s">
        <v>32</v>
      </c>
      <c r="F64" s="30" t="s">
        <v>656</v>
      </c>
      <c r="G64" s="859" t="s">
        <v>16</v>
      </c>
      <c r="H64" s="859">
        <v>0</v>
      </c>
      <c r="I64" s="868">
        <v>39722</v>
      </c>
      <c r="J64" s="861">
        <v>39782</v>
      </c>
      <c r="K64" s="861" t="s">
        <v>16</v>
      </c>
      <c r="L64" s="861"/>
      <c r="M64" s="869">
        <v>0</v>
      </c>
      <c r="N64" s="870">
        <v>70</v>
      </c>
      <c r="O64" s="871">
        <v>0</v>
      </c>
      <c r="P64" s="865">
        <v>152951060</v>
      </c>
      <c r="Q64" s="865">
        <v>88</v>
      </c>
      <c r="R64" s="872" t="s">
        <v>651</v>
      </c>
    </row>
    <row r="65" spans="1:18" s="867" customFormat="1" ht="15.75" customHeight="1" x14ac:dyDescent="0.25">
      <c r="A65" s="867" t="s">
        <v>175</v>
      </c>
      <c r="C65" s="858" t="s">
        <v>639</v>
      </c>
      <c r="D65" s="859" t="s">
        <v>639</v>
      </c>
      <c r="E65" s="858" t="s">
        <v>32</v>
      </c>
      <c r="F65" s="211" t="s">
        <v>657</v>
      </c>
      <c r="G65" s="859" t="s">
        <v>16</v>
      </c>
      <c r="H65" s="859">
        <v>0</v>
      </c>
      <c r="I65" s="868">
        <v>39783</v>
      </c>
      <c r="J65" s="861">
        <v>40359</v>
      </c>
      <c r="K65" s="861" t="s">
        <v>16</v>
      </c>
      <c r="L65" s="861"/>
      <c r="M65" s="869">
        <v>0</v>
      </c>
      <c r="N65" s="870">
        <v>140</v>
      </c>
      <c r="O65" s="871">
        <v>0</v>
      </c>
      <c r="P65" s="865">
        <v>3025560300</v>
      </c>
      <c r="Q65" s="865">
        <v>88</v>
      </c>
      <c r="R65" s="872" t="s">
        <v>658</v>
      </c>
    </row>
    <row r="66" spans="1:18" s="867" customFormat="1" ht="15.75" customHeight="1" x14ac:dyDescent="0.25">
      <c r="A66" s="867" t="s">
        <v>175</v>
      </c>
      <c r="C66" s="858" t="s">
        <v>639</v>
      </c>
      <c r="D66" s="859" t="s">
        <v>639</v>
      </c>
      <c r="E66" s="858" t="s">
        <v>32</v>
      </c>
      <c r="F66" s="211" t="s">
        <v>659</v>
      </c>
      <c r="G66" s="859" t="s">
        <v>16</v>
      </c>
      <c r="H66" s="859">
        <v>0</v>
      </c>
      <c r="I66" s="868">
        <v>39783</v>
      </c>
      <c r="J66" s="861">
        <v>40542</v>
      </c>
      <c r="K66" s="861" t="s">
        <v>16</v>
      </c>
      <c r="L66" s="861"/>
      <c r="M66" s="869">
        <v>0</v>
      </c>
      <c r="N66" s="870">
        <v>125</v>
      </c>
      <c r="O66" s="871">
        <v>6</v>
      </c>
      <c r="P66" s="865">
        <v>2701393125</v>
      </c>
      <c r="Q66" s="865">
        <v>89</v>
      </c>
      <c r="R66" s="872" t="s">
        <v>660</v>
      </c>
    </row>
    <row r="67" spans="1:18" s="867" customFormat="1" ht="15.75" customHeight="1" x14ac:dyDescent="0.25">
      <c r="A67" s="867" t="s">
        <v>175</v>
      </c>
      <c r="C67" s="858" t="s">
        <v>639</v>
      </c>
      <c r="D67" s="859" t="s">
        <v>639</v>
      </c>
      <c r="E67" s="858" t="s">
        <v>32</v>
      </c>
      <c r="F67" s="211" t="s">
        <v>661</v>
      </c>
      <c r="G67" s="859" t="s">
        <v>16</v>
      </c>
      <c r="H67" s="859">
        <v>0</v>
      </c>
      <c r="I67" s="868">
        <v>40359</v>
      </c>
      <c r="J67" s="861">
        <v>40542</v>
      </c>
      <c r="K67" s="861" t="s">
        <v>16</v>
      </c>
      <c r="L67" s="861"/>
      <c r="M67" s="869">
        <v>0</v>
      </c>
      <c r="N67" s="870">
        <v>250</v>
      </c>
      <c r="O67" s="871">
        <v>0</v>
      </c>
      <c r="P67" s="865">
        <v>1162142973</v>
      </c>
      <c r="Q67" s="865">
        <v>89</v>
      </c>
      <c r="R67" s="872" t="s">
        <v>660</v>
      </c>
    </row>
    <row r="68" spans="1:18" s="867" customFormat="1" ht="15.75" customHeight="1" x14ac:dyDescent="0.25">
      <c r="A68" s="867" t="s">
        <v>175</v>
      </c>
      <c r="C68" s="858" t="s">
        <v>639</v>
      </c>
      <c r="D68" s="859" t="s">
        <v>639</v>
      </c>
      <c r="E68" s="858" t="s">
        <v>32</v>
      </c>
      <c r="F68" s="211" t="s">
        <v>662</v>
      </c>
      <c r="G68" s="859" t="s">
        <v>16</v>
      </c>
      <c r="H68" s="859">
        <v>0</v>
      </c>
      <c r="I68" s="868">
        <v>40359</v>
      </c>
      <c r="J68" s="861">
        <v>40479</v>
      </c>
      <c r="K68" s="861" t="s">
        <v>16</v>
      </c>
      <c r="L68" s="861"/>
      <c r="M68" s="869">
        <v>0</v>
      </c>
      <c r="N68" s="870">
        <v>180</v>
      </c>
      <c r="O68" s="871">
        <v>0</v>
      </c>
      <c r="P68" s="865">
        <v>1695997098</v>
      </c>
      <c r="Q68" s="865">
        <v>90</v>
      </c>
      <c r="R68" s="872" t="s">
        <v>663</v>
      </c>
    </row>
    <row r="69" spans="1:18" s="867" customFormat="1" ht="15.75" customHeight="1" x14ac:dyDescent="0.25">
      <c r="A69" s="867" t="s">
        <v>175</v>
      </c>
      <c r="C69" s="858" t="s">
        <v>639</v>
      </c>
      <c r="D69" s="859" t="s">
        <v>639</v>
      </c>
      <c r="E69" s="858" t="s">
        <v>32</v>
      </c>
      <c r="F69" s="211" t="s">
        <v>664</v>
      </c>
      <c r="G69" s="859" t="s">
        <v>16</v>
      </c>
      <c r="H69" s="859">
        <v>0</v>
      </c>
      <c r="I69" s="868">
        <v>40359</v>
      </c>
      <c r="J69" s="861">
        <v>40542</v>
      </c>
      <c r="K69" s="861" t="s">
        <v>16</v>
      </c>
      <c r="L69" s="861"/>
      <c r="M69" s="869">
        <v>0</v>
      </c>
      <c r="N69" s="870">
        <v>26</v>
      </c>
      <c r="O69" s="871">
        <v>0</v>
      </c>
      <c r="P69" s="865">
        <v>79067352</v>
      </c>
      <c r="Q69" s="865">
        <v>90</v>
      </c>
      <c r="R69" s="872" t="s">
        <v>660</v>
      </c>
    </row>
    <row r="70" spans="1:18" s="867" customFormat="1" ht="15.75" customHeight="1" x14ac:dyDescent="0.25">
      <c r="A70" s="867" t="s">
        <v>175</v>
      </c>
      <c r="C70" s="858" t="s">
        <v>639</v>
      </c>
      <c r="D70" s="859" t="s">
        <v>639</v>
      </c>
      <c r="E70" s="858" t="s">
        <v>32</v>
      </c>
      <c r="F70" s="211" t="s">
        <v>665</v>
      </c>
      <c r="G70" s="859" t="s">
        <v>16</v>
      </c>
      <c r="H70" s="859">
        <v>0</v>
      </c>
      <c r="I70" s="868">
        <v>40543</v>
      </c>
      <c r="J70" s="861">
        <v>40907</v>
      </c>
      <c r="K70" s="861" t="s">
        <v>16</v>
      </c>
      <c r="L70" s="861"/>
      <c r="M70" s="869">
        <v>12</v>
      </c>
      <c r="N70" s="870">
        <v>180</v>
      </c>
      <c r="O70" s="871">
        <v>0</v>
      </c>
      <c r="P70" s="865">
        <v>3601791442</v>
      </c>
      <c r="Q70" s="865">
        <v>91</v>
      </c>
      <c r="R70" s="872" t="s">
        <v>666</v>
      </c>
    </row>
    <row r="71" spans="1:18" s="867" customFormat="1" ht="15.75" customHeight="1" x14ac:dyDescent="0.25">
      <c r="A71" s="867" t="s">
        <v>175</v>
      </c>
      <c r="C71" s="858" t="s">
        <v>639</v>
      </c>
      <c r="D71" s="859" t="s">
        <v>639</v>
      </c>
      <c r="E71" s="858" t="s">
        <v>32</v>
      </c>
      <c r="F71" s="211" t="s">
        <v>667</v>
      </c>
      <c r="G71" s="859" t="s">
        <v>16</v>
      </c>
      <c r="H71" s="859">
        <v>0</v>
      </c>
      <c r="I71" s="868">
        <v>40543</v>
      </c>
      <c r="J71" s="861">
        <v>40907</v>
      </c>
      <c r="K71" s="861" t="s">
        <v>16</v>
      </c>
      <c r="L71" s="861"/>
      <c r="M71" s="869">
        <v>0</v>
      </c>
      <c r="N71" s="870">
        <v>125</v>
      </c>
      <c r="O71" s="871">
        <v>0</v>
      </c>
      <c r="P71" s="865">
        <v>180895721</v>
      </c>
      <c r="Q71" s="865">
        <v>91</v>
      </c>
      <c r="R71" s="872" t="s">
        <v>660</v>
      </c>
    </row>
    <row r="72" spans="1:18" s="867" customFormat="1" ht="15.75" customHeight="1" x14ac:dyDescent="0.25">
      <c r="A72" s="867" t="s">
        <v>175</v>
      </c>
      <c r="C72" s="858" t="s">
        <v>639</v>
      </c>
      <c r="D72" s="859" t="s">
        <v>639</v>
      </c>
      <c r="E72" s="858" t="s">
        <v>32</v>
      </c>
      <c r="F72" s="211" t="s">
        <v>668</v>
      </c>
      <c r="G72" s="859" t="s">
        <v>16</v>
      </c>
      <c r="H72" s="859">
        <v>0</v>
      </c>
      <c r="I72" s="868">
        <v>40543</v>
      </c>
      <c r="J72" s="861">
        <v>40907</v>
      </c>
      <c r="K72" s="861" t="s">
        <v>16</v>
      </c>
      <c r="L72" s="861"/>
      <c r="M72" s="869">
        <v>0</v>
      </c>
      <c r="N72" s="870">
        <v>26</v>
      </c>
      <c r="O72" s="871">
        <v>0</v>
      </c>
      <c r="P72" s="865">
        <v>227365326</v>
      </c>
      <c r="Q72" s="865">
        <v>92</v>
      </c>
      <c r="R72" s="872" t="s">
        <v>660</v>
      </c>
    </row>
    <row r="73" spans="1:18" s="867" customFormat="1" ht="15.75" customHeight="1" x14ac:dyDescent="0.25">
      <c r="A73" s="867" t="s">
        <v>175</v>
      </c>
      <c r="C73" s="858" t="s">
        <v>639</v>
      </c>
      <c r="D73" s="859" t="s">
        <v>639</v>
      </c>
      <c r="E73" s="858" t="s">
        <v>32</v>
      </c>
      <c r="F73" s="211" t="s">
        <v>627</v>
      </c>
      <c r="G73" s="859" t="s">
        <v>16</v>
      </c>
      <c r="H73" s="859">
        <v>0</v>
      </c>
      <c r="I73" s="868">
        <v>40543</v>
      </c>
      <c r="J73" s="861">
        <v>40907</v>
      </c>
      <c r="K73" s="861" t="s">
        <v>16</v>
      </c>
      <c r="L73" s="861"/>
      <c r="M73" s="869">
        <v>0</v>
      </c>
      <c r="N73" s="870">
        <v>250</v>
      </c>
      <c r="O73" s="871">
        <v>0</v>
      </c>
      <c r="P73" s="865"/>
      <c r="Q73" s="865">
        <v>92</v>
      </c>
      <c r="R73" s="872" t="s">
        <v>660</v>
      </c>
    </row>
    <row r="74" spans="1:18" s="867" customFormat="1" ht="15.75" customHeight="1" x14ac:dyDescent="0.25">
      <c r="A74" s="867" t="s">
        <v>175</v>
      </c>
      <c r="C74" s="858" t="s">
        <v>639</v>
      </c>
      <c r="D74" s="859" t="s">
        <v>639</v>
      </c>
      <c r="E74" s="858" t="s">
        <v>32</v>
      </c>
      <c r="F74" s="211" t="s">
        <v>621</v>
      </c>
      <c r="G74" s="859" t="s">
        <v>16</v>
      </c>
      <c r="H74" s="859">
        <v>0</v>
      </c>
      <c r="I74" s="868">
        <v>40914</v>
      </c>
      <c r="J74" s="861">
        <v>41274</v>
      </c>
      <c r="K74" s="861" t="s">
        <v>16</v>
      </c>
      <c r="L74" s="861"/>
      <c r="M74" s="869">
        <v>11.24</v>
      </c>
      <c r="N74" s="870">
        <v>26</v>
      </c>
      <c r="O74" s="871">
        <v>0</v>
      </c>
      <c r="P74" s="865">
        <v>251648280</v>
      </c>
      <c r="Q74" s="865">
        <v>93</v>
      </c>
      <c r="R74" s="872" t="s">
        <v>666</v>
      </c>
    </row>
    <row r="75" spans="1:18" s="867" customFormat="1" ht="15.75" customHeight="1" x14ac:dyDescent="0.25">
      <c r="A75" s="867" t="s">
        <v>175</v>
      </c>
      <c r="C75" s="858" t="s">
        <v>639</v>
      </c>
      <c r="D75" s="859" t="s">
        <v>639</v>
      </c>
      <c r="E75" s="858" t="s">
        <v>32</v>
      </c>
      <c r="F75" s="211" t="s">
        <v>620</v>
      </c>
      <c r="G75" s="859" t="s">
        <v>16</v>
      </c>
      <c r="H75" s="859">
        <v>0</v>
      </c>
      <c r="I75" s="868">
        <v>41150</v>
      </c>
      <c r="J75" s="861">
        <v>41273</v>
      </c>
      <c r="K75" s="861" t="s">
        <v>16</v>
      </c>
      <c r="L75" s="861"/>
      <c r="M75" s="869">
        <v>0</v>
      </c>
      <c r="N75" s="870">
        <v>5205</v>
      </c>
      <c r="O75" s="871">
        <v>0</v>
      </c>
      <c r="P75" s="865">
        <v>1060570800</v>
      </c>
      <c r="Q75" s="865">
        <v>93</v>
      </c>
      <c r="R75" s="872" t="s">
        <v>660</v>
      </c>
    </row>
    <row r="76" spans="1:18" s="867" customFormat="1" ht="15.75" customHeight="1" x14ac:dyDescent="0.25">
      <c r="A76" s="867" t="s">
        <v>175</v>
      </c>
      <c r="C76" s="858" t="s">
        <v>639</v>
      </c>
      <c r="D76" s="859" t="s">
        <v>639</v>
      </c>
      <c r="E76" s="858" t="s">
        <v>32</v>
      </c>
      <c r="F76" s="211" t="s">
        <v>623</v>
      </c>
      <c r="G76" s="859" t="s">
        <v>16</v>
      </c>
      <c r="H76" s="859">
        <v>0</v>
      </c>
      <c r="I76" s="868">
        <v>40908</v>
      </c>
      <c r="J76" s="861">
        <v>41623</v>
      </c>
      <c r="K76" s="861" t="s">
        <v>16</v>
      </c>
      <c r="L76" s="861"/>
      <c r="M76" s="869">
        <v>11.15</v>
      </c>
      <c r="N76" s="870">
        <v>125</v>
      </c>
      <c r="O76" s="871">
        <v>0</v>
      </c>
      <c r="P76" s="865">
        <v>3680964471</v>
      </c>
      <c r="Q76" s="865">
        <v>94</v>
      </c>
      <c r="R76" s="872" t="s">
        <v>666</v>
      </c>
    </row>
    <row r="77" spans="1:18" s="867" customFormat="1" ht="15.75" customHeight="1" x14ac:dyDescent="0.25">
      <c r="A77" s="867" t="s">
        <v>175</v>
      </c>
      <c r="C77" s="858" t="s">
        <v>639</v>
      </c>
      <c r="D77" s="859" t="s">
        <v>639</v>
      </c>
      <c r="E77" s="858" t="s">
        <v>32</v>
      </c>
      <c r="F77" s="211" t="s">
        <v>624</v>
      </c>
      <c r="G77" s="859" t="s">
        <v>16</v>
      </c>
      <c r="H77" s="859">
        <v>0</v>
      </c>
      <c r="I77" s="868">
        <v>40908</v>
      </c>
      <c r="J77" s="861">
        <v>41623</v>
      </c>
      <c r="K77" s="861" t="s">
        <v>16</v>
      </c>
      <c r="L77" s="861"/>
      <c r="M77" s="869">
        <v>0</v>
      </c>
      <c r="N77" s="870">
        <v>177</v>
      </c>
      <c r="O77" s="871">
        <v>0</v>
      </c>
      <c r="P77" s="865">
        <v>3408780165</v>
      </c>
      <c r="Q77" s="865">
        <v>94</v>
      </c>
      <c r="R77" s="872" t="s">
        <v>660</v>
      </c>
    </row>
    <row r="78" spans="1:18" s="867" customFormat="1" ht="15.75" customHeight="1" x14ac:dyDescent="0.25">
      <c r="A78" s="867" t="s">
        <v>175</v>
      </c>
      <c r="C78" s="858" t="s">
        <v>639</v>
      </c>
      <c r="D78" s="859" t="s">
        <v>639</v>
      </c>
      <c r="E78" s="858" t="s">
        <v>32</v>
      </c>
      <c r="F78" s="211" t="s">
        <v>625</v>
      </c>
      <c r="G78" s="859" t="s">
        <v>16</v>
      </c>
      <c r="H78" s="859">
        <v>0</v>
      </c>
      <c r="I78" s="868">
        <v>40908</v>
      </c>
      <c r="J78" s="861">
        <v>41623</v>
      </c>
      <c r="K78" s="861" t="s">
        <v>16</v>
      </c>
      <c r="L78" s="861"/>
      <c r="M78" s="869">
        <v>0</v>
      </c>
      <c r="N78" s="870">
        <v>110</v>
      </c>
      <c r="O78" s="871">
        <v>0</v>
      </c>
      <c r="P78" s="865">
        <v>3239248734</v>
      </c>
      <c r="Q78" s="865">
        <v>94</v>
      </c>
      <c r="R78" s="872" t="s">
        <v>660</v>
      </c>
    </row>
    <row r="79" spans="1:18" s="867" customFormat="1" ht="15.75" customHeight="1" x14ac:dyDescent="0.25">
      <c r="A79" s="867" t="s">
        <v>175</v>
      </c>
      <c r="C79" s="858" t="s">
        <v>639</v>
      </c>
      <c r="D79" s="859" t="s">
        <v>639</v>
      </c>
      <c r="E79" s="858" t="s">
        <v>32</v>
      </c>
      <c r="F79" s="211" t="s">
        <v>622</v>
      </c>
      <c r="G79" s="859" t="s">
        <v>16</v>
      </c>
      <c r="H79" s="859">
        <v>0</v>
      </c>
      <c r="I79" s="868">
        <v>40908</v>
      </c>
      <c r="J79" s="861">
        <v>41623</v>
      </c>
      <c r="K79" s="861" t="s">
        <v>16</v>
      </c>
      <c r="L79" s="861"/>
      <c r="M79" s="869">
        <v>0</v>
      </c>
      <c r="N79" s="870">
        <v>140</v>
      </c>
      <c r="O79" s="871">
        <v>0</v>
      </c>
      <c r="P79" s="865">
        <v>4122680207</v>
      </c>
      <c r="Q79" s="865">
        <v>95</v>
      </c>
      <c r="R79" s="872" t="s">
        <v>660</v>
      </c>
    </row>
    <row r="80" spans="1:18" s="867" customFormat="1" ht="15.75" customHeight="1" x14ac:dyDescent="0.25">
      <c r="A80" s="867" t="s">
        <v>175</v>
      </c>
      <c r="C80" s="858" t="s">
        <v>639</v>
      </c>
      <c r="D80" s="859" t="s">
        <v>639</v>
      </c>
      <c r="E80" s="858" t="s">
        <v>32</v>
      </c>
      <c r="F80" s="211" t="s">
        <v>669</v>
      </c>
      <c r="G80" s="859" t="s">
        <v>16</v>
      </c>
      <c r="H80" s="859">
        <v>0</v>
      </c>
      <c r="I80" s="868">
        <v>41283</v>
      </c>
      <c r="J80" s="861">
        <v>41639</v>
      </c>
      <c r="K80" s="861" t="s">
        <v>16</v>
      </c>
      <c r="L80" s="861"/>
      <c r="M80" s="869">
        <v>0.15</v>
      </c>
      <c r="N80" s="870">
        <v>26</v>
      </c>
      <c r="O80" s="871">
        <v>0</v>
      </c>
      <c r="P80" s="865">
        <v>252657699</v>
      </c>
      <c r="Q80" s="865">
        <v>95</v>
      </c>
      <c r="R80" s="872" t="s">
        <v>660</v>
      </c>
    </row>
    <row r="81" spans="1:18" s="867" customFormat="1" ht="15.75" customHeight="1" x14ac:dyDescent="0.25">
      <c r="A81" s="867" t="s">
        <v>175</v>
      </c>
      <c r="C81" s="858" t="s">
        <v>639</v>
      </c>
      <c r="D81" s="859" t="s">
        <v>639</v>
      </c>
      <c r="E81" s="858" t="s">
        <v>32</v>
      </c>
      <c r="F81" s="211" t="s">
        <v>670</v>
      </c>
      <c r="G81" s="859" t="s">
        <v>16</v>
      </c>
      <c r="H81" s="859">
        <v>0</v>
      </c>
      <c r="I81" s="868">
        <v>41624</v>
      </c>
      <c r="J81" s="861">
        <v>41943</v>
      </c>
      <c r="K81" s="861" t="s">
        <v>16</v>
      </c>
      <c r="L81" s="861"/>
      <c r="M81" s="869">
        <v>10</v>
      </c>
      <c r="N81" s="870">
        <v>71</v>
      </c>
      <c r="O81" s="871">
        <v>0</v>
      </c>
      <c r="P81" s="865"/>
      <c r="Q81" s="865">
        <v>95</v>
      </c>
      <c r="R81" s="872" t="s">
        <v>660</v>
      </c>
    </row>
    <row r="82" spans="1:18" s="867" customFormat="1" ht="15.75" customHeight="1" x14ac:dyDescent="0.25">
      <c r="A82" s="867" t="s">
        <v>175</v>
      </c>
      <c r="C82" s="858" t="s">
        <v>639</v>
      </c>
      <c r="D82" s="859" t="s">
        <v>639</v>
      </c>
      <c r="E82" s="858" t="s">
        <v>32</v>
      </c>
      <c r="F82" s="211" t="s">
        <v>671</v>
      </c>
      <c r="G82" s="859" t="s">
        <v>16</v>
      </c>
      <c r="H82" s="859">
        <v>0</v>
      </c>
      <c r="I82" s="868">
        <v>41624</v>
      </c>
      <c r="J82" s="861">
        <v>41943</v>
      </c>
      <c r="K82" s="861" t="s">
        <v>16</v>
      </c>
      <c r="L82" s="861"/>
      <c r="M82" s="869">
        <v>0</v>
      </c>
      <c r="N82" s="870">
        <v>92</v>
      </c>
      <c r="O82" s="871">
        <v>0</v>
      </c>
      <c r="P82" s="865"/>
      <c r="Q82" s="865">
        <v>95</v>
      </c>
      <c r="R82" s="872" t="s">
        <v>660</v>
      </c>
    </row>
    <row r="83" spans="1:18" s="867" customFormat="1" ht="15.75" customHeight="1" x14ac:dyDescent="0.25">
      <c r="A83" s="867" t="s">
        <v>175</v>
      </c>
      <c r="C83" s="858" t="s">
        <v>639</v>
      </c>
      <c r="D83" s="859" t="s">
        <v>639</v>
      </c>
      <c r="E83" s="858" t="s">
        <v>32</v>
      </c>
      <c r="F83" s="211" t="s">
        <v>672</v>
      </c>
      <c r="G83" s="859" t="s">
        <v>16</v>
      </c>
      <c r="H83" s="859">
        <v>0</v>
      </c>
      <c r="I83" s="868">
        <v>41624</v>
      </c>
      <c r="J83" s="861">
        <v>41943</v>
      </c>
      <c r="K83" s="861" t="s">
        <v>16</v>
      </c>
      <c r="L83" s="861"/>
      <c r="M83" s="869">
        <v>0</v>
      </c>
      <c r="N83" s="870">
        <v>125</v>
      </c>
      <c r="O83" s="871">
        <v>0</v>
      </c>
      <c r="P83" s="865"/>
      <c r="Q83" s="865">
        <v>96</v>
      </c>
      <c r="R83" s="872" t="s">
        <v>660</v>
      </c>
    </row>
    <row r="84" spans="1:18" s="867" customFormat="1" ht="15.75" customHeight="1" x14ac:dyDescent="0.25">
      <c r="A84" s="867" t="s">
        <v>175</v>
      </c>
      <c r="C84" s="858" t="s">
        <v>639</v>
      </c>
      <c r="D84" s="859" t="s">
        <v>639</v>
      </c>
      <c r="E84" s="858" t="s">
        <v>32</v>
      </c>
      <c r="F84" s="212" t="s">
        <v>673</v>
      </c>
      <c r="G84" s="859" t="s">
        <v>19</v>
      </c>
      <c r="H84" s="860">
        <v>0</v>
      </c>
      <c r="I84" s="868">
        <v>41772</v>
      </c>
      <c r="J84" s="861">
        <v>42004</v>
      </c>
      <c r="K84" s="861" t="s">
        <v>16</v>
      </c>
      <c r="L84" s="861"/>
      <c r="M84" s="869"/>
      <c r="N84" s="870">
        <v>4755</v>
      </c>
      <c r="O84" s="871">
        <f>+N84*H84</f>
        <v>0</v>
      </c>
      <c r="P84" s="865">
        <v>1552336320</v>
      </c>
      <c r="Q84" s="865">
        <v>96</v>
      </c>
      <c r="R84" s="32" t="s">
        <v>674</v>
      </c>
    </row>
    <row r="85" spans="1:18" s="867" customFormat="1" ht="15.75" customHeight="1" x14ac:dyDescent="0.25">
      <c r="A85" s="867" t="s">
        <v>175</v>
      </c>
      <c r="C85" s="858" t="s">
        <v>639</v>
      </c>
      <c r="D85" s="859" t="s">
        <v>639</v>
      </c>
      <c r="E85" s="858" t="s">
        <v>32</v>
      </c>
      <c r="F85" s="212" t="s">
        <v>675</v>
      </c>
      <c r="G85" s="859" t="s">
        <v>16</v>
      </c>
      <c r="H85" s="860">
        <v>0</v>
      </c>
      <c r="I85" s="868">
        <v>41624</v>
      </c>
      <c r="J85" s="861">
        <v>41897</v>
      </c>
      <c r="K85" s="861" t="s">
        <v>16</v>
      </c>
      <c r="L85" s="861"/>
      <c r="M85" s="869">
        <v>0</v>
      </c>
      <c r="N85" s="870">
        <v>177</v>
      </c>
      <c r="O85" s="871">
        <v>0</v>
      </c>
      <c r="P85" s="865"/>
      <c r="Q85" s="865">
        <v>97</v>
      </c>
      <c r="R85" s="872" t="s">
        <v>660</v>
      </c>
    </row>
    <row r="86" spans="1:18" s="867" customFormat="1" ht="15.75" customHeight="1" x14ac:dyDescent="0.25">
      <c r="A86" s="867" t="s">
        <v>175</v>
      </c>
      <c r="C86" s="858" t="s">
        <v>639</v>
      </c>
      <c r="D86" s="859" t="s">
        <v>639</v>
      </c>
      <c r="E86" s="858" t="s">
        <v>32</v>
      </c>
      <c r="F86" s="30" t="s">
        <v>676</v>
      </c>
      <c r="G86" s="859" t="s">
        <v>16</v>
      </c>
      <c r="H86" s="860">
        <v>0</v>
      </c>
      <c r="I86" s="868" t="s">
        <v>94</v>
      </c>
      <c r="J86" s="861" t="s">
        <v>94</v>
      </c>
      <c r="K86" s="861" t="s">
        <v>16</v>
      </c>
      <c r="L86" s="861" t="s">
        <v>94</v>
      </c>
      <c r="M86" s="869" t="s">
        <v>94</v>
      </c>
      <c r="N86" s="870" t="s">
        <v>94</v>
      </c>
      <c r="O86" s="871" t="e">
        <f>+N86*H86</f>
        <v>#VALUE!</v>
      </c>
      <c r="P86" s="865" t="s">
        <v>94</v>
      </c>
      <c r="Q86" s="865" t="s">
        <v>677</v>
      </c>
      <c r="R86" s="32" t="s">
        <v>678</v>
      </c>
    </row>
    <row r="87" spans="1:18" s="867" customFormat="1" ht="15.75" customHeight="1" x14ac:dyDescent="0.25">
      <c r="A87" s="867" t="s">
        <v>175</v>
      </c>
      <c r="C87" s="858" t="s">
        <v>639</v>
      </c>
      <c r="D87" s="859" t="s">
        <v>639</v>
      </c>
      <c r="E87" s="858" t="s">
        <v>32</v>
      </c>
      <c r="F87" s="30" t="s">
        <v>679</v>
      </c>
      <c r="G87" s="859" t="s">
        <v>19</v>
      </c>
      <c r="H87" s="859">
        <v>0</v>
      </c>
      <c r="I87" s="868">
        <v>41772</v>
      </c>
      <c r="J87" s="861"/>
      <c r="K87" s="861" t="s">
        <v>16</v>
      </c>
      <c r="L87" s="861"/>
      <c r="M87" s="869"/>
      <c r="N87" s="870">
        <v>4755</v>
      </c>
      <c r="O87" s="871">
        <v>0</v>
      </c>
      <c r="P87" s="865"/>
      <c r="Q87" s="865">
        <v>11</v>
      </c>
      <c r="R87" s="32" t="s">
        <v>674</v>
      </c>
    </row>
    <row r="88" spans="1:18" s="867" customFormat="1" ht="15.75" customHeight="1" x14ac:dyDescent="0.25">
      <c r="A88" s="867" t="s">
        <v>175</v>
      </c>
      <c r="C88" s="858" t="s">
        <v>639</v>
      </c>
      <c r="D88" s="859" t="s">
        <v>639</v>
      </c>
      <c r="E88" s="858" t="s">
        <v>32</v>
      </c>
      <c r="F88" s="209" t="s">
        <v>640</v>
      </c>
      <c r="G88" s="859" t="s">
        <v>16</v>
      </c>
      <c r="H88" s="860">
        <v>0</v>
      </c>
      <c r="I88" s="868">
        <v>38412</v>
      </c>
      <c r="J88" s="861">
        <v>38776</v>
      </c>
      <c r="K88" s="861" t="s">
        <v>16</v>
      </c>
      <c r="L88" s="861"/>
      <c r="M88" s="869">
        <v>12.27</v>
      </c>
      <c r="N88" s="870">
        <v>30</v>
      </c>
      <c r="O88" s="871">
        <v>0</v>
      </c>
      <c r="P88" s="865">
        <v>141683100</v>
      </c>
      <c r="Q88" s="865">
        <v>83</v>
      </c>
      <c r="R88" s="872" t="s">
        <v>641</v>
      </c>
    </row>
    <row r="89" spans="1:18" s="867" customFormat="1" ht="15.75" customHeight="1" x14ac:dyDescent="0.25">
      <c r="A89" s="867" t="s">
        <v>175</v>
      </c>
      <c r="C89" s="858" t="s">
        <v>639</v>
      </c>
      <c r="D89" s="859" t="s">
        <v>639</v>
      </c>
      <c r="E89" s="858" t="s">
        <v>32</v>
      </c>
      <c r="F89" s="209" t="s">
        <v>642</v>
      </c>
      <c r="G89" s="859" t="s">
        <v>16</v>
      </c>
      <c r="H89" s="860">
        <v>0</v>
      </c>
      <c r="I89" s="868">
        <v>38777</v>
      </c>
      <c r="J89" s="861">
        <v>38898</v>
      </c>
      <c r="K89" s="861" t="s">
        <v>16</v>
      </c>
      <c r="L89" s="861"/>
      <c r="M89" s="869">
        <v>4</v>
      </c>
      <c r="N89" s="870">
        <v>45</v>
      </c>
      <c r="O89" s="871">
        <v>0</v>
      </c>
      <c r="P89" s="865">
        <v>88835400</v>
      </c>
      <c r="Q89" s="865">
        <v>83</v>
      </c>
      <c r="R89" s="872" t="s">
        <v>641</v>
      </c>
    </row>
    <row r="90" spans="1:18" s="867" customFormat="1" ht="15.75" customHeight="1" x14ac:dyDescent="0.25">
      <c r="A90" s="867" t="s">
        <v>175</v>
      </c>
      <c r="C90" s="858" t="s">
        <v>639</v>
      </c>
      <c r="D90" s="859" t="s">
        <v>639</v>
      </c>
      <c r="E90" s="858" t="s">
        <v>32</v>
      </c>
      <c r="F90" s="209" t="s">
        <v>643</v>
      </c>
      <c r="G90" s="859" t="s">
        <v>16</v>
      </c>
      <c r="H90" s="859">
        <v>0</v>
      </c>
      <c r="I90" s="868">
        <v>38899</v>
      </c>
      <c r="J90" s="861">
        <v>39113</v>
      </c>
      <c r="K90" s="861" t="s">
        <v>16</v>
      </c>
      <c r="L90" s="861"/>
      <c r="M90" s="869">
        <v>12</v>
      </c>
      <c r="N90" s="870">
        <v>85</v>
      </c>
      <c r="O90" s="871">
        <v>0</v>
      </c>
      <c r="P90" s="865">
        <v>400310876</v>
      </c>
      <c r="Q90" s="865">
        <v>83</v>
      </c>
      <c r="R90" s="872" t="s">
        <v>641</v>
      </c>
    </row>
    <row r="91" spans="1:18" s="867" customFormat="1" ht="15.75" customHeight="1" x14ac:dyDescent="0.25">
      <c r="A91" s="867" t="s">
        <v>175</v>
      </c>
      <c r="C91" s="858" t="s">
        <v>639</v>
      </c>
      <c r="D91" s="859" t="s">
        <v>639</v>
      </c>
      <c r="E91" s="858" t="s">
        <v>32</v>
      </c>
      <c r="F91" s="30" t="s">
        <v>644</v>
      </c>
      <c r="G91" s="859" t="s">
        <v>16</v>
      </c>
      <c r="H91" s="859">
        <v>0</v>
      </c>
      <c r="I91" s="868">
        <v>39114</v>
      </c>
      <c r="J91" s="861">
        <v>39263</v>
      </c>
      <c r="K91" s="861" t="s">
        <v>16</v>
      </c>
      <c r="L91" s="861"/>
      <c r="M91" s="869">
        <v>3</v>
      </c>
      <c r="N91" s="870">
        <v>125</v>
      </c>
      <c r="O91" s="871">
        <v>0</v>
      </c>
      <c r="P91" s="865">
        <v>458061500</v>
      </c>
      <c r="Q91" s="865">
        <v>84</v>
      </c>
      <c r="R91" s="872" t="s">
        <v>641</v>
      </c>
    </row>
    <row r="92" spans="1:18" s="867" customFormat="1" ht="15.75" customHeight="1" x14ac:dyDescent="0.25">
      <c r="A92" s="867" t="s">
        <v>175</v>
      </c>
      <c r="C92" s="858" t="s">
        <v>639</v>
      </c>
      <c r="D92" s="859" t="s">
        <v>639</v>
      </c>
      <c r="E92" s="858" t="s">
        <v>32</v>
      </c>
      <c r="F92" s="30" t="s">
        <v>645</v>
      </c>
      <c r="G92" s="859" t="s">
        <v>16</v>
      </c>
      <c r="H92" s="859">
        <v>0</v>
      </c>
      <c r="I92" s="868">
        <v>39264</v>
      </c>
      <c r="J92" s="861">
        <v>39386</v>
      </c>
      <c r="K92" s="861" t="s">
        <v>16</v>
      </c>
      <c r="L92" s="861"/>
      <c r="M92" s="869">
        <v>4</v>
      </c>
      <c r="N92" s="870">
        <v>45</v>
      </c>
      <c r="O92" s="871">
        <v>0</v>
      </c>
      <c r="P92" s="865">
        <v>111841020</v>
      </c>
      <c r="Q92" s="865">
        <v>84</v>
      </c>
      <c r="R92" s="872" t="s">
        <v>641</v>
      </c>
    </row>
    <row r="93" spans="1:18" s="867" customFormat="1" ht="15.75" customHeight="1" x14ac:dyDescent="0.25">
      <c r="A93" s="867" t="s">
        <v>175</v>
      </c>
      <c r="C93" s="858" t="s">
        <v>639</v>
      </c>
      <c r="D93" s="859" t="s">
        <v>639</v>
      </c>
      <c r="E93" s="858" t="s">
        <v>32</v>
      </c>
      <c r="F93" s="30" t="s">
        <v>646</v>
      </c>
      <c r="G93" s="859" t="s">
        <v>16</v>
      </c>
      <c r="H93" s="859">
        <v>0</v>
      </c>
      <c r="I93" s="868">
        <v>38899</v>
      </c>
      <c r="J93" s="861">
        <v>39113</v>
      </c>
      <c r="K93" s="861" t="s">
        <v>16</v>
      </c>
      <c r="L93" s="861"/>
      <c r="M93" s="869">
        <v>7</v>
      </c>
      <c r="N93" s="870">
        <v>45</v>
      </c>
      <c r="O93" s="871">
        <v>0</v>
      </c>
      <c r="P93" s="865">
        <v>1333253100</v>
      </c>
      <c r="Q93" s="865">
        <v>84</v>
      </c>
      <c r="R93" s="872" t="s">
        <v>641</v>
      </c>
    </row>
    <row r="94" spans="1:18" s="867" customFormat="1" ht="15.75" customHeight="1" x14ac:dyDescent="0.25">
      <c r="A94" s="867" t="s">
        <v>175</v>
      </c>
      <c r="C94" s="858" t="s">
        <v>639</v>
      </c>
      <c r="D94" s="859" t="s">
        <v>639</v>
      </c>
      <c r="E94" s="858" t="s">
        <v>32</v>
      </c>
      <c r="F94" s="210" t="s">
        <v>647</v>
      </c>
      <c r="G94" s="859" t="s">
        <v>16</v>
      </c>
      <c r="H94" s="859">
        <v>0</v>
      </c>
      <c r="I94" s="868">
        <v>39264</v>
      </c>
      <c r="J94" s="861">
        <v>39416</v>
      </c>
      <c r="K94" s="861" t="s">
        <v>16</v>
      </c>
      <c r="L94" s="861"/>
      <c r="M94" s="869">
        <v>5</v>
      </c>
      <c r="N94" s="870">
        <v>150</v>
      </c>
      <c r="O94" s="871">
        <v>0</v>
      </c>
      <c r="P94" s="865">
        <v>609553800</v>
      </c>
      <c r="Q94" s="865">
        <v>84</v>
      </c>
      <c r="R94" s="872" t="s">
        <v>641</v>
      </c>
    </row>
    <row r="95" spans="1:18" s="867" customFormat="1" ht="15.75" customHeight="1" x14ac:dyDescent="0.25">
      <c r="A95" s="867" t="s">
        <v>175</v>
      </c>
      <c r="C95" s="858" t="s">
        <v>639</v>
      </c>
      <c r="D95" s="859" t="s">
        <v>639</v>
      </c>
      <c r="E95" s="858" t="s">
        <v>32</v>
      </c>
      <c r="F95" s="30" t="s">
        <v>648</v>
      </c>
      <c r="G95" s="859" t="s">
        <v>16</v>
      </c>
      <c r="H95" s="859">
        <v>0</v>
      </c>
      <c r="I95" s="868">
        <v>39264</v>
      </c>
      <c r="J95" s="861">
        <v>39416</v>
      </c>
      <c r="K95" s="861" t="s">
        <v>16</v>
      </c>
      <c r="L95" s="861"/>
      <c r="M95" s="869">
        <v>5</v>
      </c>
      <c r="N95" s="870">
        <v>125</v>
      </c>
      <c r="O95" s="871">
        <v>0</v>
      </c>
      <c r="P95" s="865">
        <v>507961500</v>
      </c>
      <c r="Q95" s="865">
        <v>85</v>
      </c>
      <c r="R95" s="872" t="s">
        <v>641</v>
      </c>
    </row>
    <row r="96" spans="1:18" s="867" customFormat="1" ht="15.75" customHeight="1" x14ac:dyDescent="0.25">
      <c r="A96" s="867" t="s">
        <v>175</v>
      </c>
      <c r="C96" s="858" t="s">
        <v>639</v>
      </c>
      <c r="D96" s="859" t="s">
        <v>639</v>
      </c>
      <c r="E96" s="858" t="s">
        <v>32</v>
      </c>
      <c r="F96" s="30" t="s">
        <v>649</v>
      </c>
      <c r="G96" s="859" t="s">
        <v>16</v>
      </c>
      <c r="H96" s="859">
        <v>0</v>
      </c>
      <c r="I96" s="868">
        <v>39417</v>
      </c>
      <c r="J96" s="861">
        <v>39629</v>
      </c>
      <c r="K96" s="861" t="s">
        <v>16</v>
      </c>
      <c r="L96" s="861"/>
      <c r="M96" s="869">
        <v>7</v>
      </c>
      <c r="N96" s="870">
        <v>90</v>
      </c>
      <c r="O96" s="871">
        <v>0</v>
      </c>
      <c r="P96" s="865">
        <v>699204383</v>
      </c>
      <c r="Q96" s="865">
        <v>85</v>
      </c>
      <c r="R96" s="872" t="s">
        <v>641</v>
      </c>
    </row>
    <row r="97" spans="1:18" s="867" customFormat="1" ht="15.75" customHeight="1" x14ac:dyDescent="0.25">
      <c r="A97" s="867" t="s">
        <v>175</v>
      </c>
      <c r="C97" s="858" t="s">
        <v>639</v>
      </c>
      <c r="D97" s="859" t="s">
        <v>639</v>
      </c>
      <c r="E97" s="858" t="s">
        <v>32</v>
      </c>
      <c r="F97" s="30" t="s">
        <v>650</v>
      </c>
      <c r="G97" s="859" t="s">
        <v>16</v>
      </c>
      <c r="H97" s="859">
        <v>0</v>
      </c>
      <c r="I97" s="868">
        <v>39417</v>
      </c>
      <c r="J97" s="861">
        <v>39721</v>
      </c>
      <c r="K97" s="861" t="s">
        <v>16</v>
      </c>
      <c r="L97" s="861"/>
      <c r="M97" s="869">
        <v>3</v>
      </c>
      <c r="N97" s="870">
        <v>90</v>
      </c>
      <c r="O97" s="871">
        <v>0</v>
      </c>
      <c r="P97" s="865">
        <v>747220598</v>
      </c>
      <c r="Q97" s="865">
        <v>85</v>
      </c>
      <c r="R97" s="872" t="s">
        <v>651</v>
      </c>
    </row>
    <row r="98" spans="1:18" s="867" customFormat="1" ht="15.75" customHeight="1" x14ac:dyDescent="0.25">
      <c r="A98" s="867" t="s">
        <v>175</v>
      </c>
      <c r="C98" s="858" t="s">
        <v>639</v>
      </c>
      <c r="D98" s="859" t="s">
        <v>639</v>
      </c>
      <c r="E98" s="858" t="s">
        <v>32</v>
      </c>
      <c r="F98" s="30" t="s">
        <v>652</v>
      </c>
      <c r="G98" s="859" t="s">
        <v>16</v>
      </c>
      <c r="H98" s="859">
        <v>0</v>
      </c>
      <c r="I98" s="868">
        <v>39432</v>
      </c>
      <c r="J98" s="861">
        <v>39721</v>
      </c>
      <c r="K98" s="861" t="s">
        <v>16</v>
      </c>
      <c r="L98" s="861"/>
      <c r="M98" s="869">
        <v>0</v>
      </c>
      <c r="N98" s="870">
        <v>100</v>
      </c>
      <c r="O98" s="871">
        <v>0</v>
      </c>
      <c r="P98" s="865">
        <v>706343550</v>
      </c>
      <c r="Q98" s="865">
        <v>86</v>
      </c>
      <c r="R98" s="872" t="s">
        <v>651</v>
      </c>
    </row>
    <row r="99" spans="1:18" s="867" customFormat="1" ht="15.75" customHeight="1" x14ac:dyDescent="0.25">
      <c r="A99" s="867" t="s">
        <v>175</v>
      </c>
      <c r="C99" s="858" t="s">
        <v>639</v>
      </c>
      <c r="D99" s="859" t="s">
        <v>639</v>
      </c>
      <c r="E99" s="858" t="s">
        <v>32</v>
      </c>
      <c r="F99" s="30" t="s">
        <v>653</v>
      </c>
      <c r="G99" s="859" t="s">
        <v>16</v>
      </c>
      <c r="H99" s="859">
        <v>0</v>
      </c>
      <c r="I99" s="868">
        <v>39630</v>
      </c>
      <c r="J99" s="861">
        <v>39782</v>
      </c>
      <c r="K99" s="861" t="s">
        <v>16</v>
      </c>
      <c r="L99" s="861"/>
      <c r="M99" s="869">
        <v>2</v>
      </c>
      <c r="N99" s="870">
        <v>120</v>
      </c>
      <c r="O99" s="871">
        <v>0</v>
      </c>
      <c r="P99" s="865">
        <v>393328440</v>
      </c>
      <c r="Q99" s="865">
        <v>87</v>
      </c>
      <c r="R99" s="872" t="s">
        <v>651</v>
      </c>
    </row>
    <row r="100" spans="1:18" s="867" customFormat="1" ht="15.75" customHeight="1" x14ac:dyDescent="0.25">
      <c r="A100" s="867" t="s">
        <v>175</v>
      </c>
      <c r="C100" s="858" t="s">
        <v>639</v>
      </c>
      <c r="D100" s="859" t="s">
        <v>639</v>
      </c>
      <c r="E100" s="858" t="s">
        <v>32</v>
      </c>
      <c r="F100" s="30" t="s">
        <v>654</v>
      </c>
      <c r="G100" s="859" t="s">
        <v>16</v>
      </c>
      <c r="H100" s="859">
        <v>0</v>
      </c>
      <c r="I100" s="868">
        <v>39722</v>
      </c>
      <c r="J100" s="861">
        <v>39782</v>
      </c>
      <c r="K100" s="861" t="s">
        <v>16</v>
      </c>
      <c r="L100" s="861"/>
      <c r="M100" s="869">
        <v>0</v>
      </c>
      <c r="N100" s="870">
        <v>120</v>
      </c>
      <c r="O100" s="871">
        <v>0</v>
      </c>
      <c r="P100" s="865">
        <v>262218960</v>
      </c>
      <c r="Q100" s="865">
        <v>87</v>
      </c>
      <c r="R100" s="872" t="s">
        <v>651</v>
      </c>
    </row>
    <row r="101" spans="1:18" s="867" customFormat="1" ht="15.75" customHeight="1" x14ac:dyDescent="0.25">
      <c r="A101" s="867" t="s">
        <v>175</v>
      </c>
      <c r="C101" s="858" t="s">
        <v>639</v>
      </c>
      <c r="D101" s="859" t="s">
        <v>639</v>
      </c>
      <c r="E101" s="858" t="s">
        <v>32</v>
      </c>
      <c r="F101" s="30" t="s">
        <v>655</v>
      </c>
      <c r="G101" s="859" t="s">
        <v>16</v>
      </c>
      <c r="H101" s="859">
        <v>0</v>
      </c>
      <c r="I101" s="868">
        <v>39722</v>
      </c>
      <c r="J101" s="861">
        <v>39782</v>
      </c>
      <c r="K101" s="861" t="s">
        <v>16</v>
      </c>
      <c r="L101" s="861"/>
      <c r="M101" s="869">
        <v>0</v>
      </c>
      <c r="N101" s="870">
        <v>95</v>
      </c>
      <c r="O101" s="871">
        <v>0</v>
      </c>
      <c r="P101" s="865">
        <v>207590010</v>
      </c>
      <c r="Q101" s="865">
        <v>87</v>
      </c>
      <c r="R101" s="872" t="s">
        <v>651</v>
      </c>
    </row>
    <row r="102" spans="1:18" s="867" customFormat="1" ht="15.75" customHeight="1" x14ac:dyDescent="0.25">
      <c r="A102" s="867" t="s">
        <v>175</v>
      </c>
      <c r="C102" s="858" t="s">
        <v>639</v>
      </c>
      <c r="D102" s="859" t="s">
        <v>639</v>
      </c>
      <c r="E102" s="858" t="s">
        <v>32</v>
      </c>
      <c r="F102" s="30" t="s">
        <v>656</v>
      </c>
      <c r="G102" s="859" t="s">
        <v>16</v>
      </c>
      <c r="H102" s="859">
        <v>0</v>
      </c>
      <c r="I102" s="868">
        <v>39722</v>
      </c>
      <c r="J102" s="861">
        <v>39782</v>
      </c>
      <c r="K102" s="861" t="s">
        <v>16</v>
      </c>
      <c r="L102" s="861"/>
      <c r="M102" s="869">
        <v>0</v>
      </c>
      <c r="N102" s="870">
        <v>70</v>
      </c>
      <c r="O102" s="871">
        <v>0</v>
      </c>
      <c r="P102" s="865">
        <v>152951060</v>
      </c>
      <c r="Q102" s="865">
        <v>88</v>
      </c>
      <c r="R102" s="872" t="s">
        <v>651</v>
      </c>
    </row>
    <row r="103" spans="1:18" s="867" customFormat="1" ht="15.75" customHeight="1" x14ac:dyDescent="0.25">
      <c r="A103" s="867" t="s">
        <v>175</v>
      </c>
      <c r="C103" s="858" t="s">
        <v>639</v>
      </c>
      <c r="D103" s="859" t="s">
        <v>639</v>
      </c>
      <c r="E103" s="858" t="s">
        <v>32</v>
      </c>
      <c r="F103" s="211" t="s">
        <v>657</v>
      </c>
      <c r="G103" s="859" t="s">
        <v>16</v>
      </c>
      <c r="H103" s="859">
        <v>0</v>
      </c>
      <c r="I103" s="868">
        <v>39783</v>
      </c>
      <c r="J103" s="861">
        <v>40359</v>
      </c>
      <c r="K103" s="861" t="s">
        <v>16</v>
      </c>
      <c r="L103" s="861"/>
      <c r="M103" s="869">
        <v>0</v>
      </c>
      <c r="N103" s="870">
        <v>140</v>
      </c>
      <c r="O103" s="871">
        <v>0</v>
      </c>
      <c r="P103" s="865">
        <v>3025560300</v>
      </c>
      <c r="Q103" s="865">
        <v>88</v>
      </c>
      <c r="R103" s="872" t="s">
        <v>658</v>
      </c>
    </row>
    <row r="104" spans="1:18" s="867" customFormat="1" ht="15.75" customHeight="1" x14ac:dyDescent="0.25">
      <c r="A104" s="867" t="s">
        <v>175</v>
      </c>
      <c r="C104" s="858" t="s">
        <v>639</v>
      </c>
      <c r="D104" s="859" t="s">
        <v>639</v>
      </c>
      <c r="E104" s="858" t="s">
        <v>32</v>
      </c>
      <c r="F104" s="211" t="s">
        <v>659</v>
      </c>
      <c r="G104" s="859" t="s">
        <v>16</v>
      </c>
      <c r="H104" s="859">
        <v>0</v>
      </c>
      <c r="I104" s="868">
        <v>39783</v>
      </c>
      <c r="J104" s="861">
        <v>40542</v>
      </c>
      <c r="K104" s="861" t="s">
        <v>16</v>
      </c>
      <c r="L104" s="861"/>
      <c r="M104" s="869">
        <v>0</v>
      </c>
      <c r="N104" s="870">
        <v>125</v>
      </c>
      <c r="O104" s="871">
        <v>6</v>
      </c>
      <c r="P104" s="865">
        <v>2701393125</v>
      </c>
      <c r="Q104" s="865">
        <v>89</v>
      </c>
      <c r="R104" s="872" t="s">
        <v>660</v>
      </c>
    </row>
    <row r="105" spans="1:18" s="867" customFormat="1" ht="15.75" customHeight="1" x14ac:dyDescent="0.25">
      <c r="A105" s="867" t="s">
        <v>175</v>
      </c>
      <c r="C105" s="858" t="s">
        <v>639</v>
      </c>
      <c r="D105" s="859" t="s">
        <v>639</v>
      </c>
      <c r="E105" s="858" t="s">
        <v>32</v>
      </c>
      <c r="F105" s="211" t="s">
        <v>661</v>
      </c>
      <c r="G105" s="859" t="s">
        <v>16</v>
      </c>
      <c r="H105" s="859">
        <v>0</v>
      </c>
      <c r="I105" s="868">
        <v>40359</v>
      </c>
      <c r="J105" s="861">
        <v>40542</v>
      </c>
      <c r="K105" s="861" t="s">
        <v>16</v>
      </c>
      <c r="L105" s="861"/>
      <c r="M105" s="869">
        <v>0</v>
      </c>
      <c r="N105" s="870">
        <v>250</v>
      </c>
      <c r="O105" s="871">
        <v>0</v>
      </c>
      <c r="P105" s="865">
        <v>1162142973</v>
      </c>
      <c r="Q105" s="865">
        <v>89</v>
      </c>
      <c r="R105" s="872" t="s">
        <v>660</v>
      </c>
    </row>
    <row r="106" spans="1:18" s="867" customFormat="1" ht="15.75" customHeight="1" x14ac:dyDescent="0.25">
      <c r="A106" s="867" t="s">
        <v>175</v>
      </c>
      <c r="C106" s="858" t="s">
        <v>639</v>
      </c>
      <c r="D106" s="859" t="s">
        <v>639</v>
      </c>
      <c r="E106" s="858" t="s">
        <v>32</v>
      </c>
      <c r="F106" s="211" t="s">
        <v>662</v>
      </c>
      <c r="G106" s="859" t="s">
        <v>16</v>
      </c>
      <c r="H106" s="859">
        <v>0</v>
      </c>
      <c r="I106" s="868">
        <v>40359</v>
      </c>
      <c r="J106" s="861">
        <v>40479</v>
      </c>
      <c r="K106" s="861" t="s">
        <v>16</v>
      </c>
      <c r="L106" s="861"/>
      <c r="M106" s="869">
        <v>0</v>
      </c>
      <c r="N106" s="870">
        <v>180</v>
      </c>
      <c r="O106" s="871">
        <v>0</v>
      </c>
      <c r="P106" s="865">
        <v>1695997098</v>
      </c>
      <c r="Q106" s="865">
        <v>90</v>
      </c>
      <c r="R106" s="872" t="s">
        <v>663</v>
      </c>
    </row>
    <row r="107" spans="1:18" s="867" customFormat="1" ht="15.75" customHeight="1" x14ac:dyDescent="0.25">
      <c r="A107" s="867" t="s">
        <v>175</v>
      </c>
      <c r="C107" s="858" t="s">
        <v>639</v>
      </c>
      <c r="D107" s="859" t="s">
        <v>639</v>
      </c>
      <c r="E107" s="858" t="s">
        <v>32</v>
      </c>
      <c r="F107" s="211" t="s">
        <v>664</v>
      </c>
      <c r="G107" s="859" t="s">
        <v>16</v>
      </c>
      <c r="H107" s="859">
        <v>0</v>
      </c>
      <c r="I107" s="868">
        <v>40359</v>
      </c>
      <c r="J107" s="861">
        <v>40542</v>
      </c>
      <c r="K107" s="861" t="s">
        <v>16</v>
      </c>
      <c r="L107" s="861"/>
      <c r="M107" s="869">
        <v>0</v>
      </c>
      <c r="N107" s="870">
        <v>26</v>
      </c>
      <c r="O107" s="871">
        <v>0</v>
      </c>
      <c r="P107" s="865">
        <v>79067352</v>
      </c>
      <c r="Q107" s="865">
        <v>90</v>
      </c>
      <c r="R107" s="872" t="s">
        <v>660</v>
      </c>
    </row>
    <row r="108" spans="1:18" s="867" customFormat="1" ht="15.75" customHeight="1" x14ac:dyDescent="0.25">
      <c r="A108" s="867" t="s">
        <v>175</v>
      </c>
      <c r="C108" s="858" t="s">
        <v>639</v>
      </c>
      <c r="D108" s="859" t="s">
        <v>639</v>
      </c>
      <c r="E108" s="858" t="s">
        <v>32</v>
      </c>
      <c r="F108" s="30" t="s">
        <v>665</v>
      </c>
      <c r="G108" s="859" t="s">
        <v>16</v>
      </c>
      <c r="H108" s="859">
        <v>0</v>
      </c>
      <c r="I108" s="868">
        <v>40543</v>
      </c>
      <c r="J108" s="861">
        <v>40907</v>
      </c>
      <c r="K108" s="861" t="s">
        <v>16</v>
      </c>
      <c r="L108" s="861"/>
      <c r="M108" s="869">
        <v>12</v>
      </c>
      <c r="N108" s="870">
        <v>180</v>
      </c>
      <c r="O108" s="871">
        <v>0</v>
      </c>
      <c r="P108" s="865">
        <v>3601791442</v>
      </c>
      <c r="Q108" s="865">
        <v>91</v>
      </c>
      <c r="R108" s="872" t="s">
        <v>666</v>
      </c>
    </row>
    <row r="109" spans="1:18" s="867" customFormat="1" ht="15.75" customHeight="1" x14ac:dyDescent="0.25">
      <c r="A109" s="867" t="s">
        <v>175</v>
      </c>
      <c r="C109" s="858" t="s">
        <v>639</v>
      </c>
      <c r="D109" s="859" t="s">
        <v>639</v>
      </c>
      <c r="E109" s="858" t="s">
        <v>32</v>
      </c>
      <c r="F109" s="211" t="s">
        <v>667</v>
      </c>
      <c r="G109" s="859" t="s">
        <v>16</v>
      </c>
      <c r="H109" s="859">
        <v>0</v>
      </c>
      <c r="I109" s="868">
        <v>40543</v>
      </c>
      <c r="J109" s="861">
        <v>40907</v>
      </c>
      <c r="K109" s="861" t="s">
        <v>16</v>
      </c>
      <c r="L109" s="861"/>
      <c r="M109" s="869">
        <v>0</v>
      </c>
      <c r="N109" s="870">
        <v>125</v>
      </c>
      <c r="O109" s="871">
        <v>0</v>
      </c>
      <c r="P109" s="865">
        <v>180895721</v>
      </c>
      <c r="Q109" s="865">
        <v>91</v>
      </c>
      <c r="R109" s="872" t="s">
        <v>660</v>
      </c>
    </row>
    <row r="110" spans="1:18" s="867" customFormat="1" ht="15.75" customHeight="1" x14ac:dyDescent="0.25">
      <c r="A110" s="867" t="s">
        <v>175</v>
      </c>
      <c r="C110" s="858" t="s">
        <v>639</v>
      </c>
      <c r="D110" s="859" t="s">
        <v>639</v>
      </c>
      <c r="E110" s="858" t="s">
        <v>32</v>
      </c>
      <c r="F110" s="211" t="s">
        <v>668</v>
      </c>
      <c r="G110" s="859" t="s">
        <v>16</v>
      </c>
      <c r="H110" s="859">
        <v>0</v>
      </c>
      <c r="I110" s="868">
        <v>40543</v>
      </c>
      <c r="J110" s="861">
        <v>40907</v>
      </c>
      <c r="K110" s="861" t="s">
        <v>16</v>
      </c>
      <c r="L110" s="861"/>
      <c r="M110" s="869">
        <v>0</v>
      </c>
      <c r="N110" s="870">
        <v>26</v>
      </c>
      <c r="O110" s="871">
        <v>0</v>
      </c>
      <c r="P110" s="865">
        <v>227365326</v>
      </c>
      <c r="Q110" s="865">
        <v>92</v>
      </c>
      <c r="R110" s="872" t="s">
        <v>660</v>
      </c>
    </row>
    <row r="111" spans="1:18" s="867" customFormat="1" ht="15.75" customHeight="1" x14ac:dyDescent="0.25">
      <c r="A111" s="867" t="s">
        <v>175</v>
      </c>
      <c r="C111" s="858" t="s">
        <v>639</v>
      </c>
      <c r="D111" s="859" t="s">
        <v>639</v>
      </c>
      <c r="E111" s="858" t="s">
        <v>32</v>
      </c>
      <c r="F111" s="211" t="s">
        <v>627</v>
      </c>
      <c r="G111" s="859" t="s">
        <v>16</v>
      </c>
      <c r="H111" s="859">
        <v>0</v>
      </c>
      <c r="I111" s="868">
        <v>40543</v>
      </c>
      <c r="J111" s="861">
        <v>40907</v>
      </c>
      <c r="K111" s="861" t="s">
        <v>16</v>
      </c>
      <c r="L111" s="861"/>
      <c r="M111" s="869">
        <v>0</v>
      </c>
      <c r="N111" s="870">
        <v>250</v>
      </c>
      <c r="O111" s="871">
        <v>0</v>
      </c>
      <c r="P111" s="865"/>
      <c r="Q111" s="865">
        <v>92</v>
      </c>
      <c r="R111" s="872" t="s">
        <v>660</v>
      </c>
    </row>
    <row r="112" spans="1:18" s="867" customFormat="1" ht="15.75" customHeight="1" x14ac:dyDescent="0.25">
      <c r="A112" s="867" t="s">
        <v>175</v>
      </c>
      <c r="C112" s="858" t="s">
        <v>639</v>
      </c>
      <c r="D112" s="859" t="s">
        <v>639</v>
      </c>
      <c r="E112" s="858" t="s">
        <v>32</v>
      </c>
      <c r="F112" s="211" t="s">
        <v>621</v>
      </c>
      <c r="G112" s="859" t="s">
        <v>16</v>
      </c>
      <c r="H112" s="859">
        <v>0</v>
      </c>
      <c r="I112" s="868">
        <v>40914</v>
      </c>
      <c r="J112" s="861">
        <v>41274</v>
      </c>
      <c r="K112" s="861" t="s">
        <v>16</v>
      </c>
      <c r="L112" s="861"/>
      <c r="M112" s="869">
        <v>11.24</v>
      </c>
      <c r="N112" s="870">
        <v>26</v>
      </c>
      <c r="O112" s="871">
        <v>0</v>
      </c>
      <c r="P112" s="865">
        <v>251648280</v>
      </c>
      <c r="Q112" s="865">
        <v>93</v>
      </c>
      <c r="R112" s="872" t="s">
        <v>666</v>
      </c>
    </row>
    <row r="113" spans="1:18" s="867" customFormat="1" ht="15.75" customHeight="1" x14ac:dyDescent="0.25">
      <c r="A113" s="867" t="s">
        <v>175</v>
      </c>
      <c r="C113" s="858" t="s">
        <v>639</v>
      </c>
      <c r="D113" s="859" t="s">
        <v>639</v>
      </c>
      <c r="E113" s="858" t="s">
        <v>32</v>
      </c>
      <c r="F113" s="211" t="s">
        <v>620</v>
      </c>
      <c r="G113" s="859" t="s">
        <v>16</v>
      </c>
      <c r="H113" s="859">
        <v>0</v>
      </c>
      <c r="I113" s="868">
        <v>41150</v>
      </c>
      <c r="J113" s="861">
        <v>41273</v>
      </c>
      <c r="K113" s="861" t="s">
        <v>16</v>
      </c>
      <c r="L113" s="861"/>
      <c r="M113" s="869">
        <v>0</v>
      </c>
      <c r="N113" s="870">
        <v>5205</v>
      </c>
      <c r="O113" s="871">
        <v>0</v>
      </c>
      <c r="P113" s="865">
        <v>1060570800</v>
      </c>
      <c r="Q113" s="865">
        <v>93</v>
      </c>
      <c r="R113" s="872" t="s">
        <v>660</v>
      </c>
    </row>
    <row r="114" spans="1:18" s="867" customFormat="1" ht="15.75" customHeight="1" x14ac:dyDescent="0.25">
      <c r="A114" s="867" t="s">
        <v>175</v>
      </c>
      <c r="C114" s="858" t="s">
        <v>639</v>
      </c>
      <c r="D114" s="859" t="s">
        <v>639</v>
      </c>
      <c r="E114" s="858" t="s">
        <v>32</v>
      </c>
      <c r="F114" s="211" t="s">
        <v>623</v>
      </c>
      <c r="G114" s="859" t="s">
        <v>16</v>
      </c>
      <c r="H114" s="859">
        <v>0</v>
      </c>
      <c r="I114" s="868">
        <v>40908</v>
      </c>
      <c r="J114" s="861">
        <v>41623</v>
      </c>
      <c r="K114" s="861" t="s">
        <v>16</v>
      </c>
      <c r="L114" s="861"/>
      <c r="M114" s="869">
        <v>11.15</v>
      </c>
      <c r="N114" s="870">
        <v>125</v>
      </c>
      <c r="O114" s="871">
        <v>0</v>
      </c>
      <c r="P114" s="865">
        <v>3680964471</v>
      </c>
      <c r="Q114" s="865">
        <v>94</v>
      </c>
      <c r="R114" s="872" t="s">
        <v>666</v>
      </c>
    </row>
    <row r="115" spans="1:18" s="867" customFormat="1" ht="15.75" customHeight="1" x14ac:dyDescent="0.25">
      <c r="A115" s="867" t="s">
        <v>175</v>
      </c>
      <c r="C115" s="858" t="s">
        <v>639</v>
      </c>
      <c r="D115" s="859" t="s">
        <v>639</v>
      </c>
      <c r="E115" s="858" t="s">
        <v>32</v>
      </c>
      <c r="F115" s="211" t="s">
        <v>624</v>
      </c>
      <c r="G115" s="859" t="s">
        <v>16</v>
      </c>
      <c r="H115" s="859">
        <v>0</v>
      </c>
      <c r="I115" s="868">
        <v>40908</v>
      </c>
      <c r="J115" s="861">
        <v>41623</v>
      </c>
      <c r="K115" s="861" t="s">
        <v>16</v>
      </c>
      <c r="L115" s="861"/>
      <c r="M115" s="869">
        <v>0</v>
      </c>
      <c r="N115" s="870">
        <v>177</v>
      </c>
      <c r="O115" s="871">
        <v>0</v>
      </c>
      <c r="P115" s="865">
        <v>3408780165</v>
      </c>
      <c r="Q115" s="865">
        <v>94</v>
      </c>
      <c r="R115" s="872" t="s">
        <v>660</v>
      </c>
    </row>
    <row r="116" spans="1:18" s="867" customFormat="1" ht="15.75" customHeight="1" x14ac:dyDescent="0.25">
      <c r="A116" s="867" t="s">
        <v>175</v>
      </c>
      <c r="C116" s="858" t="s">
        <v>639</v>
      </c>
      <c r="D116" s="859" t="s">
        <v>639</v>
      </c>
      <c r="E116" s="858" t="s">
        <v>32</v>
      </c>
      <c r="F116" s="211" t="s">
        <v>625</v>
      </c>
      <c r="G116" s="859" t="s">
        <v>16</v>
      </c>
      <c r="H116" s="859">
        <v>0</v>
      </c>
      <c r="I116" s="868">
        <v>40908</v>
      </c>
      <c r="J116" s="861">
        <v>41623</v>
      </c>
      <c r="K116" s="861" t="s">
        <v>16</v>
      </c>
      <c r="L116" s="861"/>
      <c r="M116" s="869">
        <v>0</v>
      </c>
      <c r="N116" s="870">
        <v>110</v>
      </c>
      <c r="O116" s="871">
        <v>0</v>
      </c>
      <c r="P116" s="865">
        <v>3239248734</v>
      </c>
      <c r="Q116" s="865">
        <v>94</v>
      </c>
      <c r="R116" s="872" t="s">
        <v>660</v>
      </c>
    </row>
    <row r="117" spans="1:18" s="867" customFormat="1" ht="15.75" customHeight="1" x14ac:dyDescent="0.25">
      <c r="A117" s="867" t="s">
        <v>175</v>
      </c>
      <c r="C117" s="858" t="s">
        <v>639</v>
      </c>
      <c r="D117" s="859" t="s">
        <v>639</v>
      </c>
      <c r="E117" s="858" t="s">
        <v>32</v>
      </c>
      <c r="F117" s="211" t="s">
        <v>622</v>
      </c>
      <c r="G117" s="859" t="s">
        <v>16</v>
      </c>
      <c r="H117" s="859">
        <v>0</v>
      </c>
      <c r="I117" s="868">
        <v>40908</v>
      </c>
      <c r="J117" s="861">
        <v>41623</v>
      </c>
      <c r="K117" s="861" t="s">
        <v>16</v>
      </c>
      <c r="L117" s="861"/>
      <c r="M117" s="869">
        <v>0</v>
      </c>
      <c r="N117" s="870">
        <v>140</v>
      </c>
      <c r="O117" s="871">
        <v>0</v>
      </c>
      <c r="P117" s="865">
        <v>4122680207</v>
      </c>
      <c r="Q117" s="865">
        <v>95</v>
      </c>
      <c r="R117" s="872" t="s">
        <v>660</v>
      </c>
    </row>
    <row r="118" spans="1:18" s="867" customFormat="1" ht="15.75" customHeight="1" x14ac:dyDescent="0.25">
      <c r="A118" s="867" t="s">
        <v>175</v>
      </c>
      <c r="C118" s="858" t="s">
        <v>639</v>
      </c>
      <c r="D118" s="859" t="s">
        <v>639</v>
      </c>
      <c r="E118" s="858" t="s">
        <v>32</v>
      </c>
      <c r="F118" s="211" t="s">
        <v>669</v>
      </c>
      <c r="G118" s="859" t="s">
        <v>16</v>
      </c>
      <c r="H118" s="859">
        <v>0</v>
      </c>
      <c r="I118" s="868">
        <v>41283</v>
      </c>
      <c r="J118" s="861">
        <v>41639</v>
      </c>
      <c r="K118" s="861" t="s">
        <v>16</v>
      </c>
      <c r="L118" s="861"/>
      <c r="M118" s="869">
        <v>0.15</v>
      </c>
      <c r="N118" s="870">
        <v>26</v>
      </c>
      <c r="O118" s="871">
        <v>0</v>
      </c>
      <c r="P118" s="865">
        <v>252657699</v>
      </c>
      <c r="Q118" s="865">
        <v>95</v>
      </c>
      <c r="R118" s="872" t="s">
        <v>660</v>
      </c>
    </row>
    <row r="119" spans="1:18" s="867" customFormat="1" ht="15.75" customHeight="1" x14ac:dyDescent="0.25">
      <c r="A119" s="867" t="s">
        <v>175</v>
      </c>
      <c r="C119" s="858" t="s">
        <v>639</v>
      </c>
      <c r="D119" s="859" t="s">
        <v>639</v>
      </c>
      <c r="E119" s="858" t="s">
        <v>32</v>
      </c>
      <c r="F119" s="211" t="s">
        <v>670</v>
      </c>
      <c r="G119" s="859" t="s">
        <v>16</v>
      </c>
      <c r="H119" s="859">
        <v>0</v>
      </c>
      <c r="I119" s="868">
        <v>41624</v>
      </c>
      <c r="J119" s="861">
        <v>41943</v>
      </c>
      <c r="K119" s="861" t="s">
        <v>16</v>
      </c>
      <c r="L119" s="861"/>
      <c r="M119" s="869">
        <v>10</v>
      </c>
      <c r="N119" s="870">
        <v>71</v>
      </c>
      <c r="O119" s="871">
        <v>0</v>
      </c>
      <c r="P119" s="865"/>
      <c r="Q119" s="865">
        <v>95</v>
      </c>
      <c r="R119" s="872" t="s">
        <v>660</v>
      </c>
    </row>
    <row r="120" spans="1:18" s="867" customFormat="1" ht="15.75" customHeight="1" x14ac:dyDescent="0.25">
      <c r="A120" s="867" t="s">
        <v>175</v>
      </c>
      <c r="C120" s="858" t="s">
        <v>639</v>
      </c>
      <c r="D120" s="859" t="s">
        <v>639</v>
      </c>
      <c r="E120" s="858" t="s">
        <v>32</v>
      </c>
      <c r="F120" s="211" t="s">
        <v>671</v>
      </c>
      <c r="G120" s="859" t="s">
        <v>16</v>
      </c>
      <c r="H120" s="859">
        <v>0</v>
      </c>
      <c r="I120" s="868">
        <v>41624</v>
      </c>
      <c r="J120" s="861">
        <v>41943</v>
      </c>
      <c r="K120" s="861" t="s">
        <v>16</v>
      </c>
      <c r="L120" s="861"/>
      <c r="M120" s="869">
        <v>0</v>
      </c>
      <c r="N120" s="870">
        <v>92</v>
      </c>
      <c r="O120" s="871">
        <v>0</v>
      </c>
      <c r="P120" s="865"/>
      <c r="Q120" s="865">
        <v>95</v>
      </c>
      <c r="R120" s="872" t="s">
        <v>660</v>
      </c>
    </row>
    <row r="121" spans="1:18" s="867" customFormat="1" ht="15.75" customHeight="1" x14ac:dyDescent="0.25">
      <c r="A121" s="867" t="s">
        <v>175</v>
      </c>
      <c r="C121" s="858" t="s">
        <v>639</v>
      </c>
      <c r="D121" s="859" t="s">
        <v>639</v>
      </c>
      <c r="E121" s="858" t="s">
        <v>32</v>
      </c>
      <c r="F121" s="211" t="s">
        <v>672</v>
      </c>
      <c r="G121" s="859" t="s">
        <v>16</v>
      </c>
      <c r="H121" s="859">
        <v>0</v>
      </c>
      <c r="I121" s="868">
        <v>41624</v>
      </c>
      <c r="J121" s="861">
        <v>41943</v>
      </c>
      <c r="K121" s="861" t="s">
        <v>16</v>
      </c>
      <c r="L121" s="861"/>
      <c r="M121" s="869">
        <v>0</v>
      </c>
      <c r="N121" s="870">
        <v>125</v>
      </c>
      <c r="O121" s="871">
        <v>0</v>
      </c>
      <c r="P121" s="865"/>
      <c r="Q121" s="865">
        <v>96</v>
      </c>
      <c r="R121" s="872" t="s">
        <v>660</v>
      </c>
    </row>
    <row r="122" spans="1:18" s="867" customFormat="1" ht="15.75" customHeight="1" x14ac:dyDescent="0.25">
      <c r="A122" s="867" t="s">
        <v>175</v>
      </c>
      <c r="C122" s="858" t="s">
        <v>639</v>
      </c>
      <c r="D122" s="859" t="s">
        <v>639</v>
      </c>
      <c r="E122" s="858" t="s">
        <v>32</v>
      </c>
      <c r="F122" s="212" t="s">
        <v>673</v>
      </c>
      <c r="G122" s="859" t="s">
        <v>19</v>
      </c>
      <c r="H122" s="860">
        <v>0</v>
      </c>
      <c r="I122" s="868">
        <v>41772</v>
      </c>
      <c r="J122" s="861">
        <v>42004</v>
      </c>
      <c r="K122" s="861" t="s">
        <v>16</v>
      </c>
      <c r="L122" s="861"/>
      <c r="M122" s="869"/>
      <c r="N122" s="870">
        <v>4755</v>
      </c>
      <c r="O122" s="871">
        <f>+N122*H122</f>
        <v>0</v>
      </c>
      <c r="P122" s="865">
        <v>1552336320</v>
      </c>
      <c r="Q122" s="865">
        <v>96</v>
      </c>
      <c r="R122" s="32" t="s">
        <v>674</v>
      </c>
    </row>
    <row r="123" spans="1:18" s="867" customFormat="1" ht="15.75" customHeight="1" x14ac:dyDescent="0.25">
      <c r="A123" s="867" t="s">
        <v>175</v>
      </c>
      <c r="C123" s="858" t="s">
        <v>639</v>
      </c>
      <c r="D123" s="859" t="s">
        <v>639</v>
      </c>
      <c r="E123" s="858" t="s">
        <v>32</v>
      </c>
      <c r="F123" s="212" t="s">
        <v>675</v>
      </c>
      <c r="G123" s="859" t="s">
        <v>16</v>
      </c>
      <c r="H123" s="860">
        <v>0</v>
      </c>
      <c r="I123" s="868">
        <v>41624</v>
      </c>
      <c r="J123" s="861">
        <v>41897</v>
      </c>
      <c r="K123" s="861" t="s">
        <v>16</v>
      </c>
      <c r="L123" s="861"/>
      <c r="M123" s="869">
        <v>0</v>
      </c>
      <c r="N123" s="870">
        <v>177</v>
      </c>
      <c r="O123" s="871">
        <v>0</v>
      </c>
      <c r="P123" s="865"/>
      <c r="Q123" s="865">
        <v>97</v>
      </c>
      <c r="R123" s="872" t="s">
        <v>660</v>
      </c>
    </row>
    <row r="124" spans="1:18" s="867" customFormat="1" ht="15.75" customHeight="1" x14ac:dyDescent="0.25">
      <c r="A124" s="867" t="s">
        <v>175</v>
      </c>
      <c r="C124" s="858" t="s">
        <v>639</v>
      </c>
      <c r="D124" s="859" t="s">
        <v>639</v>
      </c>
      <c r="E124" s="858" t="s">
        <v>32</v>
      </c>
      <c r="F124" s="30" t="s">
        <v>676</v>
      </c>
      <c r="G124" s="859" t="s">
        <v>16</v>
      </c>
      <c r="H124" s="860">
        <v>0</v>
      </c>
      <c r="I124" s="868" t="s">
        <v>94</v>
      </c>
      <c r="J124" s="861" t="s">
        <v>94</v>
      </c>
      <c r="K124" s="861" t="s">
        <v>16</v>
      </c>
      <c r="L124" s="861" t="s">
        <v>94</v>
      </c>
      <c r="M124" s="869" t="s">
        <v>94</v>
      </c>
      <c r="N124" s="870" t="s">
        <v>94</v>
      </c>
      <c r="O124" s="871" t="e">
        <f>+N124*H124</f>
        <v>#VALUE!</v>
      </c>
      <c r="P124" s="865" t="s">
        <v>94</v>
      </c>
      <c r="Q124" s="865" t="s">
        <v>677</v>
      </c>
      <c r="R124" s="32" t="s">
        <v>678</v>
      </c>
    </row>
    <row r="125" spans="1:18" s="867" customFormat="1" ht="15.75" customHeight="1" x14ac:dyDescent="0.25">
      <c r="A125" s="867" t="s">
        <v>175</v>
      </c>
      <c r="C125" s="858" t="s">
        <v>639</v>
      </c>
      <c r="D125" s="859" t="s">
        <v>639</v>
      </c>
      <c r="E125" s="858" t="s">
        <v>32</v>
      </c>
      <c r="F125" s="30" t="s">
        <v>679</v>
      </c>
      <c r="G125" s="859" t="s">
        <v>19</v>
      </c>
      <c r="H125" s="859">
        <v>0</v>
      </c>
      <c r="I125" s="868">
        <v>41772</v>
      </c>
      <c r="J125" s="861"/>
      <c r="K125" s="861" t="s">
        <v>16</v>
      </c>
      <c r="L125" s="861"/>
      <c r="M125" s="869"/>
      <c r="N125" s="870">
        <v>4755</v>
      </c>
      <c r="O125" s="871">
        <v>0</v>
      </c>
      <c r="P125" s="865"/>
      <c r="Q125" s="865">
        <v>11</v>
      </c>
      <c r="R125" s="32" t="s">
        <v>674</v>
      </c>
    </row>
    <row r="126" spans="1:18" s="874" customFormat="1" ht="15.75" customHeight="1" x14ac:dyDescent="0.2">
      <c r="A126" s="873" t="s">
        <v>366</v>
      </c>
      <c r="B126" s="874">
        <v>5</v>
      </c>
      <c r="C126" s="858" t="s">
        <v>714</v>
      </c>
      <c r="D126" s="859" t="s">
        <v>715</v>
      </c>
      <c r="E126" s="858" t="s">
        <v>716</v>
      </c>
      <c r="F126" s="31" t="s">
        <v>717</v>
      </c>
      <c r="G126" s="859" t="s">
        <v>718</v>
      </c>
      <c r="H126" s="860" t="s">
        <v>95</v>
      </c>
      <c r="I126" s="868">
        <v>39779</v>
      </c>
      <c r="J126" s="858" t="s">
        <v>719</v>
      </c>
      <c r="K126" s="861" t="s">
        <v>720</v>
      </c>
      <c r="L126" s="858" t="s">
        <v>372</v>
      </c>
      <c r="M126" s="858" t="s">
        <v>721</v>
      </c>
      <c r="N126" s="871" t="s">
        <v>722</v>
      </c>
      <c r="O126" s="871" t="s">
        <v>95</v>
      </c>
      <c r="P126" s="865">
        <v>4413554380</v>
      </c>
      <c r="Q126" s="865">
        <v>71</v>
      </c>
      <c r="R126" s="32" t="s">
        <v>723</v>
      </c>
    </row>
    <row r="127" spans="1:18" s="874" customFormat="1" ht="15.75" customHeight="1" x14ac:dyDescent="0.2">
      <c r="A127" s="873" t="s">
        <v>366</v>
      </c>
      <c r="B127" s="874">
        <v>5</v>
      </c>
      <c r="C127" s="858" t="s">
        <v>714</v>
      </c>
      <c r="D127" s="859" t="s">
        <v>715</v>
      </c>
      <c r="E127" s="858" t="s">
        <v>716</v>
      </c>
      <c r="F127" s="31" t="s">
        <v>724</v>
      </c>
      <c r="G127" s="859" t="s">
        <v>725</v>
      </c>
      <c r="H127" s="860" t="s">
        <v>95</v>
      </c>
      <c r="I127" s="868">
        <v>39779</v>
      </c>
      <c r="J127" s="858" t="s">
        <v>719</v>
      </c>
      <c r="K127" s="861" t="s">
        <v>720</v>
      </c>
      <c r="L127" s="858" t="s">
        <v>372</v>
      </c>
      <c r="M127" s="858" t="s">
        <v>726</v>
      </c>
      <c r="N127" s="871" t="s">
        <v>722</v>
      </c>
      <c r="O127" s="871" t="s">
        <v>95</v>
      </c>
      <c r="P127" s="865">
        <v>3620044392</v>
      </c>
      <c r="Q127" s="865" t="s">
        <v>727</v>
      </c>
      <c r="R127" s="32" t="s">
        <v>723</v>
      </c>
    </row>
    <row r="128" spans="1:18" s="874" customFormat="1" ht="15.75" customHeight="1" x14ac:dyDescent="0.2">
      <c r="A128" s="873" t="s">
        <v>366</v>
      </c>
      <c r="B128" s="874">
        <v>5</v>
      </c>
      <c r="C128" s="858" t="s">
        <v>714</v>
      </c>
      <c r="D128" s="859" t="s">
        <v>715</v>
      </c>
      <c r="E128" s="858" t="s">
        <v>716</v>
      </c>
      <c r="F128" s="31" t="s">
        <v>728</v>
      </c>
      <c r="G128" s="859" t="s">
        <v>729</v>
      </c>
      <c r="H128" s="860" t="s">
        <v>95</v>
      </c>
      <c r="I128" s="868">
        <v>40359</v>
      </c>
      <c r="J128" s="858" t="s">
        <v>730</v>
      </c>
      <c r="K128" s="861" t="s">
        <v>720</v>
      </c>
      <c r="L128" s="858" t="s">
        <v>372</v>
      </c>
      <c r="M128" s="858" t="s">
        <v>731</v>
      </c>
      <c r="N128" s="871" t="s">
        <v>722</v>
      </c>
      <c r="O128" s="871" t="s">
        <v>95</v>
      </c>
      <c r="P128" s="865">
        <v>1743389473</v>
      </c>
      <c r="Q128" s="865">
        <v>72</v>
      </c>
      <c r="R128" s="32" t="s">
        <v>723</v>
      </c>
    </row>
    <row r="129" spans="1:18" s="874" customFormat="1" ht="15.75" customHeight="1" x14ac:dyDescent="0.2">
      <c r="A129" s="873" t="s">
        <v>366</v>
      </c>
      <c r="B129" s="874">
        <v>5</v>
      </c>
      <c r="C129" s="858" t="s">
        <v>714</v>
      </c>
      <c r="D129" s="859" t="s">
        <v>715</v>
      </c>
      <c r="E129" s="858" t="s">
        <v>716</v>
      </c>
      <c r="F129" s="31" t="s">
        <v>732</v>
      </c>
      <c r="G129" s="859" t="s">
        <v>733</v>
      </c>
      <c r="H129" s="860" t="s">
        <v>95</v>
      </c>
      <c r="I129" s="868">
        <v>40359</v>
      </c>
      <c r="J129" s="858" t="s">
        <v>730</v>
      </c>
      <c r="K129" s="861" t="s">
        <v>720</v>
      </c>
      <c r="L129" s="858">
        <v>0</v>
      </c>
      <c r="M129" s="858">
        <v>3</v>
      </c>
      <c r="N129" s="871" t="s">
        <v>722</v>
      </c>
      <c r="O129" s="871" t="s">
        <v>95</v>
      </c>
      <c r="P129" s="865">
        <v>1695997098</v>
      </c>
      <c r="Q129" s="865" t="s">
        <v>734</v>
      </c>
      <c r="R129" s="32" t="s">
        <v>735</v>
      </c>
    </row>
    <row r="130" spans="1:18" s="874" customFormat="1" ht="15.75" customHeight="1" x14ac:dyDescent="0.2">
      <c r="A130" s="873" t="s">
        <v>366</v>
      </c>
      <c r="B130" s="874">
        <v>5</v>
      </c>
      <c r="C130" s="858" t="s">
        <v>714</v>
      </c>
      <c r="D130" s="859" t="s">
        <v>715</v>
      </c>
      <c r="E130" s="858" t="s">
        <v>716</v>
      </c>
      <c r="F130" s="31" t="s">
        <v>736</v>
      </c>
      <c r="G130" s="859" t="s">
        <v>737</v>
      </c>
      <c r="H130" s="860" t="s">
        <v>95</v>
      </c>
      <c r="I130" s="868">
        <v>40359</v>
      </c>
      <c r="J130" s="858" t="s">
        <v>730</v>
      </c>
      <c r="K130" s="861" t="s">
        <v>720</v>
      </c>
      <c r="L130" s="858" t="s">
        <v>372</v>
      </c>
      <c r="M130" s="858" t="s">
        <v>731</v>
      </c>
      <c r="N130" s="871" t="s">
        <v>722</v>
      </c>
      <c r="O130" s="871" t="s">
        <v>95</v>
      </c>
      <c r="P130" s="865">
        <v>237202056</v>
      </c>
      <c r="Q130" s="865">
        <v>74</v>
      </c>
      <c r="R130" s="32" t="s">
        <v>738</v>
      </c>
    </row>
    <row r="131" spans="1:18" s="874" customFormat="1" ht="15.75" customHeight="1" x14ac:dyDescent="0.2">
      <c r="A131" s="873" t="s">
        <v>366</v>
      </c>
      <c r="B131" s="874">
        <v>5</v>
      </c>
      <c r="C131" s="858" t="s">
        <v>714</v>
      </c>
      <c r="D131" s="859" t="s">
        <v>715</v>
      </c>
      <c r="E131" s="858" t="s">
        <v>716</v>
      </c>
      <c r="F131" s="213" t="s">
        <v>739</v>
      </c>
      <c r="G131" s="859" t="s">
        <v>740</v>
      </c>
      <c r="H131" s="860" t="s">
        <v>95</v>
      </c>
      <c r="I131" s="868">
        <v>40541</v>
      </c>
      <c r="J131" s="858" t="s">
        <v>741</v>
      </c>
      <c r="K131" s="861" t="s">
        <v>720</v>
      </c>
      <c r="L131" s="858" t="s">
        <v>372</v>
      </c>
      <c r="M131" s="858" t="s">
        <v>109</v>
      </c>
      <c r="N131" s="871" t="s">
        <v>722</v>
      </c>
      <c r="O131" s="871" t="s">
        <v>95</v>
      </c>
      <c r="P131" s="865">
        <v>1695997098</v>
      </c>
      <c r="Q131" s="865" t="s">
        <v>742</v>
      </c>
      <c r="R131" s="32" t="s">
        <v>723</v>
      </c>
    </row>
    <row r="132" spans="1:18" s="874" customFormat="1" ht="15.75" customHeight="1" x14ac:dyDescent="0.2">
      <c r="A132" s="873" t="s">
        <v>366</v>
      </c>
      <c r="B132" s="874">
        <v>5</v>
      </c>
      <c r="C132" s="858" t="s">
        <v>714</v>
      </c>
      <c r="D132" s="859" t="s">
        <v>715</v>
      </c>
      <c r="E132" s="858" t="s">
        <v>716</v>
      </c>
      <c r="F132" s="31" t="s">
        <v>743</v>
      </c>
      <c r="G132" s="859" t="s">
        <v>744</v>
      </c>
      <c r="H132" s="860" t="s">
        <v>95</v>
      </c>
      <c r="I132" s="868">
        <v>40541</v>
      </c>
      <c r="J132" s="858" t="s">
        <v>741</v>
      </c>
      <c r="K132" s="861" t="s">
        <v>720</v>
      </c>
      <c r="L132" s="858">
        <v>0</v>
      </c>
      <c r="M132" s="858">
        <v>12</v>
      </c>
      <c r="N132" s="871" t="s">
        <v>722</v>
      </c>
      <c r="O132" s="871" t="s">
        <v>95</v>
      </c>
      <c r="P132" s="865">
        <v>1800895721</v>
      </c>
      <c r="Q132" s="865">
        <v>73</v>
      </c>
      <c r="R132" s="32" t="s">
        <v>745</v>
      </c>
    </row>
    <row r="133" spans="1:18" s="874" customFormat="1" ht="15.75" customHeight="1" x14ac:dyDescent="0.2">
      <c r="A133" s="873" t="s">
        <v>366</v>
      </c>
      <c r="B133" s="874">
        <v>5</v>
      </c>
      <c r="C133" s="858" t="s">
        <v>714</v>
      </c>
      <c r="D133" s="859" t="s">
        <v>715</v>
      </c>
      <c r="E133" s="858" t="s">
        <v>716</v>
      </c>
      <c r="F133" s="31" t="s">
        <v>746</v>
      </c>
      <c r="G133" s="859" t="s">
        <v>747</v>
      </c>
      <c r="H133" s="860" t="s">
        <v>95</v>
      </c>
      <c r="I133" s="868">
        <v>40542</v>
      </c>
      <c r="J133" s="858" t="s">
        <v>748</v>
      </c>
      <c r="K133" s="861" t="s">
        <v>720</v>
      </c>
      <c r="L133" s="858">
        <v>0</v>
      </c>
      <c r="M133" s="858">
        <v>12</v>
      </c>
      <c r="N133" s="871" t="s">
        <v>722</v>
      </c>
      <c r="O133" s="871" t="s">
        <v>95</v>
      </c>
      <c r="P133" s="865">
        <v>227365326</v>
      </c>
      <c r="Q133" s="865">
        <v>73</v>
      </c>
      <c r="R133" s="32" t="s">
        <v>749</v>
      </c>
    </row>
    <row r="134" spans="1:18" s="874" customFormat="1" ht="15.75" customHeight="1" x14ac:dyDescent="0.2">
      <c r="A134" s="873" t="s">
        <v>366</v>
      </c>
      <c r="B134" s="874">
        <v>6</v>
      </c>
      <c r="C134" s="858" t="s">
        <v>714</v>
      </c>
      <c r="D134" s="859" t="s">
        <v>715</v>
      </c>
      <c r="E134" s="858" t="s">
        <v>716</v>
      </c>
      <c r="F134" s="31" t="s">
        <v>750</v>
      </c>
      <c r="G134" s="859" t="s">
        <v>718</v>
      </c>
      <c r="H134" s="860" t="s">
        <v>95</v>
      </c>
      <c r="I134" s="868">
        <v>40541</v>
      </c>
      <c r="J134" s="858" t="s">
        <v>741</v>
      </c>
      <c r="K134" s="861" t="s">
        <v>720</v>
      </c>
      <c r="L134" s="858" t="s">
        <v>372</v>
      </c>
      <c r="M134" s="858" t="s">
        <v>109</v>
      </c>
      <c r="N134" s="871" t="s">
        <v>722</v>
      </c>
      <c r="O134" s="871" t="s">
        <v>95</v>
      </c>
      <c r="P134" s="865">
        <v>3601791442</v>
      </c>
      <c r="Q134" s="865">
        <v>75</v>
      </c>
      <c r="R134" s="32" t="s">
        <v>723</v>
      </c>
    </row>
    <row r="135" spans="1:18" s="874" customFormat="1" ht="15.75" customHeight="1" x14ac:dyDescent="0.2">
      <c r="A135" s="873" t="s">
        <v>366</v>
      </c>
      <c r="B135" s="874">
        <v>6</v>
      </c>
      <c r="C135" s="858" t="s">
        <v>714</v>
      </c>
      <c r="D135" s="859" t="s">
        <v>715</v>
      </c>
      <c r="E135" s="858" t="s">
        <v>716</v>
      </c>
      <c r="F135" s="31" t="s">
        <v>751</v>
      </c>
      <c r="G135" s="859" t="s">
        <v>752</v>
      </c>
      <c r="H135" s="860" t="s">
        <v>95</v>
      </c>
      <c r="I135" s="868">
        <v>40914</v>
      </c>
      <c r="J135" s="858" t="s">
        <v>753</v>
      </c>
      <c r="K135" s="861" t="s">
        <v>720</v>
      </c>
      <c r="L135" s="858" t="s">
        <v>372</v>
      </c>
      <c r="M135" s="858" t="s">
        <v>754</v>
      </c>
      <c r="N135" s="871" t="s">
        <v>722</v>
      </c>
      <c r="O135" s="871" t="s">
        <v>95</v>
      </c>
      <c r="P135" s="865">
        <v>251648280</v>
      </c>
      <c r="Q135" s="865">
        <v>77</v>
      </c>
      <c r="R135" s="32" t="s">
        <v>723</v>
      </c>
    </row>
    <row r="136" spans="1:18" s="874" customFormat="1" ht="15.75" customHeight="1" x14ac:dyDescent="0.2">
      <c r="A136" s="873" t="s">
        <v>366</v>
      </c>
      <c r="B136" s="874">
        <v>6</v>
      </c>
      <c r="C136" s="858" t="s">
        <v>714</v>
      </c>
      <c r="D136" s="859" t="s">
        <v>715</v>
      </c>
      <c r="E136" s="858" t="s">
        <v>716</v>
      </c>
      <c r="F136" s="213" t="s">
        <v>755</v>
      </c>
      <c r="G136" s="859" t="s">
        <v>756</v>
      </c>
      <c r="H136" s="860" t="s">
        <v>95</v>
      </c>
      <c r="I136" s="868">
        <v>41149</v>
      </c>
      <c r="J136" s="858" t="s">
        <v>757</v>
      </c>
      <c r="K136" s="861" t="s">
        <v>720</v>
      </c>
      <c r="L136" s="858" t="s">
        <v>372</v>
      </c>
      <c r="M136" s="858" t="s">
        <v>731</v>
      </c>
      <c r="N136" s="871" t="s">
        <v>722</v>
      </c>
      <c r="O136" s="871" t="s">
        <v>95</v>
      </c>
      <c r="P136" s="865">
        <v>1060570800</v>
      </c>
      <c r="Q136" s="865">
        <v>72</v>
      </c>
      <c r="R136" s="32" t="s">
        <v>723</v>
      </c>
    </row>
    <row r="137" spans="1:18" s="874" customFormat="1" ht="15.75" customHeight="1" x14ac:dyDescent="0.2">
      <c r="A137" s="873" t="s">
        <v>366</v>
      </c>
      <c r="B137" s="874">
        <v>6</v>
      </c>
      <c r="C137" s="858" t="s">
        <v>714</v>
      </c>
      <c r="D137" s="859" t="s">
        <v>715</v>
      </c>
      <c r="E137" s="858" t="s">
        <v>716</v>
      </c>
      <c r="F137" s="213" t="s">
        <v>758</v>
      </c>
      <c r="G137" s="859" t="s">
        <v>759</v>
      </c>
      <c r="H137" s="860" t="s">
        <v>95</v>
      </c>
      <c r="I137" s="868">
        <v>40567</v>
      </c>
      <c r="J137" s="858" t="s">
        <v>760</v>
      </c>
      <c r="K137" s="861" t="s">
        <v>720</v>
      </c>
      <c r="L137" s="858">
        <v>0</v>
      </c>
      <c r="M137" s="858" t="s">
        <v>109</v>
      </c>
      <c r="N137" s="871" t="s">
        <v>722</v>
      </c>
      <c r="O137" s="871" t="s">
        <v>95</v>
      </c>
      <c r="P137" s="865">
        <v>3680964471</v>
      </c>
      <c r="Q137" s="865">
        <v>76</v>
      </c>
      <c r="R137" s="32" t="s">
        <v>723</v>
      </c>
    </row>
    <row r="138" spans="1:18" s="874" customFormat="1" ht="15.75" customHeight="1" x14ac:dyDescent="0.2">
      <c r="A138" s="873" t="s">
        <v>366</v>
      </c>
      <c r="B138" s="874">
        <v>6</v>
      </c>
      <c r="C138" s="858" t="s">
        <v>714</v>
      </c>
      <c r="D138" s="859" t="s">
        <v>715</v>
      </c>
      <c r="E138" s="858" t="s">
        <v>716</v>
      </c>
      <c r="F138" s="31" t="s">
        <v>761</v>
      </c>
      <c r="G138" s="859" t="s">
        <v>762</v>
      </c>
      <c r="H138" s="860" t="s">
        <v>95</v>
      </c>
      <c r="I138" s="868">
        <v>40905</v>
      </c>
      <c r="J138" s="858" t="s">
        <v>763</v>
      </c>
      <c r="K138" s="861" t="s">
        <v>720</v>
      </c>
      <c r="L138" s="858" t="s">
        <v>372</v>
      </c>
      <c r="M138" s="858" t="s">
        <v>721</v>
      </c>
      <c r="N138" s="871" t="s">
        <v>722</v>
      </c>
      <c r="O138" s="871" t="s">
        <v>95</v>
      </c>
      <c r="P138" s="865">
        <v>3408780165</v>
      </c>
      <c r="Q138" s="865" t="s">
        <v>764</v>
      </c>
      <c r="R138" s="32" t="s">
        <v>723</v>
      </c>
    </row>
    <row r="139" spans="1:18" s="874" customFormat="1" ht="15.75" customHeight="1" x14ac:dyDescent="0.2">
      <c r="A139" s="873" t="s">
        <v>366</v>
      </c>
      <c r="B139" s="874">
        <v>6</v>
      </c>
      <c r="C139" s="858" t="s">
        <v>714</v>
      </c>
      <c r="D139" s="859" t="s">
        <v>715</v>
      </c>
      <c r="E139" s="858" t="s">
        <v>716</v>
      </c>
      <c r="F139" s="213" t="s">
        <v>765</v>
      </c>
      <c r="G139" s="859" t="s">
        <v>762</v>
      </c>
      <c r="H139" s="860" t="s">
        <v>95</v>
      </c>
      <c r="I139" s="868">
        <v>40905</v>
      </c>
      <c r="J139" s="858" t="s">
        <v>766</v>
      </c>
      <c r="K139" s="861" t="s">
        <v>720</v>
      </c>
      <c r="L139" s="858" t="s">
        <v>372</v>
      </c>
      <c r="M139" s="858" t="s">
        <v>767</v>
      </c>
      <c r="N139" s="871" t="s">
        <v>722</v>
      </c>
      <c r="O139" s="871" t="s">
        <v>95</v>
      </c>
      <c r="P139" s="865">
        <v>3239248734</v>
      </c>
      <c r="Q139" s="865">
        <v>75</v>
      </c>
      <c r="R139" s="32" t="s">
        <v>723</v>
      </c>
    </row>
    <row r="140" spans="1:18" s="874" customFormat="1" ht="15.75" customHeight="1" x14ac:dyDescent="0.2">
      <c r="A140" s="873" t="s">
        <v>366</v>
      </c>
      <c r="B140" s="874">
        <v>6</v>
      </c>
      <c r="C140" s="858" t="s">
        <v>714</v>
      </c>
      <c r="D140" s="859" t="s">
        <v>715</v>
      </c>
      <c r="E140" s="858" t="s">
        <v>716</v>
      </c>
      <c r="F140" s="213" t="s">
        <v>768</v>
      </c>
      <c r="G140" s="859" t="s">
        <v>762</v>
      </c>
      <c r="H140" s="860" t="s">
        <v>95</v>
      </c>
      <c r="I140" s="868">
        <v>40905</v>
      </c>
      <c r="J140" s="858" t="s">
        <v>766</v>
      </c>
      <c r="K140" s="861" t="s">
        <v>720</v>
      </c>
      <c r="L140" s="858" t="s">
        <v>372</v>
      </c>
      <c r="M140" s="858" t="s">
        <v>767</v>
      </c>
      <c r="N140" s="871" t="s">
        <v>722</v>
      </c>
      <c r="O140" s="871" t="s">
        <v>95</v>
      </c>
      <c r="P140" s="865">
        <v>4122680207</v>
      </c>
      <c r="Q140" s="865">
        <v>76</v>
      </c>
      <c r="R140" s="32" t="s">
        <v>723</v>
      </c>
    </row>
    <row r="141" spans="1:18" s="874" customFormat="1" ht="15.75" customHeight="1" x14ac:dyDescent="0.2">
      <c r="A141" s="873" t="s">
        <v>366</v>
      </c>
      <c r="B141" s="874">
        <v>6</v>
      </c>
      <c r="C141" s="858" t="s">
        <v>714</v>
      </c>
      <c r="D141" s="859" t="s">
        <v>715</v>
      </c>
      <c r="E141" s="858" t="s">
        <v>716</v>
      </c>
      <c r="F141" s="213" t="s">
        <v>769</v>
      </c>
      <c r="G141" s="859" t="s">
        <v>770</v>
      </c>
      <c r="H141" s="860" t="s">
        <v>95</v>
      </c>
      <c r="I141" s="868">
        <v>41518</v>
      </c>
      <c r="J141" s="858" t="s">
        <v>771</v>
      </c>
      <c r="K141" s="861" t="s">
        <v>720</v>
      </c>
      <c r="L141" s="858" t="s">
        <v>372</v>
      </c>
      <c r="M141" s="858" t="s">
        <v>772</v>
      </c>
      <c r="N141" s="871" t="s">
        <v>722</v>
      </c>
      <c r="O141" s="871" t="s">
        <v>95</v>
      </c>
      <c r="P141" s="865">
        <v>252657699</v>
      </c>
      <c r="Q141" s="865">
        <v>77</v>
      </c>
      <c r="R141" s="32" t="s">
        <v>723</v>
      </c>
    </row>
    <row r="142" spans="1:18" s="874" customFormat="1" ht="15.75" customHeight="1" x14ac:dyDescent="0.2">
      <c r="A142" s="873" t="s">
        <v>366</v>
      </c>
      <c r="B142" s="874">
        <v>7</v>
      </c>
      <c r="C142" s="858" t="s">
        <v>714</v>
      </c>
      <c r="D142" s="859" t="s">
        <v>715</v>
      </c>
      <c r="E142" s="858" t="s">
        <v>716</v>
      </c>
      <c r="F142" s="213" t="s">
        <v>773</v>
      </c>
      <c r="G142" s="859" t="s">
        <v>774</v>
      </c>
      <c r="H142" s="860" t="s">
        <v>94</v>
      </c>
      <c r="I142" s="868" t="s">
        <v>775</v>
      </c>
      <c r="J142" s="858" t="s">
        <v>776</v>
      </c>
      <c r="K142" s="861" t="s">
        <v>720</v>
      </c>
      <c r="L142" s="858" t="s">
        <v>372</v>
      </c>
      <c r="M142" s="858" t="s">
        <v>777</v>
      </c>
      <c r="N142" s="871" t="s">
        <v>722</v>
      </c>
      <c r="O142" s="871" t="s">
        <v>94</v>
      </c>
      <c r="P142" s="865" t="s">
        <v>778</v>
      </c>
      <c r="Q142" s="865">
        <v>96</v>
      </c>
      <c r="R142" s="32" t="s">
        <v>723</v>
      </c>
    </row>
    <row r="143" spans="1:18" s="874" customFormat="1" ht="15.75" customHeight="1" x14ac:dyDescent="0.2">
      <c r="A143" s="873" t="s">
        <v>366</v>
      </c>
      <c r="B143" s="874">
        <v>7</v>
      </c>
      <c r="C143" s="858" t="s">
        <v>714</v>
      </c>
      <c r="D143" s="859" t="s">
        <v>715</v>
      </c>
      <c r="E143" s="858" t="s">
        <v>716</v>
      </c>
      <c r="F143" s="213" t="s">
        <v>779</v>
      </c>
      <c r="G143" s="859" t="s">
        <v>780</v>
      </c>
      <c r="H143" s="860" t="s">
        <v>94</v>
      </c>
      <c r="I143" s="868">
        <v>41624</v>
      </c>
      <c r="J143" s="858" t="s">
        <v>781</v>
      </c>
      <c r="K143" s="861" t="s">
        <v>720</v>
      </c>
      <c r="L143" s="858" t="s">
        <v>372</v>
      </c>
      <c r="M143" s="858" t="s">
        <v>777</v>
      </c>
      <c r="N143" s="871" t="s">
        <v>722</v>
      </c>
      <c r="O143" s="871" t="s">
        <v>94</v>
      </c>
      <c r="P143" s="865" t="s">
        <v>778</v>
      </c>
      <c r="Q143" s="865">
        <v>97</v>
      </c>
      <c r="R143" s="32" t="s">
        <v>723</v>
      </c>
    </row>
    <row r="144" spans="1:18" s="874" customFormat="1" ht="15.75" customHeight="1" x14ac:dyDescent="0.2">
      <c r="A144" s="873" t="s">
        <v>366</v>
      </c>
      <c r="B144" s="874">
        <v>7</v>
      </c>
      <c r="C144" s="858" t="s">
        <v>714</v>
      </c>
      <c r="D144" s="859" t="s">
        <v>715</v>
      </c>
      <c r="E144" s="858" t="s">
        <v>716</v>
      </c>
      <c r="F144" s="213" t="s">
        <v>782</v>
      </c>
      <c r="G144" s="859" t="s">
        <v>780</v>
      </c>
      <c r="H144" s="860" t="s">
        <v>94</v>
      </c>
      <c r="I144" s="868">
        <v>41624</v>
      </c>
      <c r="J144" s="858" t="s">
        <v>781</v>
      </c>
      <c r="K144" s="861" t="s">
        <v>720</v>
      </c>
      <c r="L144" s="858" t="s">
        <v>372</v>
      </c>
      <c r="M144" s="858" t="s">
        <v>777</v>
      </c>
      <c r="N144" s="871" t="s">
        <v>722</v>
      </c>
      <c r="O144" s="871" t="s">
        <v>94</v>
      </c>
      <c r="P144" s="865" t="s">
        <v>778</v>
      </c>
      <c r="Q144" s="865" t="s">
        <v>783</v>
      </c>
      <c r="R144" s="32" t="s">
        <v>723</v>
      </c>
    </row>
    <row r="145" spans="1:18" s="874" customFormat="1" ht="15.75" customHeight="1" x14ac:dyDescent="0.2">
      <c r="A145" s="873" t="s">
        <v>366</v>
      </c>
      <c r="B145" s="874">
        <v>7</v>
      </c>
      <c r="C145" s="858" t="s">
        <v>714</v>
      </c>
      <c r="D145" s="859" t="s">
        <v>715</v>
      </c>
      <c r="E145" s="858" t="s">
        <v>716</v>
      </c>
      <c r="F145" s="31" t="s">
        <v>784</v>
      </c>
      <c r="G145" s="859" t="s">
        <v>785</v>
      </c>
      <c r="H145" s="860" t="s">
        <v>94</v>
      </c>
      <c r="I145" s="868">
        <v>41772</v>
      </c>
      <c r="J145" s="858"/>
      <c r="K145" s="861" t="s">
        <v>720</v>
      </c>
      <c r="L145" s="858" t="s">
        <v>772</v>
      </c>
      <c r="M145" s="858" t="s">
        <v>372</v>
      </c>
      <c r="N145" s="858">
        <v>4755</v>
      </c>
      <c r="O145" s="871" t="s">
        <v>94</v>
      </c>
      <c r="P145" s="865" t="s">
        <v>778</v>
      </c>
      <c r="Q145" s="865" t="s">
        <v>786</v>
      </c>
      <c r="R145" s="32" t="s">
        <v>787</v>
      </c>
    </row>
    <row r="146" spans="1:18" s="874" customFormat="1" ht="15.75" customHeight="1" x14ac:dyDescent="0.2">
      <c r="A146" s="873" t="s">
        <v>366</v>
      </c>
      <c r="B146" s="874">
        <v>7</v>
      </c>
      <c r="C146" s="858" t="s">
        <v>714</v>
      </c>
      <c r="D146" s="859" t="s">
        <v>715</v>
      </c>
      <c r="E146" s="858" t="s">
        <v>716</v>
      </c>
      <c r="F146" s="213" t="s">
        <v>788</v>
      </c>
      <c r="G146" s="859" t="s">
        <v>789</v>
      </c>
      <c r="H146" s="860" t="s">
        <v>94</v>
      </c>
      <c r="I146" s="868">
        <v>41624</v>
      </c>
      <c r="J146" s="858" t="s">
        <v>790</v>
      </c>
      <c r="K146" s="861" t="s">
        <v>720</v>
      </c>
      <c r="L146" s="858" t="s">
        <v>372</v>
      </c>
      <c r="M146" s="858" t="s">
        <v>791</v>
      </c>
      <c r="N146" s="858" t="s">
        <v>792</v>
      </c>
      <c r="O146" s="871" t="s">
        <v>94</v>
      </c>
      <c r="P146" s="865" t="s">
        <v>778</v>
      </c>
      <c r="Q146" s="865">
        <v>97</v>
      </c>
      <c r="R146" s="32" t="s">
        <v>723</v>
      </c>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3"/>
  <sheetViews>
    <sheetView workbookViewId="0">
      <selection activeCell="D8" sqref="D8"/>
    </sheetView>
  </sheetViews>
  <sheetFormatPr baseColWidth="10" defaultColWidth="11.42578125" defaultRowHeight="11.25" x14ac:dyDescent="0.2"/>
  <cols>
    <col min="1" max="1" width="18.28515625" style="100" customWidth="1"/>
    <col min="2" max="2" width="11.5703125" style="100" bestFit="1" customWidth="1"/>
    <col min="3" max="4" width="11.42578125" style="100"/>
    <col min="5" max="6" width="11.5703125" style="100" bestFit="1" customWidth="1"/>
    <col min="7" max="7" width="11.42578125" style="100"/>
    <col min="8" max="8" width="11.7109375" style="100" bestFit="1" customWidth="1"/>
    <col min="9" max="10" width="11.85546875" style="100" bestFit="1" customWidth="1"/>
    <col min="11" max="12" width="11.5703125" style="100" bestFit="1" customWidth="1"/>
    <col min="13" max="14" width="11.7109375" style="100" bestFit="1" customWidth="1"/>
    <col min="15" max="15" width="12.140625" style="100" bestFit="1" customWidth="1"/>
    <col min="16" max="16" width="18.28515625" style="100" bestFit="1" customWidth="1"/>
    <col min="17" max="17" width="11.5703125" style="100" bestFit="1" customWidth="1"/>
    <col min="18" max="16384" width="11.42578125" style="100"/>
  </cols>
  <sheetData>
    <row r="1" spans="1:18" s="44" customFormat="1" ht="26.25" customHeight="1" x14ac:dyDescent="0.25">
      <c r="A1" s="47" t="s">
        <v>17</v>
      </c>
      <c r="B1" s="47" t="s">
        <v>18</v>
      </c>
      <c r="C1" s="47" t="s">
        <v>0</v>
      </c>
      <c r="D1" s="47" t="s">
        <v>1</v>
      </c>
      <c r="E1" s="47" t="s">
        <v>2</v>
      </c>
      <c r="F1" s="47" t="s">
        <v>3</v>
      </c>
      <c r="G1" s="47" t="s">
        <v>4</v>
      </c>
      <c r="H1" s="47" t="s">
        <v>5</v>
      </c>
      <c r="I1" s="49" t="s">
        <v>6</v>
      </c>
      <c r="J1" s="49" t="s">
        <v>7</v>
      </c>
      <c r="K1" s="47" t="s">
        <v>8</v>
      </c>
      <c r="L1" s="47" t="s">
        <v>9</v>
      </c>
      <c r="M1" s="47" t="s">
        <v>10</v>
      </c>
      <c r="N1" s="47" t="s">
        <v>11</v>
      </c>
      <c r="O1" s="47" t="s">
        <v>12</v>
      </c>
      <c r="P1" s="47" t="s">
        <v>13</v>
      </c>
      <c r="Q1" s="47" t="s">
        <v>14</v>
      </c>
      <c r="R1" s="47" t="s">
        <v>15</v>
      </c>
    </row>
    <row r="2" spans="1:18" s="99" customFormat="1" ht="33.75" x14ac:dyDescent="0.2">
      <c r="A2" s="40" t="s">
        <v>311</v>
      </c>
      <c r="B2" s="99">
        <v>2</v>
      </c>
      <c r="C2" s="23" t="s">
        <v>174</v>
      </c>
      <c r="D2" s="22" t="s">
        <v>174</v>
      </c>
      <c r="E2" s="23" t="s">
        <v>312</v>
      </c>
      <c r="F2" s="24" t="s">
        <v>313</v>
      </c>
      <c r="G2" s="22" t="s">
        <v>19</v>
      </c>
      <c r="H2" s="25"/>
      <c r="I2" s="26">
        <v>40186</v>
      </c>
      <c r="J2" s="27">
        <v>41084</v>
      </c>
      <c r="K2" s="27"/>
      <c r="L2" s="27" t="s">
        <v>314</v>
      </c>
      <c r="M2" s="27" t="s">
        <v>315</v>
      </c>
      <c r="N2" s="29">
        <v>233</v>
      </c>
      <c r="O2" s="29">
        <v>233</v>
      </c>
      <c r="P2" s="114">
        <v>274661038</v>
      </c>
      <c r="Q2" s="114">
        <v>62</v>
      </c>
      <c r="R2" s="21"/>
    </row>
    <row r="3" spans="1:18" s="99" customFormat="1" ht="45" x14ac:dyDescent="0.2">
      <c r="A3" s="40" t="s">
        <v>311</v>
      </c>
      <c r="B3" s="99">
        <v>2</v>
      </c>
      <c r="C3" s="23" t="s">
        <v>174</v>
      </c>
      <c r="D3" s="22" t="s">
        <v>174</v>
      </c>
      <c r="E3" s="23" t="s">
        <v>312</v>
      </c>
      <c r="F3" s="171" t="s">
        <v>316</v>
      </c>
      <c r="G3" s="22" t="s">
        <v>19</v>
      </c>
      <c r="H3" s="22"/>
      <c r="I3" s="26">
        <v>41655</v>
      </c>
      <c r="J3" s="27">
        <v>41851</v>
      </c>
      <c r="K3" s="27"/>
      <c r="L3" s="27" t="s">
        <v>317</v>
      </c>
      <c r="M3" s="27" t="s">
        <v>315</v>
      </c>
      <c r="N3" s="29">
        <v>635</v>
      </c>
      <c r="O3" s="29">
        <v>635</v>
      </c>
      <c r="P3" s="114" t="s">
        <v>318</v>
      </c>
      <c r="Q3" s="114">
        <v>61</v>
      </c>
      <c r="R3" s="21" t="s">
        <v>319</v>
      </c>
    </row>
    <row r="4" spans="1:18" s="99" customFormat="1" ht="33.75" x14ac:dyDescent="0.2">
      <c r="A4" s="40" t="s">
        <v>311</v>
      </c>
      <c r="B4" s="99">
        <v>33</v>
      </c>
      <c r="C4" s="23" t="s">
        <v>174</v>
      </c>
      <c r="D4" s="22" t="s">
        <v>174</v>
      </c>
      <c r="E4" s="23" t="s">
        <v>312</v>
      </c>
      <c r="F4" s="24" t="s">
        <v>320</v>
      </c>
      <c r="G4" s="22" t="s">
        <v>19</v>
      </c>
      <c r="H4" s="25"/>
      <c r="I4" s="26">
        <v>40574</v>
      </c>
      <c r="J4" s="27">
        <v>40908</v>
      </c>
      <c r="K4" s="27"/>
      <c r="L4" s="27" t="s">
        <v>321</v>
      </c>
      <c r="M4" s="27" t="s">
        <v>315</v>
      </c>
      <c r="N4" s="29">
        <v>170</v>
      </c>
      <c r="O4" s="29">
        <v>170</v>
      </c>
      <c r="P4" s="114">
        <v>215504924</v>
      </c>
      <c r="Q4" s="114">
        <v>286</v>
      </c>
      <c r="R4" s="21"/>
    </row>
    <row r="5" spans="1:18" s="99" customFormat="1" ht="33.75" x14ac:dyDescent="0.2">
      <c r="A5" s="40" t="s">
        <v>311</v>
      </c>
      <c r="B5" s="99">
        <v>33</v>
      </c>
      <c r="C5" s="23" t="s">
        <v>174</v>
      </c>
      <c r="D5" s="22" t="s">
        <v>174</v>
      </c>
      <c r="E5" s="23" t="s">
        <v>322</v>
      </c>
      <c r="F5" s="171" t="s">
        <v>323</v>
      </c>
      <c r="G5" s="22" t="s">
        <v>19</v>
      </c>
      <c r="H5" s="22"/>
      <c r="I5" s="26">
        <v>41353</v>
      </c>
      <c r="J5" s="27">
        <v>41639</v>
      </c>
      <c r="K5" s="27"/>
      <c r="L5" s="27" t="s">
        <v>324</v>
      </c>
      <c r="M5" s="27" t="s">
        <v>315</v>
      </c>
      <c r="N5" s="29">
        <v>380</v>
      </c>
      <c r="O5" s="29">
        <v>380</v>
      </c>
      <c r="P5" s="114">
        <v>634937060</v>
      </c>
      <c r="Q5" s="114">
        <v>287</v>
      </c>
      <c r="R5" s="21"/>
    </row>
    <row r="6" spans="1:18" s="99" customFormat="1" ht="33.75" x14ac:dyDescent="0.2">
      <c r="A6" s="40" t="s">
        <v>311</v>
      </c>
      <c r="B6" s="99">
        <v>33</v>
      </c>
      <c r="C6" s="23" t="s">
        <v>174</v>
      </c>
      <c r="D6" s="22" t="s">
        <v>174</v>
      </c>
      <c r="E6" s="23" t="s">
        <v>322</v>
      </c>
      <c r="F6" s="24" t="s">
        <v>325</v>
      </c>
      <c r="G6" s="22" t="s">
        <v>19</v>
      </c>
      <c r="H6" s="22"/>
      <c r="I6" s="26">
        <v>41655</v>
      </c>
      <c r="J6" s="27">
        <v>41851</v>
      </c>
      <c r="K6" s="27"/>
      <c r="L6" s="27" t="s">
        <v>326</v>
      </c>
      <c r="M6" s="27"/>
      <c r="N6" s="29">
        <v>380</v>
      </c>
      <c r="O6" s="29">
        <v>380</v>
      </c>
      <c r="P6" s="114" t="s">
        <v>318</v>
      </c>
      <c r="Q6" s="114">
        <v>285</v>
      </c>
      <c r="R6" s="21"/>
    </row>
    <row r="7" spans="1:18" s="99" customFormat="1" ht="33.75" x14ac:dyDescent="0.2">
      <c r="A7" s="40" t="s">
        <v>311</v>
      </c>
      <c r="B7" s="99">
        <v>33</v>
      </c>
      <c r="C7" s="23" t="s">
        <v>174</v>
      </c>
      <c r="D7" s="22" t="s">
        <v>174</v>
      </c>
      <c r="E7" s="23" t="s">
        <v>312</v>
      </c>
      <c r="F7" s="24" t="s">
        <v>327</v>
      </c>
      <c r="G7" s="22" t="s">
        <v>19</v>
      </c>
      <c r="H7" s="25"/>
      <c r="I7" s="26">
        <v>41516</v>
      </c>
      <c r="J7" s="27">
        <v>41943</v>
      </c>
      <c r="K7" s="27"/>
      <c r="L7" s="27" t="s">
        <v>328</v>
      </c>
      <c r="M7" s="27" t="s">
        <v>315</v>
      </c>
      <c r="N7" s="29">
        <v>200</v>
      </c>
      <c r="O7" s="29">
        <v>200</v>
      </c>
      <c r="P7" s="114">
        <v>555753000</v>
      </c>
      <c r="Q7" s="114">
        <v>289</v>
      </c>
      <c r="R7" s="21"/>
    </row>
    <row r="8" spans="1:18" s="99" customFormat="1" ht="33.75" x14ac:dyDescent="0.2">
      <c r="A8" s="40" t="s">
        <v>311</v>
      </c>
      <c r="B8" s="99">
        <v>34</v>
      </c>
      <c r="C8" s="23" t="s">
        <v>174</v>
      </c>
      <c r="D8" s="22" t="s">
        <v>174</v>
      </c>
      <c r="E8" s="23" t="s">
        <v>312</v>
      </c>
      <c r="F8" s="24" t="s">
        <v>329</v>
      </c>
      <c r="G8" s="22" t="s">
        <v>19</v>
      </c>
      <c r="H8" s="25"/>
      <c r="I8" s="26">
        <v>41091</v>
      </c>
      <c r="J8" s="27">
        <v>41273</v>
      </c>
      <c r="K8" s="27"/>
      <c r="L8" s="27" t="s">
        <v>330</v>
      </c>
      <c r="M8" s="27" t="s">
        <v>315</v>
      </c>
      <c r="N8" s="29">
        <v>100</v>
      </c>
      <c r="O8" s="29">
        <v>100</v>
      </c>
      <c r="P8" s="114">
        <v>144000000</v>
      </c>
      <c r="Q8" s="114">
        <v>556</v>
      </c>
      <c r="R8" s="21"/>
    </row>
    <row r="9" spans="1:18" s="99" customFormat="1" ht="33.75" x14ac:dyDescent="0.2">
      <c r="A9" s="40" t="s">
        <v>311</v>
      </c>
      <c r="B9" s="99">
        <v>34</v>
      </c>
      <c r="C9" s="23" t="s">
        <v>174</v>
      </c>
      <c r="D9" s="22" t="s">
        <v>174</v>
      </c>
      <c r="E9" s="23" t="s">
        <v>322</v>
      </c>
      <c r="F9" s="24" t="s">
        <v>331</v>
      </c>
      <c r="G9" s="22" t="s">
        <v>19</v>
      </c>
      <c r="H9" s="22"/>
      <c r="I9" s="26">
        <v>41254</v>
      </c>
      <c r="J9" s="27">
        <v>41670</v>
      </c>
      <c r="K9" s="27"/>
      <c r="L9" s="27" t="s">
        <v>332</v>
      </c>
      <c r="M9" s="27" t="s">
        <v>315</v>
      </c>
      <c r="N9" s="29">
        <v>180</v>
      </c>
      <c r="O9" s="29">
        <v>180</v>
      </c>
      <c r="P9" s="114">
        <v>743402880</v>
      </c>
      <c r="Q9" s="114">
        <v>557</v>
      </c>
      <c r="R9" s="21"/>
    </row>
    <row r="10" spans="1:18" s="99" customFormat="1" ht="33.75" x14ac:dyDescent="0.2">
      <c r="A10" s="40" t="s">
        <v>311</v>
      </c>
      <c r="B10" s="99">
        <v>34</v>
      </c>
      <c r="C10" s="23" t="s">
        <v>174</v>
      </c>
      <c r="D10" s="22" t="s">
        <v>174</v>
      </c>
      <c r="E10" s="23" t="s">
        <v>322</v>
      </c>
      <c r="F10" s="24" t="s">
        <v>333</v>
      </c>
      <c r="G10" s="22" t="s">
        <v>19</v>
      </c>
      <c r="H10" s="22"/>
      <c r="I10" s="26">
        <v>41655</v>
      </c>
      <c r="J10" s="27">
        <v>41851</v>
      </c>
      <c r="K10" s="27"/>
      <c r="L10" s="27" t="s">
        <v>330</v>
      </c>
      <c r="M10" s="27" t="s">
        <v>334</v>
      </c>
      <c r="N10" s="29">
        <v>50</v>
      </c>
      <c r="O10" s="29">
        <v>50</v>
      </c>
      <c r="P10" s="114" t="s">
        <v>318</v>
      </c>
      <c r="Q10" s="114">
        <v>555</v>
      </c>
      <c r="R10" s="21"/>
    </row>
    <row r="11" spans="1:18" s="99" customFormat="1" ht="33.75" x14ac:dyDescent="0.2">
      <c r="A11" s="40" t="s">
        <v>311</v>
      </c>
      <c r="B11" s="99">
        <v>34</v>
      </c>
      <c r="C11" s="23" t="s">
        <v>174</v>
      </c>
      <c r="D11" s="22" t="s">
        <v>174</v>
      </c>
      <c r="E11" s="23" t="s">
        <v>322</v>
      </c>
      <c r="F11" s="24" t="s">
        <v>335</v>
      </c>
      <c r="G11" s="22" t="s">
        <v>19</v>
      </c>
      <c r="H11" s="22"/>
      <c r="I11" s="26">
        <v>41183</v>
      </c>
      <c r="J11" s="27">
        <v>41274</v>
      </c>
      <c r="K11" s="27"/>
      <c r="L11" s="27" t="s">
        <v>315</v>
      </c>
      <c r="M11" s="27" t="s">
        <v>336</v>
      </c>
      <c r="N11" s="29">
        <v>300</v>
      </c>
      <c r="O11" s="29">
        <v>300</v>
      </c>
      <c r="P11" s="114">
        <v>115783180</v>
      </c>
      <c r="Q11" s="114">
        <v>558</v>
      </c>
      <c r="R11" s="21"/>
    </row>
    <row r="12" spans="1:18" s="99" customFormat="1" ht="33.75" x14ac:dyDescent="0.2">
      <c r="A12" s="40" t="s">
        <v>311</v>
      </c>
      <c r="B12" s="99">
        <v>35</v>
      </c>
      <c r="C12" s="23" t="s">
        <v>174</v>
      </c>
      <c r="D12" s="22" t="s">
        <v>174</v>
      </c>
      <c r="E12" s="23" t="s">
        <v>312</v>
      </c>
      <c r="F12" s="24" t="s">
        <v>337</v>
      </c>
      <c r="G12" s="24" t="s">
        <v>19</v>
      </c>
      <c r="H12" s="25"/>
      <c r="I12" s="26">
        <v>41204</v>
      </c>
      <c r="J12" s="27">
        <v>41274</v>
      </c>
      <c r="K12" s="27"/>
      <c r="L12" s="27" t="s">
        <v>338</v>
      </c>
      <c r="M12" s="27" t="s">
        <v>315</v>
      </c>
      <c r="N12" s="29">
        <v>200</v>
      </c>
      <c r="O12" s="29">
        <v>200</v>
      </c>
      <c r="P12" s="114">
        <v>175088000</v>
      </c>
      <c r="Q12" s="114">
        <v>821</v>
      </c>
      <c r="R12" s="21"/>
    </row>
    <row r="13" spans="1:18" s="99" customFormat="1" ht="33.75" x14ac:dyDescent="0.2">
      <c r="A13" s="40" t="s">
        <v>311</v>
      </c>
      <c r="B13" s="99">
        <v>35</v>
      </c>
      <c r="C13" s="23" t="s">
        <v>174</v>
      </c>
      <c r="D13" s="22" t="s">
        <v>174</v>
      </c>
      <c r="E13" s="23" t="s">
        <v>312</v>
      </c>
      <c r="F13" s="24" t="s">
        <v>339</v>
      </c>
      <c r="G13" s="24" t="s">
        <v>19</v>
      </c>
      <c r="H13" s="22"/>
      <c r="I13" s="26">
        <v>41248</v>
      </c>
      <c r="J13" s="27">
        <v>41943</v>
      </c>
      <c r="K13" s="27"/>
      <c r="L13" s="27" t="s">
        <v>340</v>
      </c>
      <c r="M13" s="27"/>
      <c r="N13" s="29">
        <v>400</v>
      </c>
      <c r="O13" s="29">
        <v>400</v>
      </c>
      <c r="P13" s="114">
        <v>1309384500</v>
      </c>
      <c r="Q13" s="114">
        <v>822</v>
      </c>
      <c r="R13" s="21"/>
    </row>
    <row r="14" spans="1:18" s="99" customFormat="1" ht="17.25" customHeight="1" x14ac:dyDescent="0.2">
      <c r="A14" s="40" t="s">
        <v>311</v>
      </c>
      <c r="B14" s="99">
        <v>35</v>
      </c>
      <c r="C14" s="23" t="s">
        <v>174</v>
      </c>
      <c r="D14" s="22" t="s">
        <v>174</v>
      </c>
      <c r="E14" s="23" t="s">
        <v>322</v>
      </c>
      <c r="F14" s="171" t="s">
        <v>316</v>
      </c>
      <c r="G14" s="22" t="s">
        <v>19</v>
      </c>
      <c r="H14" s="22"/>
      <c r="I14" s="26">
        <v>41655</v>
      </c>
      <c r="J14" s="27">
        <v>41851</v>
      </c>
      <c r="K14" s="27"/>
      <c r="L14" s="27" t="s">
        <v>317</v>
      </c>
      <c r="M14" s="27" t="s">
        <v>315</v>
      </c>
      <c r="N14" s="29">
        <v>635</v>
      </c>
      <c r="O14" s="29">
        <v>635</v>
      </c>
      <c r="P14" s="114" t="s">
        <v>318</v>
      </c>
      <c r="Q14" s="114"/>
      <c r="R14" s="21" t="s">
        <v>341</v>
      </c>
    </row>
    <row r="15" spans="1:18" s="115" customFormat="1" ht="33.75" x14ac:dyDescent="0.2">
      <c r="A15" s="40" t="s">
        <v>175</v>
      </c>
      <c r="B15" s="99"/>
      <c r="C15" s="23" t="s">
        <v>174</v>
      </c>
      <c r="D15" s="22" t="s">
        <v>174</v>
      </c>
      <c r="E15" s="23" t="s">
        <v>32</v>
      </c>
      <c r="F15" s="28">
        <v>53420.12</v>
      </c>
      <c r="G15" s="22" t="s">
        <v>19</v>
      </c>
      <c r="H15" s="25"/>
      <c r="I15" s="26">
        <v>40920</v>
      </c>
      <c r="J15" s="27">
        <v>41090</v>
      </c>
      <c r="K15" s="27" t="s">
        <v>16</v>
      </c>
      <c r="L15" s="27" t="s">
        <v>680</v>
      </c>
      <c r="M15" s="27" t="s">
        <v>681</v>
      </c>
      <c r="N15" s="29">
        <v>664</v>
      </c>
      <c r="O15" s="29">
        <f>+N15*H15</f>
        <v>0</v>
      </c>
      <c r="P15" s="114">
        <v>467841197</v>
      </c>
      <c r="Q15" s="114">
        <v>137</v>
      </c>
      <c r="R15" s="21"/>
    </row>
    <row r="16" spans="1:18" s="115" customFormat="1" ht="33.75" x14ac:dyDescent="0.2">
      <c r="A16" s="40" t="s">
        <v>175</v>
      </c>
      <c r="B16" s="99"/>
      <c r="C16" s="23" t="s">
        <v>174</v>
      </c>
      <c r="D16" s="22" t="s">
        <v>174</v>
      </c>
      <c r="E16" s="23" t="s">
        <v>32</v>
      </c>
      <c r="F16" s="28">
        <v>129120.12</v>
      </c>
      <c r="G16" s="22" t="s">
        <v>19</v>
      </c>
      <c r="H16" s="22"/>
      <c r="I16" s="26">
        <v>41091</v>
      </c>
      <c r="J16" s="27">
        <v>41273</v>
      </c>
      <c r="K16" s="27" t="s">
        <v>16</v>
      </c>
      <c r="L16" s="27" t="s">
        <v>682</v>
      </c>
      <c r="M16" s="27" t="s">
        <v>681</v>
      </c>
      <c r="N16" s="29">
        <v>651</v>
      </c>
      <c r="O16" s="29">
        <v>0</v>
      </c>
      <c r="P16" s="114">
        <v>523893505</v>
      </c>
      <c r="Q16" s="114">
        <v>138</v>
      </c>
      <c r="R16" s="21"/>
    </row>
    <row r="17" spans="1:18" s="115" customFormat="1" ht="33.75" x14ac:dyDescent="0.2">
      <c r="A17" s="40" t="s">
        <v>175</v>
      </c>
      <c r="B17" s="99"/>
      <c r="C17" s="23" t="s">
        <v>174</v>
      </c>
      <c r="D17" s="22" t="s">
        <v>174</v>
      </c>
      <c r="E17" s="23" t="s">
        <v>32</v>
      </c>
      <c r="F17" s="170">
        <v>22120.13</v>
      </c>
      <c r="G17" s="22" t="s">
        <v>19</v>
      </c>
      <c r="H17" s="22"/>
      <c r="I17" s="26">
        <v>41353</v>
      </c>
      <c r="J17" s="27">
        <v>41639</v>
      </c>
      <c r="K17" s="27" t="s">
        <v>16</v>
      </c>
      <c r="L17" s="27" t="s">
        <v>683</v>
      </c>
      <c r="M17" s="27" t="s">
        <v>681</v>
      </c>
      <c r="N17" s="29">
        <v>50</v>
      </c>
      <c r="O17" s="29">
        <v>0</v>
      </c>
      <c r="P17" s="114">
        <v>83554350</v>
      </c>
      <c r="Q17" s="114">
        <v>139</v>
      </c>
      <c r="R17" s="21"/>
    </row>
    <row r="18" spans="1:18" s="115" customFormat="1" ht="33.75" x14ac:dyDescent="0.2">
      <c r="A18" s="40" t="s">
        <v>175</v>
      </c>
      <c r="B18" s="99"/>
      <c r="C18" s="23" t="s">
        <v>174</v>
      </c>
      <c r="D18" s="22" t="s">
        <v>174</v>
      </c>
      <c r="E18" s="23" t="s">
        <v>32</v>
      </c>
      <c r="F18" s="28" t="s">
        <v>684</v>
      </c>
      <c r="G18" s="22" t="s">
        <v>19</v>
      </c>
      <c r="H18" s="22"/>
      <c r="I18" s="26">
        <v>41662</v>
      </c>
      <c r="J18" s="27">
        <v>41943</v>
      </c>
      <c r="K18" s="27" t="s">
        <v>16</v>
      </c>
      <c r="L18" s="27" t="s">
        <v>685</v>
      </c>
      <c r="M18" s="27" t="s">
        <v>681</v>
      </c>
      <c r="N18" s="29">
        <v>105</v>
      </c>
      <c r="O18" s="29">
        <v>0</v>
      </c>
      <c r="P18" s="114">
        <v>465214575</v>
      </c>
      <c r="Q18" s="114">
        <v>140</v>
      </c>
      <c r="R18" s="21"/>
    </row>
    <row r="19" spans="1:18" s="115" customFormat="1" ht="33.75" x14ac:dyDescent="0.2">
      <c r="A19" s="40" t="s">
        <v>175</v>
      </c>
      <c r="B19" s="99"/>
      <c r="C19" s="23" t="s">
        <v>174</v>
      </c>
      <c r="D19" s="22" t="s">
        <v>174</v>
      </c>
      <c r="E19" s="23" t="s">
        <v>32</v>
      </c>
      <c r="F19" s="24">
        <v>53520.12</v>
      </c>
      <c r="G19" s="22" t="s">
        <v>19</v>
      </c>
      <c r="H19" s="25"/>
      <c r="I19" s="26">
        <v>41212</v>
      </c>
      <c r="J19" s="27">
        <v>41274</v>
      </c>
      <c r="K19" s="27" t="s">
        <v>16</v>
      </c>
      <c r="L19" s="27" t="s">
        <v>686</v>
      </c>
      <c r="M19" s="27" t="s">
        <v>681</v>
      </c>
      <c r="N19" s="29">
        <v>100</v>
      </c>
      <c r="O19" s="29">
        <f>+N19*H19</f>
        <v>0</v>
      </c>
      <c r="P19" s="114"/>
      <c r="Q19" s="114">
        <v>141</v>
      </c>
      <c r="R19" s="21"/>
    </row>
    <row r="20" spans="1:18" s="115" customFormat="1" ht="33.75" x14ac:dyDescent="0.2">
      <c r="A20" s="40" t="s">
        <v>175</v>
      </c>
      <c r="B20" s="99"/>
      <c r="C20" s="23" t="s">
        <v>174</v>
      </c>
      <c r="D20" s="22" t="s">
        <v>174</v>
      </c>
      <c r="E20" s="23" t="s">
        <v>32</v>
      </c>
      <c r="F20" s="24">
        <v>42220.13</v>
      </c>
      <c r="G20" s="22" t="s">
        <v>19</v>
      </c>
      <c r="H20" s="22"/>
      <c r="I20" s="26">
        <v>41532</v>
      </c>
      <c r="J20" s="27">
        <v>41851</v>
      </c>
      <c r="K20" s="27" t="s">
        <v>16</v>
      </c>
      <c r="L20" s="27" t="s">
        <v>687</v>
      </c>
      <c r="M20" s="27" t="s">
        <v>681</v>
      </c>
      <c r="N20" s="29">
        <v>199</v>
      </c>
      <c r="O20" s="29">
        <v>0</v>
      </c>
      <c r="P20" s="114"/>
      <c r="Q20" s="114">
        <v>141</v>
      </c>
      <c r="R20" s="21"/>
    </row>
    <row r="21" spans="1:18" s="115" customFormat="1" ht="33.75" x14ac:dyDescent="0.2">
      <c r="A21" s="40" t="s">
        <v>175</v>
      </c>
      <c r="B21" s="99"/>
      <c r="C21" s="23" t="s">
        <v>174</v>
      </c>
      <c r="D21" s="22" t="s">
        <v>174</v>
      </c>
      <c r="E21" s="23" t="s">
        <v>32</v>
      </c>
      <c r="F21" s="84">
        <v>1532011</v>
      </c>
      <c r="G21" s="22" t="s">
        <v>19</v>
      </c>
      <c r="H21" s="25"/>
      <c r="I21" s="26">
        <v>40561</v>
      </c>
      <c r="J21" s="27">
        <v>40908</v>
      </c>
      <c r="K21" s="27" t="s">
        <v>16</v>
      </c>
      <c r="L21" s="27" t="s">
        <v>688</v>
      </c>
      <c r="M21" s="27" t="s">
        <v>681</v>
      </c>
      <c r="N21" s="29">
        <v>250</v>
      </c>
      <c r="O21" s="29">
        <f>+N21*H21</f>
        <v>0</v>
      </c>
      <c r="P21" s="114">
        <v>169497934</v>
      </c>
      <c r="Q21" s="114">
        <v>357</v>
      </c>
      <c r="R21" s="21"/>
    </row>
    <row r="22" spans="1:18" s="115" customFormat="1" ht="33.75" x14ac:dyDescent="0.2">
      <c r="A22" s="40" t="s">
        <v>175</v>
      </c>
      <c r="B22" s="99"/>
      <c r="C22" s="23" t="s">
        <v>174</v>
      </c>
      <c r="D22" s="22" t="s">
        <v>174</v>
      </c>
      <c r="E22" s="23" t="s">
        <v>32</v>
      </c>
      <c r="F22" s="84">
        <v>651</v>
      </c>
      <c r="G22" s="22" t="s">
        <v>19</v>
      </c>
      <c r="H22" s="22"/>
      <c r="I22" s="26">
        <v>41264</v>
      </c>
      <c r="J22" s="27">
        <v>41851</v>
      </c>
      <c r="K22" s="27" t="s">
        <v>16</v>
      </c>
      <c r="L22" s="27" t="s">
        <v>689</v>
      </c>
      <c r="M22" s="27" t="s">
        <v>681</v>
      </c>
      <c r="N22" s="29">
        <v>2000</v>
      </c>
      <c r="O22" s="29" t="s">
        <v>681</v>
      </c>
      <c r="P22" s="114">
        <v>6872245320</v>
      </c>
      <c r="Q22" s="114">
        <v>358</v>
      </c>
      <c r="R22" s="21"/>
    </row>
    <row r="23" spans="1:18" s="115" customFormat="1" x14ac:dyDescent="0.2">
      <c r="A23" s="40" t="s">
        <v>175</v>
      </c>
      <c r="B23" s="99"/>
      <c r="C23" s="23"/>
      <c r="D23" s="22"/>
      <c r="E23" s="23" t="s">
        <v>32</v>
      </c>
      <c r="F23" s="24">
        <v>22020.13</v>
      </c>
      <c r="G23" s="22" t="s">
        <v>19</v>
      </c>
      <c r="H23" s="25"/>
      <c r="I23" s="26">
        <v>41353</v>
      </c>
      <c r="J23" s="27">
        <v>41639</v>
      </c>
      <c r="K23" s="27" t="s">
        <v>16</v>
      </c>
      <c r="L23" s="27" t="s">
        <v>690</v>
      </c>
      <c r="M23" s="27" t="s">
        <v>681</v>
      </c>
      <c r="N23" s="29">
        <v>635</v>
      </c>
      <c r="O23" s="29">
        <f>+N23*H23</f>
        <v>0</v>
      </c>
      <c r="P23" s="114">
        <v>1061013245</v>
      </c>
      <c r="Q23" s="114">
        <v>360</v>
      </c>
      <c r="R23" s="21"/>
    </row>
    <row r="24" spans="1:18" s="115" customFormat="1" ht="33.75" x14ac:dyDescent="0.2">
      <c r="A24" s="40" t="s">
        <v>175</v>
      </c>
      <c r="B24" s="99"/>
      <c r="C24" s="23" t="s">
        <v>174</v>
      </c>
      <c r="D24" s="22" t="s">
        <v>174</v>
      </c>
      <c r="E24" s="23" t="s">
        <v>32</v>
      </c>
      <c r="F24" s="24" t="s">
        <v>691</v>
      </c>
      <c r="G24" s="22" t="s">
        <v>19</v>
      </c>
      <c r="H24" s="25"/>
      <c r="I24" s="26">
        <v>39818</v>
      </c>
      <c r="J24" s="27">
        <v>40178</v>
      </c>
      <c r="K24" s="27" t="s">
        <v>16</v>
      </c>
      <c r="L24" s="27" t="s">
        <v>692</v>
      </c>
      <c r="M24" s="27"/>
      <c r="N24" s="29">
        <v>198</v>
      </c>
      <c r="O24" s="29">
        <f>+N24*H24</f>
        <v>0</v>
      </c>
      <c r="P24" s="114">
        <v>224563954</v>
      </c>
      <c r="Q24" s="114">
        <v>590</v>
      </c>
      <c r="R24" s="21"/>
    </row>
    <row r="25" spans="1:18" s="115" customFormat="1" ht="33.75" x14ac:dyDescent="0.2">
      <c r="A25" s="40" t="s">
        <v>175</v>
      </c>
      <c r="B25" s="99"/>
      <c r="C25" s="23" t="s">
        <v>174</v>
      </c>
      <c r="D25" s="22" t="s">
        <v>174</v>
      </c>
      <c r="E25" s="23" t="s">
        <v>32</v>
      </c>
      <c r="F25" s="24" t="s">
        <v>693</v>
      </c>
      <c r="G25" s="22" t="s">
        <v>19</v>
      </c>
      <c r="H25" s="22"/>
      <c r="I25" s="26">
        <v>41246</v>
      </c>
      <c r="J25" s="27">
        <v>41274</v>
      </c>
      <c r="K25" s="27" t="s">
        <v>16</v>
      </c>
      <c r="L25" s="27"/>
      <c r="M25" s="27"/>
      <c r="N25" s="29"/>
      <c r="O25" s="29"/>
      <c r="P25" s="114"/>
      <c r="Q25" s="114"/>
      <c r="R25" s="21"/>
    </row>
    <row r="26" spans="1:18" s="115" customFormat="1" ht="17.25" customHeight="1" x14ac:dyDescent="0.2">
      <c r="A26" s="40" t="s">
        <v>175</v>
      </c>
      <c r="B26" s="99"/>
      <c r="C26" s="23" t="s">
        <v>174</v>
      </c>
      <c r="D26" s="22" t="s">
        <v>174</v>
      </c>
      <c r="E26" s="23" t="s">
        <v>32</v>
      </c>
      <c r="F26" s="28">
        <v>10132912</v>
      </c>
      <c r="G26" s="22" t="s">
        <v>19</v>
      </c>
      <c r="H26" s="25"/>
      <c r="I26" s="26">
        <v>40932</v>
      </c>
      <c r="J26" s="27">
        <v>41090</v>
      </c>
      <c r="K26" s="27"/>
      <c r="L26" s="84">
        <v>17.600000000000001</v>
      </c>
      <c r="M26" s="27"/>
      <c r="N26" s="28">
        <v>100</v>
      </c>
      <c r="O26" s="29">
        <f>+N26*H26</f>
        <v>0</v>
      </c>
      <c r="P26" s="116">
        <v>28856895</v>
      </c>
      <c r="Q26" s="21">
        <v>625</v>
      </c>
      <c r="R26" s="21" t="s">
        <v>694</v>
      </c>
    </row>
    <row r="27" spans="1:18" s="115" customFormat="1" ht="17.25" customHeight="1" x14ac:dyDescent="0.2">
      <c r="A27" s="40" t="s">
        <v>175</v>
      </c>
      <c r="B27" s="99"/>
      <c r="C27" s="23" t="s">
        <v>174</v>
      </c>
      <c r="D27" s="22" t="s">
        <v>174</v>
      </c>
      <c r="E27" s="23" t="s">
        <v>32</v>
      </c>
      <c r="F27" s="24" t="s">
        <v>695</v>
      </c>
      <c r="G27" s="22" t="s">
        <v>19</v>
      </c>
      <c r="H27" s="22"/>
      <c r="I27" s="26">
        <v>41254</v>
      </c>
      <c r="J27" s="27">
        <v>41851</v>
      </c>
      <c r="K27" s="27"/>
      <c r="L27" s="84">
        <v>19.2</v>
      </c>
      <c r="M27" s="27"/>
      <c r="N27" s="28">
        <v>100</v>
      </c>
      <c r="O27" s="29"/>
      <c r="P27" s="116">
        <v>309560600</v>
      </c>
      <c r="Q27" s="114">
        <v>626</v>
      </c>
      <c r="R27" s="21" t="s">
        <v>696</v>
      </c>
    </row>
    <row r="28" spans="1:18" s="115" customFormat="1" ht="17.25" customHeight="1" x14ac:dyDescent="0.2">
      <c r="A28" s="40" t="s">
        <v>175</v>
      </c>
      <c r="B28" s="99"/>
      <c r="C28" s="23" t="s">
        <v>174</v>
      </c>
      <c r="D28" s="22" t="s">
        <v>174</v>
      </c>
      <c r="E28" s="23" t="s">
        <v>32</v>
      </c>
      <c r="F28" s="24" t="s">
        <v>697</v>
      </c>
      <c r="G28" s="22" t="s">
        <v>19</v>
      </c>
      <c r="H28" s="22"/>
      <c r="I28" s="26">
        <v>41214</v>
      </c>
      <c r="J28" s="27">
        <v>41274</v>
      </c>
      <c r="K28" s="27"/>
      <c r="L28" s="84">
        <v>2</v>
      </c>
      <c r="M28" s="27"/>
      <c r="N28" s="28">
        <v>100</v>
      </c>
      <c r="O28" s="29"/>
      <c r="P28" s="117">
        <v>41869700</v>
      </c>
      <c r="Q28" s="114">
        <v>627</v>
      </c>
      <c r="R28" s="21" t="s">
        <v>696</v>
      </c>
    </row>
    <row r="30" spans="1:18" s="133" customFormat="1" ht="22.5" x14ac:dyDescent="0.2">
      <c r="A30" s="44" t="s">
        <v>311</v>
      </c>
      <c r="B30" s="133">
        <v>10</v>
      </c>
      <c r="C30" s="126" t="s">
        <v>252</v>
      </c>
      <c r="D30" s="74" t="s">
        <v>252</v>
      </c>
      <c r="E30" s="126" t="s">
        <v>322</v>
      </c>
      <c r="F30" s="161" t="s">
        <v>342</v>
      </c>
      <c r="G30" s="76" t="s">
        <v>19</v>
      </c>
      <c r="H30" s="162" t="s">
        <v>318</v>
      </c>
      <c r="I30" s="76">
        <v>40288</v>
      </c>
      <c r="J30" s="162">
        <v>40543</v>
      </c>
      <c r="K30" s="77" t="s">
        <v>318</v>
      </c>
      <c r="L30" s="77" t="s">
        <v>343</v>
      </c>
      <c r="M30" s="77" t="s">
        <v>315</v>
      </c>
      <c r="N30" s="80">
        <v>6956</v>
      </c>
      <c r="O30" s="80">
        <v>6956</v>
      </c>
      <c r="P30" s="127" t="s">
        <v>318</v>
      </c>
      <c r="Q30" s="127">
        <v>71</v>
      </c>
      <c r="R30" s="134"/>
    </row>
    <row r="31" spans="1:18" s="133" customFormat="1" ht="22.5" x14ac:dyDescent="0.2">
      <c r="A31" s="44" t="s">
        <v>311</v>
      </c>
      <c r="B31" s="133">
        <v>10</v>
      </c>
      <c r="C31" s="126" t="s">
        <v>252</v>
      </c>
      <c r="D31" s="74" t="s">
        <v>252</v>
      </c>
      <c r="E31" s="126" t="s">
        <v>322</v>
      </c>
      <c r="F31" s="161" t="s">
        <v>344</v>
      </c>
      <c r="G31" s="74" t="s">
        <v>19</v>
      </c>
      <c r="H31" s="74" t="s">
        <v>318</v>
      </c>
      <c r="I31" s="76">
        <v>40563</v>
      </c>
      <c r="J31" s="77">
        <v>40908</v>
      </c>
      <c r="K31" s="77" t="s">
        <v>318</v>
      </c>
      <c r="L31" s="77" t="s">
        <v>345</v>
      </c>
      <c r="M31" s="77" t="s">
        <v>315</v>
      </c>
      <c r="N31" s="80">
        <v>2900</v>
      </c>
      <c r="O31" s="80">
        <v>2900</v>
      </c>
      <c r="P31" s="127" t="s">
        <v>318</v>
      </c>
      <c r="Q31" s="127">
        <v>71</v>
      </c>
      <c r="R31" s="134"/>
    </row>
    <row r="32" spans="1:18" s="133" customFormat="1" ht="22.5" x14ac:dyDescent="0.2">
      <c r="A32" s="44" t="s">
        <v>311</v>
      </c>
      <c r="B32" s="133">
        <v>10</v>
      </c>
      <c r="C32" s="126" t="s">
        <v>252</v>
      </c>
      <c r="D32" s="74" t="s">
        <v>252</v>
      </c>
      <c r="E32" s="126" t="s">
        <v>346</v>
      </c>
      <c r="F32" s="161" t="s">
        <v>347</v>
      </c>
      <c r="G32" s="74" t="s">
        <v>19</v>
      </c>
      <c r="H32" s="163" t="s">
        <v>318</v>
      </c>
      <c r="I32" s="76">
        <v>41663</v>
      </c>
      <c r="J32" s="77">
        <v>41912</v>
      </c>
      <c r="K32" s="77" t="s">
        <v>318</v>
      </c>
      <c r="L32" s="77" t="s">
        <v>348</v>
      </c>
      <c r="M32" s="77" t="s">
        <v>315</v>
      </c>
      <c r="N32" s="80">
        <v>989</v>
      </c>
      <c r="O32" s="80">
        <v>989</v>
      </c>
      <c r="P32" s="127">
        <v>868697538</v>
      </c>
      <c r="Q32" s="127" t="s">
        <v>349</v>
      </c>
      <c r="R32" s="134"/>
    </row>
    <row r="33" spans="1:18" s="133" customFormat="1" ht="22.5" x14ac:dyDescent="0.2">
      <c r="A33" s="44" t="s">
        <v>311</v>
      </c>
      <c r="B33" s="133">
        <v>11</v>
      </c>
      <c r="C33" s="126" t="s">
        <v>252</v>
      </c>
      <c r="D33" s="74" t="s">
        <v>252</v>
      </c>
      <c r="E33" s="126" t="s">
        <v>350</v>
      </c>
      <c r="F33" s="161" t="s">
        <v>351</v>
      </c>
      <c r="G33" s="74" t="s">
        <v>19</v>
      </c>
      <c r="H33" s="75"/>
      <c r="I33" s="76">
        <v>41663</v>
      </c>
      <c r="J33" s="77" t="s">
        <v>352</v>
      </c>
      <c r="K33" s="77" t="s">
        <v>318</v>
      </c>
      <c r="L33" s="77" t="s">
        <v>353</v>
      </c>
      <c r="M33" s="77" t="s">
        <v>315</v>
      </c>
      <c r="N33" s="80">
        <v>368</v>
      </c>
      <c r="O33" s="80">
        <v>368</v>
      </c>
      <c r="P33" s="127" t="s">
        <v>318</v>
      </c>
      <c r="Q33" s="127" t="s">
        <v>354</v>
      </c>
      <c r="R33" s="134"/>
    </row>
    <row r="34" spans="1:18" s="133" customFormat="1" ht="22.5" x14ac:dyDescent="0.2">
      <c r="A34" s="44" t="s">
        <v>311</v>
      </c>
      <c r="B34" s="133">
        <v>11</v>
      </c>
      <c r="C34" s="126" t="s">
        <v>252</v>
      </c>
      <c r="D34" s="74" t="s">
        <v>252</v>
      </c>
      <c r="E34" s="126" t="s">
        <v>355</v>
      </c>
      <c r="F34" s="161" t="s">
        <v>356</v>
      </c>
      <c r="G34" s="74" t="s">
        <v>19</v>
      </c>
      <c r="H34" s="74"/>
      <c r="I34" s="76">
        <v>40269</v>
      </c>
      <c r="J34" s="77">
        <v>40543</v>
      </c>
      <c r="K34" s="77" t="s">
        <v>318</v>
      </c>
      <c r="L34" s="77" t="s">
        <v>357</v>
      </c>
      <c r="M34" s="77" t="s">
        <v>315</v>
      </c>
      <c r="N34" s="80">
        <v>3537</v>
      </c>
      <c r="O34" s="80">
        <v>3537</v>
      </c>
      <c r="P34" s="127"/>
      <c r="Q34" s="127">
        <v>73</v>
      </c>
      <c r="R34" s="134"/>
    </row>
    <row r="35" spans="1:18" s="133" customFormat="1" ht="33.75" x14ac:dyDescent="0.2">
      <c r="A35" s="44" t="s">
        <v>311</v>
      </c>
      <c r="B35" s="133">
        <v>11</v>
      </c>
      <c r="C35" s="126" t="s">
        <v>252</v>
      </c>
      <c r="D35" s="74" t="s">
        <v>252</v>
      </c>
      <c r="E35" s="126" t="s">
        <v>358</v>
      </c>
      <c r="F35" s="215" t="s">
        <v>359</v>
      </c>
      <c r="G35" s="74" t="s">
        <v>16</v>
      </c>
      <c r="H35" s="74"/>
      <c r="I35" s="76">
        <v>40944</v>
      </c>
      <c r="J35" s="77">
        <v>41248</v>
      </c>
      <c r="K35" s="77" t="s">
        <v>318</v>
      </c>
      <c r="L35" s="77" t="s">
        <v>315</v>
      </c>
      <c r="M35" s="77" t="s">
        <v>321</v>
      </c>
      <c r="N35" s="80">
        <v>500</v>
      </c>
      <c r="O35" s="80">
        <v>500</v>
      </c>
      <c r="P35" s="127"/>
      <c r="Q35" s="127" t="s">
        <v>360</v>
      </c>
      <c r="R35" s="134"/>
    </row>
    <row r="36" spans="1:18" s="133" customFormat="1" ht="22.5" x14ac:dyDescent="0.2">
      <c r="A36" s="44" t="s">
        <v>311</v>
      </c>
      <c r="B36" s="133">
        <v>16</v>
      </c>
      <c r="C36" s="126" t="s">
        <v>252</v>
      </c>
      <c r="D36" s="74" t="s">
        <v>252</v>
      </c>
      <c r="E36" s="126" t="s">
        <v>322</v>
      </c>
      <c r="F36" s="161" t="s">
        <v>361</v>
      </c>
      <c r="G36" s="74" t="s">
        <v>19</v>
      </c>
      <c r="H36" s="75"/>
      <c r="I36" s="76">
        <v>40210</v>
      </c>
      <c r="J36" s="77">
        <v>40543</v>
      </c>
      <c r="K36" s="77" t="s">
        <v>318</v>
      </c>
      <c r="L36" s="77" t="s">
        <v>321</v>
      </c>
      <c r="M36" s="77" t="s">
        <v>315</v>
      </c>
      <c r="N36" s="80">
        <v>700</v>
      </c>
      <c r="O36" s="80">
        <v>700</v>
      </c>
      <c r="P36" s="127" t="s">
        <v>318</v>
      </c>
      <c r="Q36" s="127">
        <v>67</v>
      </c>
      <c r="R36" s="134"/>
    </row>
    <row r="37" spans="1:18" s="133" customFormat="1" ht="22.5" x14ac:dyDescent="0.2">
      <c r="A37" s="44" t="s">
        <v>311</v>
      </c>
      <c r="B37" s="133">
        <v>16</v>
      </c>
      <c r="C37" s="126" t="s">
        <v>252</v>
      </c>
      <c r="D37" s="74" t="s">
        <v>252</v>
      </c>
      <c r="E37" s="126" t="s">
        <v>322</v>
      </c>
      <c r="F37" s="161" t="s">
        <v>362</v>
      </c>
      <c r="G37" s="74" t="s">
        <v>19</v>
      </c>
      <c r="H37" s="74"/>
      <c r="I37" s="76">
        <v>40575</v>
      </c>
      <c r="J37" s="77">
        <v>40908</v>
      </c>
      <c r="K37" s="77" t="s">
        <v>318</v>
      </c>
      <c r="L37" s="77" t="s">
        <v>321</v>
      </c>
      <c r="M37" s="77" t="s">
        <v>315</v>
      </c>
      <c r="N37" s="80">
        <v>7267</v>
      </c>
      <c r="O37" s="80">
        <v>7267</v>
      </c>
      <c r="P37" s="127" t="s">
        <v>318</v>
      </c>
      <c r="Q37" s="127">
        <v>67</v>
      </c>
      <c r="R37" s="134"/>
    </row>
    <row r="38" spans="1:18" s="133" customFormat="1" ht="22.5" x14ac:dyDescent="0.2">
      <c r="A38" s="44" t="s">
        <v>311</v>
      </c>
      <c r="B38" s="133">
        <v>16</v>
      </c>
      <c r="C38" s="126" t="s">
        <v>252</v>
      </c>
      <c r="D38" s="74" t="s">
        <v>252</v>
      </c>
      <c r="E38" s="126" t="s">
        <v>322</v>
      </c>
      <c r="F38" s="161" t="s">
        <v>363</v>
      </c>
      <c r="G38" s="74" t="s">
        <v>19</v>
      </c>
      <c r="H38" s="74"/>
      <c r="I38" s="76">
        <v>41501</v>
      </c>
      <c r="J38" s="77">
        <v>41851</v>
      </c>
      <c r="K38" s="77" t="s">
        <v>318</v>
      </c>
      <c r="L38" s="77" t="s">
        <v>364</v>
      </c>
      <c r="M38" s="77" t="s">
        <v>315</v>
      </c>
      <c r="N38" s="80">
        <v>240</v>
      </c>
      <c r="O38" s="80">
        <v>240</v>
      </c>
      <c r="P38" s="127">
        <v>401796704</v>
      </c>
      <c r="Q38" s="127">
        <v>67</v>
      </c>
      <c r="R38" s="134"/>
    </row>
    <row r="39" spans="1:18" s="133" customFormat="1" ht="22.5" x14ac:dyDescent="0.2">
      <c r="A39" s="44" t="s">
        <v>311</v>
      </c>
      <c r="B39" s="133">
        <v>16</v>
      </c>
      <c r="C39" s="126" t="s">
        <v>252</v>
      </c>
      <c r="D39" s="74" t="s">
        <v>252</v>
      </c>
      <c r="E39" s="126" t="s">
        <v>322</v>
      </c>
      <c r="F39" s="216" t="s">
        <v>359</v>
      </c>
      <c r="G39" s="74" t="s">
        <v>16</v>
      </c>
      <c r="H39" s="75"/>
      <c r="I39" s="76">
        <v>40951</v>
      </c>
      <c r="J39" s="77">
        <v>41255</v>
      </c>
      <c r="K39" s="77" t="s">
        <v>318</v>
      </c>
      <c r="L39" s="77" t="s">
        <v>315</v>
      </c>
      <c r="M39" s="77" t="s">
        <v>321</v>
      </c>
      <c r="N39" s="80">
        <v>500</v>
      </c>
      <c r="O39" s="80">
        <v>500</v>
      </c>
      <c r="P39" s="127">
        <v>20342000</v>
      </c>
      <c r="Q39" s="127" t="s">
        <v>365</v>
      </c>
      <c r="R39" s="134"/>
    </row>
    <row r="40" spans="1:18" s="98" customFormat="1" ht="27.75" customHeight="1" x14ac:dyDescent="0.2">
      <c r="A40" s="98" t="s">
        <v>520</v>
      </c>
      <c r="B40" s="98">
        <v>9</v>
      </c>
      <c r="C40" s="126" t="s">
        <v>252</v>
      </c>
      <c r="D40" s="126" t="s">
        <v>252</v>
      </c>
      <c r="E40" s="126" t="s">
        <v>867</v>
      </c>
      <c r="F40" s="161" t="s">
        <v>868</v>
      </c>
      <c r="G40" s="74" t="s">
        <v>19</v>
      </c>
      <c r="H40" s="75"/>
      <c r="I40" s="77">
        <v>41665</v>
      </c>
      <c r="J40" s="77">
        <v>41973</v>
      </c>
      <c r="K40" s="77" t="s">
        <v>16</v>
      </c>
      <c r="L40" s="80">
        <v>10.130000000000001</v>
      </c>
      <c r="M40" s="80">
        <v>0</v>
      </c>
      <c r="N40" s="79">
        <v>1801</v>
      </c>
      <c r="O40" s="79">
        <v>1801</v>
      </c>
      <c r="P40" s="81">
        <v>2036188910</v>
      </c>
      <c r="Q40" s="81" t="s">
        <v>869</v>
      </c>
      <c r="R40" s="82" t="s">
        <v>870</v>
      </c>
    </row>
    <row r="41" spans="1:18" s="98" customFormat="1" ht="27.75" customHeight="1" x14ac:dyDescent="0.2">
      <c r="A41" s="98" t="s">
        <v>520</v>
      </c>
      <c r="B41" s="98">
        <v>9</v>
      </c>
      <c r="C41" s="126" t="s">
        <v>252</v>
      </c>
      <c r="D41" s="74" t="s">
        <v>252</v>
      </c>
      <c r="E41" s="126" t="s">
        <v>871</v>
      </c>
      <c r="F41" s="214" t="s">
        <v>872</v>
      </c>
      <c r="G41" s="74" t="s">
        <v>19</v>
      </c>
      <c r="H41" s="74"/>
      <c r="I41" s="77">
        <v>40575</v>
      </c>
      <c r="J41" s="77">
        <v>40908</v>
      </c>
      <c r="K41" s="77" t="s">
        <v>16</v>
      </c>
      <c r="L41" s="80">
        <v>11</v>
      </c>
      <c r="M41" s="80">
        <v>0</v>
      </c>
      <c r="N41" s="79">
        <v>422</v>
      </c>
      <c r="O41" s="79">
        <v>422</v>
      </c>
      <c r="P41" s="81">
        <v>300813598</v>
      </c>
      <c r="Q41" s="81" t="s">
        <v>873</v>
      </c>
      <c r="R41" s="82" t="s">
        <v>874</v>
      </c>
    </row>
    <row r="42" spans="1:18" s="98" customFormat="1" ht="27.75" customHeight="1" x14ac:dyDescent="0.2">
      <c r="A42" s="98" t="s">
        <v>520</v>
      </c>
      <c r="B42" s="98">
        <v>9</v>
      </c>
      <c r="C42" s="126" t="s">
        <v>252</v>
      </c>
      <c r="D42" s="126" t="s">
        <v>252</v>
      </c>
      <c r="E42" s="126" t="s">
        <v>871</v>
      </c>
      <c r="F42" s="161" t="s">
        <v>875</v>
      </c>
      <c r="G42" s="74" t="s">
        <v>19</v>
      </c>
      <c r="H42" s="74"/>
      <c r="I42" s="77">
        <v>40210</v>
      </c>
      <c r="J42" s="77">
        <v>40543</v>
      </c>
      <c r="K42" s="77" t="s">
        <v>16</v>
      </c>
      <c r="L42" s="80">
        <v>11</v>
      </c>
      <c r="M42" s="80">
        <v>0</v>
      </c>
      <c r="N42" s="79">
        <v>412</v>
      </c>
      <c r="O42" s="79">
        <v>412</v>
      </c>
      <c r="P42" s="81">
        <v>259303747</v>
      </c>
      <c r="Q42" s="81" t="s">
        <v>876</v>
      </c>
      <c r="R42" s="82" t="s">
        <v>877</v>
      </c>
    </row>
    <row r="44" spans="1:18" s="141" customFormat="1" ht="14.25" customHeight="1" x14ac:dyDescent="0.2">
      <c r="A44" s="144" t="s">
        <v>230</v>
      </c>
      <c r="B44" s="141">
        <v>14</v>
      </c>
      <c r="C44" s="89" t="s">
        <v>253</v>
      </c>
      <c r="D44" s="91" t="s">
        <v>253</v>
      </c>
      <c r="E44" s="89" t="s">
        <v>32</v>
      </c>
      <c r="F44" s="89" t="s">
        <v>254</v>
      </c>
      <c r="G44" s="91" t="s">
        <v>19</v>
      </c>
      <c r="H44" s="92" t="s">
        <v>255</v>
      </c>
      <c r="I44" s="93">
        <v>40545</v>
      </c>
      <c r="J44" s="94">
        <v>40898</v>
      </c>
      <c r="K44" s="94" t="s">
        <v>16</v>
      </c>
      <c r="L44" s="96">
        <v>12</v>
      </c>
      <c r="M44" s="96">
        <v>0</v>
      </c>
      <c r="N44" s="95">
        <v>101</v>
      </c>
      <c r="O44" s="95" t="s">
        <v>94</v>
      </c>
      <c r="P44" s="137">
        <v>133005130</v>
      </c>
      <c r="Q44" s="137">
        <v>71</v>
      </c>
      <c r="R44" s="88" t="s">
        <v>256</v>
      </c>
    </row>
    <row r="45" spans="1:18" s="141" customFormat="1" ht="14.25" customHeight="1" x14ac:dyDescent="0.2">
      <c r="A45" s="144" t="s">
        <v>230</v>
      </c>
      <c r="B45" s="141">
        <v>14</v>
      </c>
      <c r="C45" s="89" t="s">
        <v>253</v>
      </c>
      <c r="D45" s="91" t="s">
        <v>253</v>
      </c>
      <c r="E45" s="89" t="s">
        <v>32</v>
      </c>
      <c r="F45" s="96">
        <v>762612113</v>
      </c>
      <c r="G45" s="91" t="s">
        <v>19</v>
      </c>
      <c r="H45" s="91" t="s">
        <v>255</v>
      </c>
      <c r="I45" s="93">
        <v>40914</v>
      </c>
      <c r="J45" s="94">
        <v>41274</v>
      </c>
      <c r="K45" s="94" t="s">
        <v>16</v>
      </c>
      <c r="L45" s="96">
        <v>12</v>
      </c>
      <c r="M45" s="96">
        <v>0</v>
      </c>
      <c r="N45" s="95">
        <v>156</v>
      </c>
      <c r="O45" s="95" t="s">
        <v>94</v>
      </c>
      <c r="P45" s="137">
        <v>107361811</v>
      </c>
      <c r="Q45" s="137">
        <v>72</v>
      </c>
      <c r="R45" s="88" t="s">
        <v>256</v>
      </c>
    </row>
    <row r="46" spans="1:18" s="141" customFormat="1" ht="14.25" customHeight="1" x14ac:dyDescent="0.2">
      <c r="A46" s="144" t="s">
        <v>230</v>
      </c>
      <c r="B46" s="141">
        <v>14</v>
      </c>
      <c r="C46" s="89" t="s">
        <v>253</v>
      </c>
      <c r="D46" s="91" t="s">
        <v>253</v>
      </c>
      <c r="E46" s="89" t="s">
        <v>32</v>
      </c>
      <c r="F46" s="96">
        <v>762612876</v>
      </c>
      <c r="G46" s="91" t="s">
        <v>19</v>
      </c>
      <c r="H46" s="91" t="s">
        <v>255</v>
      </c>
      <c r="I46" s="93">
        <v>41206</v>
      </c>
      <c r="J46" s="94">
        <v>41274</v>
      </c>
      <c r="K46" s="94" t="s">
        <v>16</v>
      </c>
      <c r="L46" s="96">
        <v>0</v>
      </c>
      <c r="M46" s="96">
        <v>2</v>
      </c>
      <c r="N46" s="95">
        <v>72</v>
      </c>
      <c r="O46" s="95" t="s">
        <v>94</v>
      </c>
      <c r="P46" s="137">
        <v>47066400</v>
      </c>
      <c r="Q46" s="137">
        <v>72</v>
      </c>
      <c r="R46" s="88" t="s">
        <v>257</v>
      </c>
    </row>
    <row r="47" spans="1:18" s="141" customFormat="1" ht="14.25" customHeight="1" x14ac:dyDescent="0.2">
      <c r="A47" s="144" t="s">
        <v>230</v>
      </c>
      <c r="B47" s="141">
        <v>14</v>
      </c>
      <c r="C47" s="89" t="s">
        <v>253</v>
      </c>
      <c r="D47" s="91" t="s">
        <v>253</v>
      </c>
      <c r="E47" s="89" t="s">
        <v>32</v>
      </c>
      <c r="F47" s="96">
        <v>762612731</v>
      </c>
      <c r="G47" s="91" t="s">
        <v>19</v>
      </c>
      <c r="H47" s="91" t="s">
        <v>255</v>
      </c>
      <c r="I47" s="93">
        <v>41095</v>
      </c>
      <c r="J47" s="94">
        <v>41274</v>
      </c>
      <c r="K47" s="94" t="s">
        <v>16</v>
      </c>
      <c r="L47" s="96">
        <v>0</v>
      </c>
      <c r="M47" s="96">
        <v>5</v>
      </c>
      <c r="N47" s="95">
        <v>132</v>
      </c>
      <c r="O47" s="95" t="s">
        <v>94</v>
      </c>
      <c r="P47" s="137">
        <v>177914880</v>
      </c>
      <c r="Q47" s="137">
        <v>72</v>
      </c>
      <c r="R47" s="88" t="s">
        <v>257</v>
      </c>
    </row>
    <row r="48" spans="1:18" s="141" customFormat="1" ht="14.25" customHeight="1" x14ac:dyDescent="0.2">
      <c r="A48" s="144" t="s">
        <v>230</v>
      </c>
      <c r="B48" s="141">
        <v>14</v>
      </c>
      <c r="C48" s="89" t="s">
        <v>253</v>
      </c>
      <c r="D48" s="91" t="s">
        <v>253</v>
      </c>
      <c r="E48" s="89" t="s">
        <v>32</v>
      </c>
      <c r="F48" s="96">
        <v>762613322</v>
      </c>
      <c r="G48" s="91" t="s">
        <v>19</v>
      </c>
      <c r="H48" s="91" t="s">
        <v>255</v>
      </c>
      <c r="I48" s="93">
        <v>41290</v>
      </c>
      <c r="J48" s="94">
        <v>41639</v>
      </c>
      <c r="K48" s="94" t="s">
        <v>16</v>
      </c>
      <c r="L48" s="96">
        <v>12</v>
      </c>
      <c r="M48" s="96">
        <v>0</v>
      </c>
      <c r="N48" s="95">
        <v>48</v>
      </c>
      <c r="O48" s="95" t="s">
        <v>94</v>
      </c>
      <c r="P48" s="137">
        <v>15039951</v>
      </c>
      <c r="Q48" s="137">
        <v>73</v>
      </c>
      <c r="R48" s="88" t="s">
        <v>256</v>
      </c>
    </row>
    <row r="49" spans="1:19" s="141" customFormat="1" ht="14.25" customHeight="1" x14ac:dyDescent="0.2">
      <c r="A49" s="144" t="s">
        <v>230</v>
      </c>
      <c r="B49" s="141">
        <v>14</v>
      </c>
      <c r="C49" s="89" t="s">
        <v>258</v>
      </c>
      <c r="D49" s="91" t="s">
        <v>258</v>
      </c>
      <c r="E49" s="89" t="s">
        <v>32</v>
      </c>
      <c r="F49" s="96">
        <v>762610318</v>
      </c>
      <c r="G49" s="91" t="s">
        <v>19</v>
      </c>
      <c r="H49" s="92" t="s">
        <v>94</v>
      </c>
      <c r="I49" s="93" t="s">
        <v>259</v>
      </c>
      <c r="J49" s="94">
        <v>40543</v>
      </c>
      <c r="K49" s="94" t="s">
        <v>16</v>
      </c>
      <c r="L49" s="96">
        <v>12</v>
      </c>
      <c r="M49" s="96">
        <v>0</v>
      </c>
      <c r="N49" s="95">
        <v>192</v>
      </c>
      <c r="O49" s="95" t="s">
        <v>94</v>
      </c>
      <c r="P49" s="137">
        <v>121089525</v>
      </c>
      <c r="Q49" s="137">
        <v>71</v>
      </c>
      <c r="R49" s="88"/>
    </row>
    <row r="50" spans="1:19" s="88" customFormat="1" ht="14.25" customHeight="1" x14ac:dyDescent="0.25">
      <c r="A50" s="88" t="s">
        <v>311</v>
      </c>
      <c r="C50" s="89" t="s">
        <v>460</v>
      </c>
      <c r="D50" s="89" t="s">
        <v>460</v>
      </c>
      <c r="E50" s="89" t="s">
        <v>32</v>
      </c>
      <c r="F50" s="90">
        <v>115</v>
      </c>
      <c r="G50" s="91" t="s">
        <v>19</v>
      </c>
      <c r="H50" s="92">
        <v>0</v>
      </c>
      <c r="I50" s="93">
        <v>39834</v>
      </c>
      <c r="J50" s="94">
        <v>40178</v>
      </c>
      <c r="K50" s="94" t="s">
        <v>16</v>
      </c>
      <c r="L50" s="94" t="s">
        <v>567</v>
      </c>
      <c r="M50" s="94"/>
      <c r="N50" s="90">
        <v>294</v>
      </c>
      <c r="O50" s="95">
        <f>+N50*H50</f>
        <v>0</v>
      </c>
      <c r="P50" s="137">
        <v>184121700</v>
      </c>
      <c r="Q50" s="137">
        <v>87</v>
      </c>
      <c r="S50" s="88" t="s">
        <v>568</v>
      </c>
    </row>
    <row r="51" spans="1:19" s="88" customFormat="1" ht="14.25" customHeight="1" x14ac:dyDescent="0.25">
      <c r="A51" s="88" t="s">
        <v>311</v>
      </c>
      <c r="C51" s="89" t="s">
        <v>460</v>
      </c>
      <c r="D51" s="89" t="s">
        <v>460</v>
      </c>
      <c r="E51" s="89" t="s">
        <v>32</v>
      </c>
      <c r="F51" s="96">
        <v>74</v>
      </c>
      <c r="G51" s="91" t="s">
        <v>19</v>
      </c>
      <c r="H51" s="92">
        <v>0</v>
      </c>
      <c r="I51" s="93">
        <v>40193</v>
      </c>
      <c r="J51" s="94">
        <v>40543</v>
      </c>
      <c r="K51" s="94" t="s">
        <v>16</v>
      </c>
      <c r="L51" s="94" t="s">
        <v>569</v>
      </c>
      <c r="M51" s="94"/>
      <c r="N51" s="90">
        <v>368</v>
      </c>
      <c r="O51" s="95">
        <v>0</v>
      </c>
      <c r="P51" s="137">
        <v>208633561</v>
      </c>
      <c r="Q51" s="137">
        <v>88</v>
      </c>
      <c r="S51" s="88" t="s">
        <v>568</v>
      </c>
    </row>
    <row r="52" spans="1:19" s="88" customFormat="1" ht="14.25" customHeight="1" x14ac:dyDescent="0.25">
      <c r="A52" s="88" t="s">
        <v>311</v>
      </c>
      <c r="C52" s="89" t="s">
        <v>460</v>
      </c>
      <c r="D52" s="89" t="s">
        <v>460</v>
      </c>
      <c r="E52" s="89" t="s">
        <v>32</v>
      </c>
      <c r="F52" s="96">
        <v>161</v>
      </c>
      <c r="G52" s="91" t="s">
        <v>19</v>
      </c>
      <c r="H52" s="92">
        <v>0</v>
      </c>
      <c r="I52" s="93">
        <v>40563</v>
      </c>
      <c r="J52" s="94">
        <v>40908</v>
      </c>
      <c r="K52" s="94" t="s">
        <v>16</v>
      </c>
      <c r="L52" s="94" t="s">
        <v>570</v>
      </c>
      <c r="M52" s="94"/>
      <c r="N52" s="90">
        <v>244</v>
      </c>
      <c r="O52" s="95">
        <v>0</v>
      </c>
      <c r="P52" s="137">
        <v>389473603</v>
      </c>
      <c r="Q52" s="137">
        <v>89</v>
      </c>
      <c r="S52" s="88" t="s">
        <v>568</v>
      </c>
    </row>
    <row r="53" spans="1:19" s="88" customFormat="1" ht="14.25" customHeight="1" x14ac:dyDescent="0.25">
      <c r="A53" s="88" t="s">
        <v>311</v>
      </c>
      <c r="C53" s="89" t="s">
        <v>460</v>
      </c>
      <c r="D53" s="89" t="s">
        <v>460</v>
      </c>
      <c r="E53" s="89" t="s">
        <v>32</v>
      </c>
      <c r="F53" s="96">
        <v>198</v>
      </c>
      <c r="G53" s="91" t="s">
        <v>19</v>
      </c>
      <c r="H53" s="92" t="s">
        <v>237</v>
      </c>
      <c r="I53" s="93">
        <v>40924</v>
      </c>
      <c r="J53" s="94">
        <v>41090</v>
      </c>
      <c r="K53" s="94" t="s">
        <v>16</v>
      </c>
      <c r="L53" s="94" t="s">
        <v>571</v>
      </c>
      <c r="M53" s="94"/>
      <c r="N53" s="95">
        <v>276</v>
      </c>
      <c r="O53" s="95">
        <v>0</v>
      </c>
      <c r="P53" s="137">
        <v>105253888</v>
      </c>
      <c r="Q53" s="137">
        <v>90</v>
      </c>
      <c r="S53" s="88" t="s">
        <v>568</v>
      </c>
    </row>
    <row r="54" spans="1:19" s="88" customFormat="1" ht="14.25" customHeight="1" x14ac:dyDescent="0.25">
      <c r="A54" s="88" t="s">
        <v>311</v>
      </c>
      <c r="C54" s="89" t="s">
        <v>460</v>
      </c>
      <c r="D54" s="89" t="s">
        <v>460</v>
      </c>
      <c r="E54" s="89" t="s">
        <v>32</v>
      </c>
      <c r="F54" s="96">
        <v>384</v>
      </c>
      <c r="G54" s="91" t="s">
        <v>19</v>
      </c>
      <c r="H54" s="92">
        <v>0</v>
      </c>
      <c r="I54" s="93">
        <v>41091</v>
      </c>
      <c r="J54" s="94">
        <v>41274</v>
      </c>
      <c r="K54" s="94" t="s">
        <v>16</v>
      </c>
      <c r="L54" s="94" t="s">
        <v>572</v>
      </c>
      <c r="M54" s="94"/>
      <c r="N54" s="95">
        <v>120</v>
      </c>
      <c r="O54" s="95">
        <v>0</v>
      </c>
      <c r="P54" s="137">
        <v>49054240</v>
      </c>
      <c r="Q54" s="137">
        <v>90</v>
      </c>
      <c r="S54" s="88" t="s">
        <v>568</v>
      </c>
    </row>
    <row r="55" spans="1:19" s="88" customFormat="1" ht="14.25" customHeight="1" x14ac:dyDescent="0.25">
      <c r="A55" s="88" t="s">
        <v>311</v>
      </c>
      <c r="C55" s="89" t="s">
        <v>460</v>
      </c>
      <c r="D55" s="89" t="s">
        <v>460</v>
      </c>
      <c r="E55" s="89" t="s">
        <v>32</v>
      </c>
      <c r="F55" s="96">
        <v>416</v>
      </c>
      <c r="G55" s="91" t="s">
        <v>19</v>
      </c>
      <c r="H55" s="92">
        <v>0</v>
      </c>
      <c r="I55" s="93">
        <v>41094</v>
      </c>
      <c r="J55" s="94">
        <v>41247</v>
      </c>
      <c r="K55" s="94" t="s">
        <v>16</v>
      </c>
      <c r="L55" s="94" t="s">
        <v>315</v>
      </c>
      <c r="M55" s="94" t="s">
        <v>573</v>
      </c>
      <c r="N55" s="95">
        <v>156</v>
      </c>
      <c r="O55" s="95">
        <v>0</v>
      </c>
      <c r="P55" s="137">
        <v>210263040</v>
      </c>
      <c r="Q55" s="137">
        <v>91</v>
      </c>
      <c r="S55" s="88" t="s">
        <v>568</v>
      </c>
    </row>
    <row r="56" spans="1:19" s="88" customFormat="1" ht="14.25" customHeight="1" x14ac:dyDescent="0.25">
      <c r="A56" s="88" t="s">
        <v>311</v>
      </c>
      <c r="C56" s="89" t="s">
        <v>460</v>
      </c>
      <c r="D56" s="89" t="s">
        <v>460</v>
      </c>
      <c r="E56" s="89" t="s">
        <v>32</v>
      </c>
      <c r="F56" s="96">
        <v>417</v>
      </c>
      <c r="G56" s="91" t="s">
        <v>19</v>
      </c>
      <c r="H56" s="92">
        <v>0</v>
      </c>
      <c r="I56" s="93">
        <v>41094</v>
      </c>
      <c r="J56" s="94">
        <v>41274</v>
      </c>
      <c r="K56" s="94" t="s">
        <v>16</v>
      </c>
      <c r="L56" s="94" t="s">
        <v>315</v>
      </c>
      <c r="M56" s="94" t="s">
        <v>574</v>
      </c>
      <c r="N56" s="95">
        <v>120</v>
      </c>
      <c r="O56" s="95">
        <v>0</v>
      </c>
      <c r="P56" s="137">
        <v>49054240</v>
      </c>
      <c r="Q56" s="137">
        <v>91</v>
      </c>
      <c r="S56" s="88" t="s">
        <v>568</v>
      </c>
    </row>
    <row r="57" spans="1:19" s="88" customFormat="1" ht="14.25" customHeight="1" x14ac:dyDescent="0.25">
      <c r="A57" s="88" t="s">
        <v>311</v>
      </c>
      <c r="C57" s="89" t="s">
        <v>460</v>
      </c>
      <c r="D57" s="89" t="s">
        <v>460</v>
      </c>
      <c r="E57" s="89" t="s">
        <v>32</v>
      </c>
      <c r="F57" s="96">
        <v>646</v>
      </c>
      <c r="G57" s="91" t="s">
        <v>19</v>
      </c>
      <c r="H57" s="92">
        <v>0</v>
      </c>
      <c r="I57" s="93">
        <v>41257</v>
      </c>
      <c r="J57" s="94">
        <v>41943</v>
      </c>
      <c r="K57" s="94" t="s">
        <v>16</v>
      </c>
      <c r="L57" s="94" t="s">
        <v>575</v>
      </c>
      <c r="M57" s="94" t="s">
        <v>576</v>
      </c>
      <c r="N57" s="95">
        <v>411</v>
      </c>
      <c r="O57" s="95"/>
      <c r="P57" s="137">
        <v>1697436576</v>
      </c>
      <c r="Q57" s="137">
        <v>92</v>
      </c>
      <c r="S57" s="88" t="s">
        <v>568</v>
      </c>
    </row>
    <row r="58" spans="1:19" s="143" customFormat="1" ht="14.25" customHeight="1" x14ac:dyDescent="0.2">
      <c r="A58" s="142" t="s">
        <v>418</v>
      </c>
      <c r="B58" s="142">
        <v>33</v>
      </c>
      <c r="C58" s="91" t="s">
        <v>560</v>
      </c>
      <c r="D58" s="91" t="s">
        <v>560</v>
      </c>
      <c r="E58" s="89" t="s">
        <v>561</v>
      </c>
      <c r="F58" s="138" t="s">
        <v>562</v>
      </c>
      <c r="G58" s="91" t="s">
        <v>19</v>
      </c>
      <c r="H58" s="92"/>
      <c r="I58" s="94">
        <v>41512</v>
      </c>
      <c r="J58" s="94">
        <v>41988</v>
      </c>
      <c r="K58" s="139">
        <f>(YEARFRAC(I58,J58,3))*12</f>
        <v>15.64931506849315</v>
      </c>
      <c r="L58" s="94" t="s">
        <v>16</v>
      </c>
      <c r="M58" s="140"/>
      <c r="N58" s="140"/>
      <c r="O58" s="90">
        <v>300</v>
      </c>
      <c r="P58" s="137">
        <v>1200000000</v>
      </c>
      <c r="Q58" s="137"/>
      <c r="R58" s="88"/>
    </row>
    <row r="59" spans="1:19" s="143" customFormat="1" ht="14.25" customHeight="1" x14ac:dyDescent="0.2">
      <c r="A59" s="142" t="s">
        <v>418</v>
      </c>
      <c r="B59" s="142">
        <v>33</v>
      </c>
      <c r="C59" s="91" t="s">
        <v>560</v>
      </c>
      <c r="D59" s="91" t="s">
        <v>560</v>
      </c>
      <c r="E59" s="89" t="s">
        <v>561</v>
      </c>
      <c r="F59" s="138" t="s">
        <v>563</v>
      </c>
      <c r="G59" s="91" t="s">
        <v>19</v>
      </c>
      <c r="H59" s="91"/>
      <c r="I59" s="94">
        <v>41304</v>
      </c>
      <c r="J59" s="94">
        <v>41639</v>
      </c>
      <c r="K59" s="139">
        <f>(YEARFRAC(I59,J59,3))*12</f>
        <v>11.013698630136986</v>
      </c>
      <c r="L59" s="94" t="s">
        <v>16</v>
      </c>
      <c r="M59" s="140">
        <v>6.25</v>
      </c>
      <c r="N59" s="140">
        <f>K59-M59</f>
        <v>4.7636986301369859</v>
      </c>
      <c r="O59" s="90">
        <v>146</v>
      </c>
      <c r="P59" s="137">
        <v>804188596</v>
      </c>
      <c r="Q59" s="137">
        <v>82</v>
      </c>
      <c r="R59" s="88"/>
    </row>
    <row r="60" spans="1:19" s="143" customFormat="1" ht="14.25" customHeight="1" x14ac:dyDescent="0.2">
      <c r="A60" s="142" t="s">
        <v>418</v>
      </c>
      <c r="B60" s="142">
        <v>33</v>
      </c>
      <c r="C60" s="91" t="s">
        <v>560</v>
      </c>
      <c r="D60" s="91" t="s">
        <v>560</v>
      </c>
      <c r="E60" s="89" t="s">
        <v>564</v>
      </c>
      <c r="F60" s="96">
        <v>5649</v>
      </c>
      <c r="G60" s="91" t="s">
        <v>19</v>
      </c>
      <c r="H60" s="91"/>
      <c r="I60" s="94"/>
      <c r="J60" s="94"/>
      <c r="K60" s="140">
        <f t="shared" ref="K60:K62" si="0">(YEARFRAC(I60,J60,3))*12</f>
        <v>0</v>
      </c>
      <c r="L60" s="94" t="s">
        <v>16</v>
      </c>
      <c r="M60" s="140">
        <v>0</v>
      </c>
      <c r="N60" s="140">
        <f t="shared" ref="N60" si="1">K60-M60</f>
        <v>0</v>
      </c>
      <c r="O60" s="90">
        <v>155</v>
      </c>
      <c r="P60" s="137">
        <v>136289950</v>
      </c>
      <c r="Q60" s="137">
        <v>86</v>
      </c>
      <c r="R60" s="88"/>
    </row>
    <row r="61" spans="1:19" s="143" customFormat="1" ht="14.25" customHeight="1" x14ac:dyDescent="0.2">
      <c r="A61" s="142" t="s">
        <v>418</v>
      </c>
      <c r="B61" s="142">
        <v>33</v>
      </c>
      <c r="C61" s="91" t="s">
        <v>560</v>
      </c>
      <c r="D61" s="91" t="s">
        <v>560</v>
      </c>
      <c r="E61" s="89" t="s">
        <v>561</v>
      </c>
      <c r="F61" s="96" t="s">
        <v>565</v>
      </c>
      <c r="G61" s="91" t="s">
        <v>19</v>
      </c>
      <c r="H61" s="91"/>
      <c r="I61" s="94">
        <v>41095</v>
      </c>
      <c r="J61" s="94">
        <v>41273</v>
      </c>
      <c r="K61" s="140">
        <f t="shared" si="0"/>
        <v>5.8520547945205479</v>
      </c>
      <c r="L61" s="94" t="s">
        <v>16</v>
      </c>
      <c r="M61" s="140" t="e">
        <f>(YEARFRAC(#REF!,#REF!,3)*12)</f>
        <v>#REF!</v>
      </c>
      <c r="N61" s="140">
        <v>5.85</v>
      </c>
      <c r="O61" s="90">
        <v>210</v>
      </c>
      <c r="P61" s="137">
        <v>556785981</v>
      </c>
      <c r="Q61" s="137">
        <v>90</v>
      </c>
      <c r="R61" s="88"/>
    </row>
    <row r="62" spans="1:19" s="143" customFormat="1" ht="14.25" customHeight="1" x14ac:dyDescent="0.2">
      <c r="A62" s="142" t="s">
        <v>418</v>
      </c>
      <c r="B62" s="142">
        <v>33</v>
      </c>
      <c r="C62" s="91" t="s">
        <v>560</v>
      </c>
      <c r="D62" s="91" t="s">
        <v>560</v>
      </c>
      <c r="E62" s="89" t="s">
        <v>561</v>
      </c>
      <c r="F62" s="96" t="s">
        <v>566</v>
      </c>
      <c r="G62" s="91" t="s">
        <v>19</v>
      </c>
      <c r="H62" s="91"/>
      <c r="I62" s="94">
        <v>40936</v>
      </c>
      <c r="J62" s="94">
        <v>41274</v>
      </c>
      <c r="K62" s="140">
        <f t="shared" si="0"/>
        <v>11.112328767123287</v>
      </c>
      <c r="L62" s="94" t="s">
        <v>16</v>
      </c>
      <c r="M62" s="140">
        <v>6.7</v>
      </c>
      <c r="N62" s="140">
        <f t="shared" ref="N62" si="2">K62-M62</f>
        <v>4.4123287671232871</v>
      </c>
      <c r="O62" s="90">
        <v>306</v>
      </c>
      <c r="P62" s="137">
        <v>88718760</v>
      </c>
      <c r="Q62" s="137">
        <v>124</v>
      </c>
      <c r="R62" s="88"/>
    </row>
    <row r="64" spans="1:19" s="97" customFormat="1" ht="27.75" customHeight="1" x14ac:dyDescent="0.25">
      <c r="A64" s="97" t="s">
        <v>311</v>
      </c>
      <c r="C64" s="62" t="s">
        <v>577</v>
      </c>
      <c r="D64" s="62" t="s">
        <v>577</v>
      </c>
      <c r="E64" s="62" t="s">
        <v>578</v>
      </c>
      <c r="F64" s="71" t="s">
        <v>579</v>
      </c>
      <c r="G64" s="63" t="s">
        <v>16</v>
      </c>
      <c r="H64" s="64">
        <v>0.5</v>
      </c>
      <c r="I64" s="65">
        <v>40858</v>
      </c>
      <c r="J64" s="66">
        <v>40897</v>
      </c>
      <c r="K64" s="66" t="s">
        <v>16</v>
      </c>
      <c r="L64" s="71">
        <v>0</v>
      </c>
      <c r="M64" s="71" t="s">
        <v>580</v>
      </c>
      <c r="N64" s="67">
        <v>312</v>
      </c>
      <c r="O64" s="67">
        <f>+N64*H64</f>
        <v>156</v>
      </c>
      <c r="P64" s="102">
        <v>15647872</v>
      </c>
      <c r="Q64" s="102" t="s">
        <v>581</v>
      </c>
      <c r="R64" s="97" t="s">
        <v>582</v>
      </c>
    </row>
    <row r="65" spans="1:18" s="97" customFormat="1" ht="27.75" customHeight="1" x14ac:dyDescent="0.25">
      <c r="A65" s="97" t="s">
        <v>311</v>
      </c>
      <c r="C65" s="62" t="s">
        <v>577</v>
      </c>
      <c r="D65" s="62" t="s">
        <v>577</v>
      </c>
      <c r="E65" s="62" t="s">
        <v>583</v>
      </c>
      <c r="F65" s="71" t="s">
        <v>584</v>
      </c>
      <c r="G65" s="63" t="s">
        <v>16</v>
      </c>
      <c r="H65" s="68">
        <v>0.5</v>
      </c>
      <c r="I65" s="65">
        <v>40578</v>
      </c>
      <c r="J65" s="66">
        <v>40637</v>
      </c>
      <c r="K65" s="66" t="s">
        <v>16</v>
      </c>
      <c r="L65" s="71">
        <v>0</v>
      </c>
      <c r="M65" s="66" t="s">
        <v>585</v>
      </c>
      <c r="N65" s="67">
        <v>364</v>
      </c>
      <c r="O65" s="67">
        <f>+N65*H65</f>
        <v>182</v>
      </c>
      <c r="P65" s="102">
        <v>14911900</v>
      </c>
      <c r="Q65" s="102" t="s">
        <v>586</v>
      </c>
      <c r="R65" s="97" t="s">
        <v>582</v>
      </c>
    </row>
    <row r="66" spans="1:18" s="97" customFormat="1" ht="27.75" customHeight="1" x14ac:dyDescent="0.25">
      <c r="A66" s="97" t="s">
        <v>311</v>
      </c>
      <c r="C66" s="62" t="s">
        <v>577</v>
      </c>
      <c r="D66" s="62" t="s">
        <v>577</v>
      </c>
      <c r="E66" s="62" t="s">
        <v>587</v>
      </c>
      <c r="F66" s="71" t="s">
        <v>588</v>
      </c>
      <c r="G66" s="63" t="s">
        <v>16</v>
      </c>
      <c r="H66" s="68">
        <v>0.5</v>
      </c>
      <c r="I66" s="65">
        <v>40708</v>
      </c>
      <c r="J66" s="66">
        <v>40884</v>
      </c>
      <c r="K66" s="66" t="s">
        <v>16</v>
      </c>
      <c r="L66" s="71">
        <v>0</v>
      </c>
      <c r="M66" s="66" t="s">
        <v>589</v>
      </c>
      <c r="N66" s="67">
        <v>503</v>
      </c>
      <c r="O66" s="67">
        <f>+N66*H66</f>
        <v>251.5</v>
      </c>
      <c r="P66" s="102">
        <v>21959652</v>
      </c>
      <c r="Q66" s="102" t="s">
        <v>590</v>
      </c>
      <c r="R66" s="97" t="s">
        <v>582</v>
      </c>
    </row>
    <row r="67" spans="1:18" s="97" customFormat="1" ht="27.75" customHeight="1" x14ac:dyDescent="0.25">
      <c r="A67" s="97" t="s">
        <v>311</v>
      </c>
      <c r="C67" s="62"/>
      <c r="D67" s="63"/>
      <c r="E67" s="62" t="s">
        <v>591</v>
      </c>
      <c r="F67" s="71" t="s">
        <v>592</v>
      </c>
      <c r="G67" s="63" t="s">
        <v>16</v>
      </c>
      <c r="H67" s="68"/>
      <c r="I67" s="65">
        <v>40542</v>
      </c>
      <c r="J67" s="66">
        <v>40558</v>
      </c>
      <c r="K67" s="66"/>
      <c r="L67" s="71">
        <v>0</v>
      </c>
      <c r="M67" s="71">
        <v>0</v>
      </c>
      <c r="N67" s="67">
        <v>0</v>
      </c>
      <c r="O67" s="67">
        <v>0</v>
      </c>
      <c r="P67" s="102">
        <v>0</v>
      </c>
      <c r="Q67" s="102">
        <v>69</v>
      </c>
      <c r="R67" s="97" t="s">
        <v>582</v>
      </c>
    </row>
    <row r="68" spans="1:18" s="97" customFormat="1" ht="27.75" customHeight="1" x14ac:dyDescent="0.25">
      <c r="A68" s="97" t="s">
        <v>311</v>
      </c>
      <c r="C68" s="62"/>
      <c r="D68" s="63"/>
      <c r="E68" s="62" t="s">
        <v>593</v>
      </c>
      <c r="F68" s="71" t="s">
        <v>594</v>
      </c>
      <c r="G68" s="63" t="s">
        <v>16</v>
      </c>
      <c r="H68" s="68"/>
      <c r="I68" s="65">
        <v>39988</v>
      </c>
      <c r="J68" s="66">
        <v>40175</v>
      </c>
      <c r="K68" s="66"/>
      <c r="L68" s="71">
        <v>0</v>
      </c>
      <c r="M68" s="71">
        <v>0</v>
      </c>
      <c r="N68" s="67">
        <v>0</v>
      </c>
      <c r="O68" s="67">
        <v>0</v>
      </c>
      <c r="P68" s="102">
        <v>0</v>
      </c>
      <c r="Q68" s="102">
        <v>69</v>
      </c>
      <c r="R68" s="97" t="s">
        <v>582</v>
      </c>
    </row>
    <row r="69" spans="1:18" s="97" customFormat="1" ht="27.75" customHeight="1" x14ac:dyDescent="0.25">
      <c r="A69" s="97" t="s">
        <v>311</v>
      </c>
      <c r="C69" s="62"/>
      <c r="D69" s="63"/>
      <c r="E69" s="62" t="s">
        <v>595</v>
      </c>
      <c r="F69" s="71" t="s">
        <v>596</v>
      </c>
      <c r="G69" s="63" t="s">
        <v>16</v>
      </c>
      <c r="H69" s="68"/>
      <c r="I69" s="65">
        <v>40541</v>
      </c>
      <c r="J69" s="66">
        <v>40555</v>
      </c>
      <c r="K69" s="66"/>
      <c r="L69" s="71">
        <v>0</v>
      </c>
      <c r="M69" s="71">
        <v>0</v>
      </c>
      <c r="N69" s="67">
        <v>0</v>
      </c>
      <c r="O69" s="67">
        <v>0</v>
      </c>
      <c r="P69" s="102"/>
      <c r="Q69" s="102">
        <v>69</v>
      </c>
      <c r="R69" s="97" t="s">
        <v>582</v>
      </c>
    </row>
    <row r="70" spans="1:18" s="97" customFormat="1" ht="27.75" customHeight="1" x14ac:dyDescent="0.25">
      <c r="A70" s="97" t="s">
        <v>311</v>
      </c>
      <c r="C70" s="62" t="s">
        <v>577</v>
      </c>
      <c r="D70" s="62" t="s">
        <v>577</v>
      </c>
      <c r="E70" s="62" t="s">
        <v>597</v>
      </c>
      <c r="F70" s="71" t="s">
        <v>598</v>
      </c>
      <c r="G70" s="63" t="s">
        <v>16</v>
      </c>
      <c r="H70" s="68">
        <v>0.5</v>
      </c>
      <c r="I70" s="65">
        <v>40878</v>
      </c>
      <c r="J70" s="66">
        <v>40903</v>
      </c>
      <c r="K70" s="66" t="s">
        <v>16</v>
      </c>
      <c r="L70" s="71">
        <v>0</v>
      </c>
      <c r="M70" s="66" t="s">
        <v>599</v>
      </c>
      <c r="N70" s="67">
        <v>260</v>
      </c>
      <c r="O70" s="67">
        <f>+N70*H70</f>
        <v>130</v>
      </c>
      <c r="P70" s="102">
        <v>10329800</v>
      </c>
      <c r="Q70" s="102" t="s">
        <v>600</v>
      </c>
      <c r="R70" s="97" t="s">
        <v>582</v>
      </c>
    </row>
    <row r="71" spans="1:18" s="103" customFormat="1" ht="27.75" customHeight="1" x14ac:dyDescent="0.2">
      <c r="A71" s="103" t="s">
        <v>366</v>
      </c>
      <c r="B71" s="103">
        <v>15</v>
      </c>
      <c r="C71" s="62" t="s">
        <v>702</v>
      </c>
      <c r="D71" s="62" t="s">
        <v>703</v>
      </c>
      <c r="E71" s="62" t="s">
        <v>32</v>
      </c>
      <c r="F71" s="68" t="s">
        <v>704</v>
      </c>
      <c r="G71" s="63" t="s">
        <v>19</v>
      </c>
      <c r="H71" s="64"/>
      <c r="I71" s="65" t="s">
        <v>705</v>
      </c>
      <c r="J71" s="66" t="s">
        <v>706</v>
      </c>
      <c r="K71" s="66" t="s">
        <v>16</v>
      </c>
      <c r="L71" s="70">
        <v>13</v>
      </c>
      <c r="M71" s="70">
        <v>3</v>
      </c>
      <c r="N71" s="70">
        <v>165</v>
      </c>
      <c r="O71" s="67">
        <v>0</v>
      </c>
      <c r="P71" s="102">
        <v>418162100</v>
      </c>
      <c r="Q71" s="102" t="s">
        <v>707</v>
      </c>
      <c r="R71" s="97"/>
    </row>
    <row r="72" spans="1:18" s="103" customFormat="1" ht="27.75" customHeight="1" x14ac:dyDescent="0.2">
      <c r="A72" s="103" t="s">
        <v>366</v>
      </c>
      <c r="B72" s="103">
        <v>15</v>
      </c>
      <c r="C72" s="62" t="s">
        <v>702</v>
      </c>
      <c r="D72" s="62" t="s">
        <v>702</v>
      </c>
      <c r="E72" s="62" t="s">
        <v>708</v>
      </c>
      <c r="F72" s="68" t="s">
        <v>709</v>
      </c>
      <c r="G72" s="63" t="s">
        <v>16</v>
      </c>
      <c r="H72" s="68">
        <v>0.5</v>
      </c>
      <c r="I72" s="65" t="s">
        <v>710</v>
      </c>
      <c r="J72" s="65" t="s">
        <v>711</v>
      </c>
      <c r="K72" s="66" t="s">
        <v>16</v>
      </c>
      <c r="L72" s="70">
        <v>0</v>
      </c>
      <c r="M72" s="97"/>
      <c r="N72" s="70">
        <v>0</v>
      </c>
      <c r="O72" s="70">
        <v>0</v>
      </c>
      <c r="P72" s="102">
        <v>179199900</v>
      </c>
      <c r="Q72" s="102">
        <v>300</v>
      </c>
      <c r="R72" s="97" t="s">
        <v>712</v>
      </c>
    </row>
    <row r="73" spans="1:18" s="103" customFormat="1" ht="27.75" customHeight="1" x14ac:dyDescent="0.2">
      <c r="A73" s="103" t="s">
        <v>366</v>
      </c>
      <c r="B73" s="103">
        <v>15</v>
      </c>
      <c r="C73" s="62" t="s">
        <v>702</v>
      </c>
      <c r="D73" s="62" t="s">
        <v>702</v>
      </c>
      <c r="E73" s="62" t="s">
        <v>708</v>
      </c>
      <c r="F73" s="68" t="s">
        <v>713</v>
      </c>
      <c r="G73" s="63" t="s">
        <v>16</v>
      </c>
      <c r="H73" s="68">
        <v>0.5</v>
      </c>
      <c r="I73" s="65">
        <v>40931</v>
      </c>
      <c r="J73" s="65">
        <v>41266</v>
      </c>
      <c r="K73" s="66" t="s">
        <v>16</v>
      </c>
      <c r="L73" s="70">
        <v>0</v>
      </c>
      <c r="M73" s="66"/>
      <c r="N73" s="70">
        <v>0</v>
      </c>
      <c r="O73" s="70">
        <v>0</v>
      </c>
      <c r="P73" s="102">
        <v>358399800</v>
      </c>
      <c r="Q73" s="102">
        <v>301</v>
      </c>
      <c r="R73" s="97" t="s">
        <v>712</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topLeftCell="A34" workbookViewId="0">
      <selection activeCell="H50" sqref="H50"/>
    </sheetView>
  </sheetViews>
  <sheetFormatPr baseColWidth="10" defaultColWidth="11.42578125" defaultRowHeight="11.25" x14ac:dyDescent="0.2"/>
  <cols>
    <col min="1" max="1" width="11.42578125" style="100"/>
    <col min="2" max="2" width="11.5703125" style="100" bestFit="1" customWidth="1"/>
    <col min="3" max="5" width="11.42578125" style="100"/>
    <col min="6" max="6" width="11.5703125" style="100" bestFit="1" customWidth="1"/>
    <col min="7" max="7" width="32.140625" style="100" customWidth="1"/>
    <col min="8" max="8" width="11.42578125" style="100"/>
    <col min="9" max="15" width="11.5703125" style="100" bestFit="1" customWidth="1"/>
    <col min="16" max="16" width="12.5703125" style="100" bestFit="1" customWidth="1"/>
    <col min="17" max="17" width="11.5703125" style="100" bestFit="1" customWidth="1"/>
    <col min="18" max="16384" width="11.42578125" style="100"/>
  </cols>
  <sheetData>
    <row r="1" spans="1:18" s="44" customFormat="1" ht="84.75" customHeight="1" x14ac:dyDescent="0.25">
      <c r="A1" s="47" t="s">
        <v>17</v>
      </c>
      <c r="B1" s="47" t="s">
        <v>18</v>
      </c>
      <c r="C1" s="47" t="s">
        <v>0</v>
      </c>
      <c r="D1" s="47" t="s">
        <v>1</v>
      </c>
      <c r="E1" s="47" t="s">
        <v>2</v>
      </c>
      <c r="F1" s="47" t="s">
        <v>3</v>
      </c>
      <c r="G1" s="47" t="s">
        <v>4</v>
      </c>
      <c r="H1" s="47" t="s">
        <v>5</v>
      </c>
      <c r="I1" s="49" t="s">
        <v>6</v>
      </c>
      <c r="J1" s="49" t="s">
        <v>7</v>
      </c>
      <c r="K1" s="47" t="s">
        <v>8</v>
      </c>
      <c r="L1" s="47" t="s">
        <v>9</v>
      </c>
      <c r="M1" s="47" t="s">
        <v>10</v>
      </c>
      <c r="N1" s="47" t="s">
        <v>11</v>
      </c>
      <c r="O1" s="47" t="s">
        <v>12</v>
      </c>
      <c r="P1" s="47" t="s">
        <v>13</v>
      </c>
      <c r="Q1" s="47" t="s">
        <v>14</v>
      </c>
      <c r="R1" s="47" t="s">
        <v>15</v>
      </c>
    </row>
    <row r="2" spans="1:18" ht="18.75" customHeight="1" x14ac:dyDescent="0.2">
      <c r="A2" s="37" t="s">
        <v>274</v>
      </c>
      <c r="B2" s="103">
        <v>7</v>
      </c>
      <c r="C2" s="62" t="s">
        <v>275</v>
      </c>
      <c r="D2" s="62" t="s">
        <v>275</v>
      </c>
      <c r="E2" s="63" t="s">
        <v>32</v>
      </c>
      <c r="F2" s="165">
        <v>259</v>
      </c>
      <c r="G2" s="63" t="s">
        <v>276</v>
      </c>
      <c r="H2" s="64" t="s">
        <v>94</v>
      </c>
      <c r="I2" s="65">
        <v>41500</v>
      </c>
      <c r="J2" s="66">
        <v>41639</v>
      </c>
      <c r="K2" s="66" t="s">
        <v>16</v>
      </c>
      <c r="L2" s="108" t="s">
        <v>237</v>
      </c>
      <c r="M2" s="108">
        <v>4.5999999999999996</v>
      </c>
      <c r="N2" s="70">
        <v>0</v>
      </c>
      <c r="O2" s="67"/>
      <c r="P2" s="111">
        <v>864296950</v>
      </c>
      <c r="Q2" s="111" t="s">
        <v>277</v>
      </c>
      <c r="R2" s="97" t="s">
        <v>278</v>
      </c>
    </row>
    <row r="3" spans="1:18" ht="18.75" customHeight="1" x14ac:dyDescent="0.2">
      <c r="A3" s="37" t="s">
        <v>274</v>
      </c>
      <c r="B3" s="103">
        <v>7</v>
      </c>
      <c r="C3" s="62" t="s">
        <v>275</v>
      </c>
      <c r="D3" s="62"/>
      <c r="E3" s="63" t="s">
        <v>32</v>
      </c>
      <c r="F3" s="165">
        <v>292</v>
      </c>
      <c r="G3" s="63" t="s">
        <v>276</v>
      </c>
      <c r="H3" s="64" t="s">
        <v>94</v>
      </c>
      <c r="I3" s="65">
        <v>41620</v>
      </c>
      <c r="J3" s="66">
        <v>41943</v>
      </c>
      <c r="K3" s="66" t="s">
        <v>16</v>
      </c>
      <c r="L3" s="70"/>
      <c r="M3" s="108">
        <v>10.67</v>
      </c>
      <c r="N3" s="70">
        <v>0</v>
      </c>
      <c r="O3" s="67"/>
      <c r="P3" s="111">
        <v>212683158</v>
      </c>
      <c r="Q3" s="111" t="s">
        <v>279</v>
      </c>
      <c r="R3" s="97" t="s">
        <v>278</v>
      </c>
    </row>
    <row r="4" spans="1:18" ht="18.75" customHeight="1" x14ac:dyDescent="0.2">
      <c r="A4" s="37" t="s">
        <v>274</v>
      </c>
      <c r="B4" s="103">
        <v>7</v>
      </c>
      <c r="C4" s="62" t="s">
        <v>275</v>
      </c>
      <c r="D4" s="62"/>
      <c r="E4" s="63" t="s">
        <v>32</v>
      </c>
      <c r="F4" s="165">
        <v>241</v>
      </c>
      <c r="G4" s="63" t="s">
        <v>276</v>
      </c>
      <c r="H4" s="64" t="s">
        <v>94</v>
      </c>
      <c r="I4" s="65">
        <v>41663</v>
      </c>
      <c r="J4" s="66">
        <v>41943</v>
      </c>
      <c r="K4" s="66" t="s">
        <v>16</v>
      </c>
      <c r="L4" s="70"/>
      <c r="M4" s="67">
        <v>9.23</v>
      </c>
      <c r="N4" s="70">
        <v>0</v>
      </c>
      <c r="O4" s="67"/>
      <c r="P4" s="111">
        <v>1915470150</v>
      </c>
      <c r="Q4" s="111" t="s">
        <v>280</v>
      </c>
      <c r="R4" s="97" t="s">
        <v>278</v>
      </c>
    </row>
    <row r="5" spans="1:18" ht="18.75" customHeight="1" x14ac:dyDescent="0.2">
      <c r="A5" s="37" t="s">
        <v>274</v>
      </c>
      <c r="B5" s="103">
        <v>7</v>
      </c>
      <c r="C5" s="62" t="s">
        <v>275</v>
      </c>
      <c r="D5" s="63"/>
      <c r="E5" s="62" t="s">
        <v>32</v>
      </c>
      <c r="F5" s="165">
        <v>375</v>
      </c>
      <c r="G5" s="63" t="s">
        <v>281</v>
      </c>
      <c r="H5" s="64" t="s">
        <v>94</v>
      </c>
      <c r="I5" s="65">
        <v>41239</v>
      </c>
      <c r="J5" s="66">
        <v>41274</v>
      </c>
      <c r="K5" s="66" t="s">
        <v>16</v>
      </c>
      <c r="L5" s="71"/>
      <c r="M5" s="67">
        <v>1.2</v>
      </c>
      <c r="N5" s="70">
        <v>0</v>
      </c>
      <c r="O5" s="67"/>
      <c r="P5" s="111">
        <v>174430104</v>
      </c>
      <c r="Q5" s="111" t="s">
        <v>282</v>
      </c>
      <c r="R5" s="97" t="s">
        <v>278</v>
      </c>
    </row>
    <row r="6" spans="1:18" ht="18.75" customHeight="1" x14ac:dyDescent="0.2">
      <c r="A6" s="37" t="s">
        <v>274</v>
      </c>
      <c r="B6" s="103">
        <v>7</v>
      </c>
      <c r="C6" s="62" t="s">
        <v>275</v>
      </c>
      <c r="D6" s="63"/>
      <c r="E6" s="62" t="s">
        <v>283</v>
      </c>
      <c r="F6" s="165">
        <v>78</v>
      </c>
      <c r="G6" s="63" t="s">
        <v>284</v>
      </c>
      <c r="H6" s="64" t="s">
        <v>94</v>
      </c>
      <c r="I6" s="65">
        <v>41890</v>
      </c>
      <c r="J6" s="66">
        <v>41951</v>
      </c>
      <c r="K6" s="66" t="s">
        <v>16</v>
      </c>
      <c r="L6" s="71"/>
      <c r="M6" s="71">
        <v>2.0299999999999998</v>
      </c>
      <c r="N6" s="70">
        <v>0</v>
      </c>
      <c r="O6" s="67"/>
      <c r="P6" s="111">
        <v>86207243</v>
      </c>
      <c r="Q6" s="111" t="s">
        <v>285</v>
      </c>
      <c r="R6" s="97" t="s">
        <v>278</v>
      </c>
    </row>
    <row r="7" spans="1:18" ht="18.75" customHeight="1" x14ac:dyDescent="0.2">
      <c r="A7" s="37" t="s">
        <v>274</v>
      </c>
      <c r="B7" s="103">
        <v>7</v>
      </c>
      <c r="C7" s="62" t="s">
        <v>275</v>
      </c>
      <c r="D7" s="63"/>
      <c r="E7" s="62" t="s">
        <v>286</v>
      </c>
      <c r="F7" s="165">
        <v>43</v>
      </c>
      <c r="G7" s="63" t="s">
        <v>287</v>
      </c>
      <c r="H7" s="64" t="s">
        <v>94</v>
      </c>
      <c r="I7" s="65">
        <v>40665</v>
      </c>
      <c r="J7" s="66">
        <v>41030</v>
      </c>
      <c r="K7" s="66" t="s">
        <v>16</v>
      </c>
      <c r="L7" s="70"/>
      <c r="M7" s="71">
        <v>12</v>
      </c>
      <c r="N7" s="71">
        <v>1008</v>
      </c>
      <c r="O7" s="71"/>
      <c r="P7" s="111">
        <v>799704000</v>
      </c>
      <c r="Q7" s="111">
        <v>104</v>
      </c>
      <c r="R7" s="97" t="s">
        <v>288</v>
      </c>
    </row>
    <row r="8" spans="1:18" ht="18.75" customHeight="1" x14ac:dyDescent="0.2">
      <c r="A8" s="37" t="s">
        <v>274</v>
      </c>
      <c r="B8" s="103">
        <v>7</v>
      </c>
      <c r="C8" s="62" t="s">
        <v>275</v>
      </c>
      <c r="D8" s="63"/>
      <c r="E8" s="62" t="s">
        <v>286</v>
      </c>
      <c r="F8" s="165">
        <v>52</v>
      </c>
      <c r="G8" s="63" t="s">
        <v>287</v>
      </c>
      <c r="H8" s="64" t="s">
        <v>94</v>
      </c>
      <c r="I8" s="65">
        <v>41031</v>
      </c>
      <c r="J8" s="66">
        <v>41275</v>
      </c>
      <c r="K8" s="66" t="s">
        <v>16</v>
      </c>
      <c r="L8" s="108"/>
      <c r="M8" s="71">
        <v>8</v>
      </c>
      <c r="N8" s="70">
        <v>0</v>
      </c>
      <c r="O8" s="67"/>
      <c r="P8" s="111">
        <v>1150000000</v>
      </c>
      <c r="Q8" s="111">
        <v>105</v>
      </c>
      <c r="R8" s="97" t="s">
        <v>278</v>
      </c>
    </row>
    <row r="9" spans="1:18" ht="18.75" customHeight="1" x14ac:dyDescent="0.2">
      <c r="A9" s="37" t="s">
        <v>274</v>
      </c>
      <c r="B9" s="103">
        <v>7</v>
      </c>
      <c r="C9" s="62" t="s">
        <v>275</v>
      </c>
      <c r="D9" s="63"/>
      <c r="E9" s="62" t="s">
        <v>289</v>
      </c>
      <c r="F9" s="165">
        <v>124</v>
      </c>
      <c r="G9" s="63" t="s">
        <v>290</v>
      </c>
      <c r="H9" s="64" t="s">
        <v>94</v>
      </c>
      <c r="I9" s="65">
        <v>40394</v>
      </c>
      <c r="J9" s="66">
        <v>40727</v>
      </c>
      <c r="K9" s="66" t="s">
        <v>16</v>
      </c>
      <c r="L9" s="70"/>
      <c r="M9" s="71">
        <v>11</v>
      </c>
      <c r="N9" s="67" t="s">
        <v>237</v>
      </c>
      <c r="O9" s="67"/>
      <c r="P9" s="111">
        <v>1200000000</v>
      </c>
      <c r="Q9" s="111" t="s">
        <v>291</v>
      </c>
      <c r="R9" s="97" t="s">
        <v>292</v>
      </c>
    </row>
    <row r="10" spans="1:18" ht="18.75" customHeight="1" x14ac:dyDescent="0.2">
      <c r="A10" s="37" t="s">
        <v>274</v>
      </c>
      <c r="B10" s="103">
        <v>10</v>
      </c>
      <c r="C10" s="62" t="s">
        <v>275</v>
      </c>
      <c r="D10" s="62" t="s">
        <v>275</v>
      </c>
      <c r="E10" s="62" t="s">
        <v>93</v>
      </c>
      <c r="F10" s="169" t="s">
        <v>293</v>
      </c>
      <c r="G10" s="63" t="s">
        <v>19</v>
      </c>
      <c r="H10" s="64" t="s">
        <v>94</v>
      </c>
      <c r="I10" s="109">
        <v>41500</v>
      </c>
      <c r="J10" s="109">
        <v>41639</v>
      </c>
      <c r="K10" s="66" t="s">
        <v>16</v>
      </c>
      <c r="L10" s="67">
        <v>4.5999999999999996</v>
      </c>
      <c r="M10" s="67">
        <v>0</v>
      </c>
      <c r="N10" s="67">
        <v>0</v>
      </c>
      <c r="O10" s="67" t="s">
        <v>94</v>
      </c>
      <c r="P10" s="111">
        <v>864296950</v>
      </c>
      <c r="Q10" s="111" t="s">
        <v>294</v>
      </c>
      <c r="R10" s="97" t="s">
        <v>295</v>
      </c>
    </row>
    <row r="11" spans="1:18" ht="18.75" customHeight="1" x14ac:dyDescent="0.2">
      <c r="A11" s="37" t="s">
        <v>274</v>
      </c>
      <c r="B11" s="103">
        <v>10</v>
      </c>
      <c r="C11" s="62" t="s">
        <v>275</v>
      </c>
      <c r="D11" s="62" t="s">
        <v>275</v>
      </c>
      <c r="E11" s="62" t="s">
        <v>93</v>
      </c>
      <c r="F11" s="169" t="s">
        <v>296</v>
      </c>
      <c r="G11" s="63" t="s">
        <v>19</v>
      </c>
      <c r="H11" s="64" t="s">
        <v>94</v>
      </c>
      <c r="I11" s="109">
        <v>41620</v>
      </c>
      <c r="J11" s="109">
        <v>41943</v>
      </c>
      <c r="K11" s="66" t="s">
        <v>16</v>
      </c>
      <c r="L11" s="67">
        <v>10.67</v>
      </c>
      <c r="M11" s="67">
        <v>0</v>
      </c>
      <c r="N11" s="67">
        <v>0</v>
      </c>
      <c r="O11" s="67" t="s">
        <v>94</v>
      </c>
      <c r="P11" s="111">
        <v>712683158</v>
      </c>
      <c r="Q11" s="111" t="s">
        <v>297</v>
      </c>
      <c r="R11" s="97" t="s">
        <v>295</v>
      </c>
    </row>
    <row r="12" spans="1:18" ht="18.75" customHeight="1" x14ac:dyDescent="0.2">
      <c r="A12" s="37" t="s">
        <v>274</v>
      </c>
      <c r="B12" s="103">
        <v>10</v>
      </c>
      <c r="C12" s="62" t="s">
        <v>275</v>
      </c>
      <c r="D12" s="62" t="s">
        <v>275</v>
      </c>
      <c r="E12" s="62" t="s">
        <v>93</v>
      </c>
      <c r="F12" s="169" t="s">
        <v>298</v>
      </c>
      <c r="G12" s="63" t="s">
        <v>19</v>
      </c>
      <c r="H12" s="64" t="s">
        <v>94</v>
      </c>
      <c r="I12" s="109">
        <v>41664</v>
      </c>
      <c r="J12" s="109">
        <v>41943</v>
      </c>
      <c r="K12" s="66" t="s">
        <v>16</v>
      </c>
      <c r="L12" s="67">
        <v>0</v>
      </c>
      <c r="M12" s="67">
        <v>9.23</v>
      </c>
      <c r="N12" s="67">
        <v>0</v>
      </c>
      <c r="O12" s="67" t="s">
        <v>94</v>
      </c>
      <c r="P12" s="111">
        <v>1915470150</v>
      </c>
      <c r="Q12" s="111" t="s">
        <v>299</v>
      </c>
      <c r="R12" s="97" t="s">
        <v>295</v>
      </c>
    </row>
    <row r="13" spans="1:18" ht="18.75" customHeight="1" x14ac:dyDescent="0.2">
      <c r="A13" s="37" t="s">
        <v>274</v>
      </c>
      <c r="B13" s="103">
        <v>10</v>
      </c>
      <c r="C13" s="62" t="s">
        <v>275</v>
      </c>
      <c r="D13" s="62" t="s">
        <v>275</v>
      </c>
      <c r="E13" s="62" t="s">
        <v>93</v>
      </c>
      <c r="F13" s="169" t="s">
        <v>300</v>
      </c>
      <c r="G13" s="63" t="s">
        <v>19</v>
      </c>
      <c r="H13" s="63" t="s">
        <v>94</v>
      </c>
      <c r="I13" s="109">
        <v>41239</v>
      </c>
      <c r="J13" s="109">
        <v>41274</v>
      </c>
      <c r="K13" s="66" t="s">
        <v>16</v>
      </c>
      <c r="L13" s="67">
        <v>1.2</v>
      </c>
      <c r="M13" s="67">
        <v>0</v>
      </c>
      <c r="N13" s="67">
        <v>0</v>
      </c>
      <c r="O13" s="67" t="s">
        <v>94</v>
      </c>
      <c r="P13" s="111">
        <v>174430102</v>
      </c>
      <c r="Q13" s="111" t="s">
        <v>301</v>
      </c>
      <c r="R13" s="97" t="s">
        <v>295</v>
      </c>
    </row>
    <row r="14" spans="1:18" ht="18.75" customHeight="1" x14ac:dyDescent="0.2">
      <c r="A14" s="37" t="s">
        <v>274</v>
      </c>
      <c r="B14" s="103">
        <v>10</v>
      </c>
      <c r="C14" s="62" t="s">
        <v>275</v>
      </c>
      <c r="D14" s="62" t="s">
        <v>275</v>
      </c>
      <c r="E14" s="62" t="s">
        <v>302</v>
      </c>
      <c r="F14" s="169" t="s">
        <v>303</v>
      </c>
      <c r="G14" s="63" t="s">
        <v>19</v>
      </c>
      <c r="H14" s="63" t="s">
        <v>94</v>
      </c>
      <c r="I14" s="109">
        <v>41890</v>
      </c>
      <c r="J14" s="109">
        <v>41951</v>
      </c>
      <c r="K14" s="66" t="s">
        <v>16</v>
      </c>
      <c r="L14" s="67">
        <f>2.03-1.8</f>
        <v>0.22999999999999976</v>
      </c>
      <c r="M14" s="67">
        <v>1.8</v>
      </c>
      <c r="N14" s="67">
        <v>0</v>
      </c>
      <c r="O14" s="67" t="s">
        <v>94</v>
      </c>
      <c r="P14" s="111">
        <v>86207243</v>
      </c>
      <c r="Q14" s="111" t="s">
        <v>304</v>
      </c>
      <c r="R14" s="97" t="s">
        <v>295</v>
      </c>
    </row>
    <row r="15" spans="1:18" ht="18.75" customHeight="1" x14ac:dyDescent="0.2">
      <c r="A15" s="37" t="s">
        <v>274</v>
      </c>
      <c r="B15" s="103">
        <v>10</v>
      </c>
      <c r="C15" s="62" t="s">
        <v>275</v>
      </c>
      <c r="D15" s="62" t="s">
        <v>275</v>
      </c>
      <c r="E15" s="62" t="s">
        <v>286</v>
      </c>
      <c r="F15" s="169" t="s">
        <v>305</v>
      </c>
      <c r="G15" s="63" t="s">
        <v>19</v>
      </c>
      <c r="H15" s="63" t="s">
        <v>94</v>
      </c>
      <c r="I15" s="109">
        <v>40665</v>
      </c>
      <c r="J15" s="109">
        <v>41030</v>
      </c>
      <c r="K15" s="66" t="s">
        <v>16</v>
      </c>
      <c r="L15" s="67">
        <f>12-4.7</f>
        <v>7.3</v>
      </c>
      <c r="M15" s="67">
        <v>4.7</v>
      </c>
      <c r="N15" s="67">
        <v>1841</v>
      </c>
      <c r="O15" s="67" t="s">
        <v>94</v>
      </c>
      <c r="P15" s="111">
        <v>799704000</v>
      </c>
      <c r="Q15" s="111">
        <v>118</v>
      </c>
      <c r="R15" s="97" t="s">
        <v>306</v>
      </c>
    </row>
    <row r="16" spans="1:18" ht="18.75" customHeight="1" x14ac:dyDescent="0.2">
      <c r="A16" s="37" t="s">
        <v>274</v>
      </c>
      <c r="B16" s="103">
        <v>10</v>
      </c>
      <c r="C16" s="62" t="s">
        <v>275</v>
      </c>
      <c r="D16" s="62" t="s">
        <v>275</v>
      </c>
      <c r="E16" s="62" t="s">
        <v>286</v>
      </c>
      <c r="F16" s="169" t="s">
        <v>307</v>
      </c>
      <c r="G16" s="63" t="s">
        <v>19</v>
      </c>
      <c r="H16" s="63" t="s">
        <v>94</v>
      </c>
      <c r="I16" s="38">
        <v>41031</v>
      </c>
      <c r="J16" s="38">
        <v>41275</v>
      </c>
      <c r="K16" s="66" t="s">
        <v>16</v>
      </c>
      <c r="L16" s="67">
        <f>8-1.2</f>
        <v>6.8</v>
      </c>
      <c r="M16" s="67">
        <f>1.2</f>
        <v>1.2</v>
      </c>
      <c r="N16" s="67">
        <v>0</v>
      </c>
      <c r="O16" s="67" t="s">
        <v>94</v>
      </c>
      <c r="P16" s="111">
        <v>1150000000</v>
      </c>
      <c r="Q16" s="111">
        <v>119</v>
      </c>
      <c r="R16" s="97" t="s">
        <v>295</v>
      </c>
    </row>
    <row r="17" spans="1:18" ht="18.75" customHeight="1" x14ac:dyDescent="0.2">
      <c r="A17" s="37" t="s">
        <v>274</v>
      </c>
      <c r="B17" s="103">
        <v>10</v>
      </c>
      <c r="C17" s="62" t="s">
        <v>275</v>
      </c>
      <c r="D17" s="62" t="s">
        <v>275</v>
      </c>
      <c r="E17" s="62" t="s">
        <v>308</v>
      </c>
      <c r="F17" s="169" t="s">
        <v>309</v>
      </c>
      <c r="G17" s="63" t="s">
        <v>19</v>
      </c>
      <c r="H17" s="63" t="s">
        <v>94</v>
      </c>
      <c r="I17" s="109">
        <v>40394</v>
      </c>
      <c r="J17" s="109">
        <v>40727</v>
      </c>
      <c r="K17" s="66" t="s">
        <v>16</v>
      </c>
      <c r="L17" s="67">
        <f>8.93</f>
        <v>8.93</v>
      </c>
      <c r="M17" s="67">
        <f>2.07</f>
        <v>2.0699999999999998</v>
      </c>
      <c r="N17" s="67">
        <v>0</v>
      </c>
      <c r="O17" s="67" t="s">
        <v>94</v>
      </c>
      <c r="P17" s="111">
        <v>1200000000</v>
      </c>
      <c r="Q17" s="111" t="s">
        <v>310</v>
      </c>
      <c r="R17" s="97" t="s">
        <v>295</v>
      </c>
    </row>
    <row r="18" spans="1:18" s="106" customFormat="1" ht="18.75" customHeight="1" x14ac:dyDescent="0.2">
      <c r="A18" s="110" t="s">
        <v>418</v>
      </c>
      <c r="B18" s="110">
        <v>23</v>
      </c>
      <c r="C18" s="62" t="s">
        <v>275</v>
      </c>
      <c r="D18" s="62" t="s">
        <v>275</v>
      </c>
      <c r="E18" s="62" t="s">
        <v>32</v>
      </c>
      <c r="F18" s="166">
        <v>241</v>
      </c>
      <c r="G18" s="63" t="s">
        <v>19</v>
      </c>
      <c r="H18" s="64"/>
      <c r="I18" s="66">
        <v>41664</v>
      </c>
      <c r="J18" s="66">
        <v>41943</v>
      </c>
      <c r="K18" s="107">
        <v>9.1726027397260275</v>
      </c>
      <c r="L18" s="66" t="s">
        <v>16</v>
      </c>
      <c r="M18" s="107">
        <v>8.0500000000000007</v>
      </c>
      <c r="N18" s="107">
        <v>1.1226027397260268</v>
      </c>
      <c r="O18" s="70">
        <v>1100</v>
      </c>
      <c r="P18" s="102">
        <v>3601791442</v>
      </c>
      <c r="Q18" s="102">
        <v>116</v>
      </c>
      <c r="R18" s="97" t="s">
        <v>601</v>
      </c>
    </row>
    <row r="19" spans="1:18" s="106" customFormat="1" ht="18.75" customHeight="1" x14ac:dyDescent="0.2">
      <c r="A19" s="110" t="s">
        <v>418</v>
      </c>
      <c r="B19" s="110">
        <v>23</v>
      </c>
      <c r="C19" s="62" t="s">
        <v>275</v>
      </c>
      <c r="D19" s="62" t="s">
        <v>275</v>
      </c>
      <c r="E19" s="62" t="s">
        <v>32</v>
      </c>
      <c r="F19" s="166">
        <v>292</v>
      </c>
      <c r="G19" s="63" t="s">
        <v>19</v>
      </c>
      <c r="H19" s="63"/>
      <c r="I19" s="66">
        <v>41620</v>
      </c>
      <c r="J19" s="66">
        <v>41943</v>
      </c>
      <c r="K19" s="107">
        <v>10.61917808219178</v>
      </c>
      <c r="L19" s="66" t="s">
        <v>16</v>
      </c>
      <c r="M19" s="107">
        <v>9.6</v>
      </c>
      <c r="N19" s="107">
        <v>1.0191780821917806</v>
      </c>
      <c r="O19" s="70">
        <v>505</v>
      </c>
      <c r="P19" s="102"/>
      <c r="Q19" s="102"/>
      <c r="R19" s="97" t="s">
        <v>602</v>
      </c>
    </row>
    <row r="20" spans="1:18" s="106" customFormat="1" ht="18.75" customHeight="1" x14ac:dyDescent="0.2">
      <c r="A20" s="110" t="s">
        <v>418</v>
      </c>
      <c r="B20" s="110">
        <v>23</v>
      </c>
      <c r="C20" s="62" t="s">
        <v>275</v>
      </c>
      <c r="D20" s="62" t="s">
        <v>275</v>
      </c>
      <c r="E20" s="62" t="s">
        <v>603</v>
      </c>
      <c r="F20" s="166">
        <v>78</v>
      </c>
      <c r="G20" s="63" t="s">
        <v>19</v>
      </c>
      <c r="H20" s="63"/>
      <c r="I20" s="66">
        <v>41890</v>
      </c>
      <c r="J20" s="66">
        <v>41951</v>
      </c>
      <c r="K20" s="107">
        <v>2.0054794520547947</v>
      </c>
      <c r="L20" s="66" t="s">
        <v>16</v>
      </c>
      <c r="M20" s="107">
        <v>0.75</v>
      </c>
      <c r="N20" s="107">
        <v>1.2554794520547947</v>
      </c>
      <c r="O20" s="70">
        <v>60</v>
      </c>
      <c r="P20" s="102"/>
      <c r="Q20" s="102"/>
      <c r="R20" s="97" t="s">
        <v>602</v>
      </c>
    </row>
    <row r="21" spans="1:18" s="106" customFormat="1" ht="18.75" customHeight="1" x14ac:dyDescent="0.2">
      <c r="A21" s="110" t="s">
        <v>418</v>
      </c>
      <c r="B21" s="110">
        <v>23</v>
      </c>
      <c r="C21" s="62" t="s">
        <v>275</v>
      </c>
      <c r="D21" s="62" t="s">
        <v>275</v>
      </c>
      <c r="E21" s="62" t="s">
        <v>32</v>
      </c>
      <c r="F21" s="166">
        <v>259</v>
      </c>
      <c r="G21" s="63" t="s">
        <v>19</v>
      </c>
      <c r="H21" s="63"/>
      <c r="I21" s="66">
        <v>41500</v>
      </c>
      <c r="J21" s="66">
        <v>42004</v>
      </c>
      <c r="K21" s="107">
        <v>16.5</v>
      </c>
      <c r="L21" s="66" t="s">
        <v>16</v>
      </c>
      <c r="M21" s="107">
        <v>13.5</v>
      </c>
      <c r="N21" s="107">
        <v>3</v>
      </c>
      <c r="O21" s="70">
        <v>1100</v>
      </c>
      <c r="P21" s="102"/>
      <c r="Q21" s="102"/>
      <c r="R21" s="97" t="s">
        <v>602</v>
      </c>
    </row>
    <row r="22" spans="1:18" s="106" customFormat="1" ht="18.75" customHeight="1" x14ac:dyDescent="0.2">
      <c r="A22" s="110" t="s">
        <v>418</v>
      </c>
      <c r="B22" s="110">
        <v>23</v>
      </c>
      <c r="C22" s="62" t="s">
        <v>275</v>
      </c>
      <c r="D22" s="62" t="s">
        <v>275</v>
      </c>
      <c r="E22" s="62" t="s">
        <v>32</v>
      </c>
      <c r="F22" s="166">
        <v>375</v>
      </c>
      <c r="G22" s="63" t="s">
        <v>19</v>
      </c>
      <c r="H22" s="63"/>
      <c r="I22" s="66">
        <v>41239</v>
      </c>
      <c r="J22" s="66">
        <v>42004</v>
      </c>
      <c r="K22" s="107">
        <v>25.150684931506849</v>
      </c>
      <c r="L22" s="66" t="s">
        <v>16</v>
      </c>
      <c r="M22" s="107">
        <v>21</v>
      </c>
      <c r="N22" s="107">
        <v>25.15</v>
      </c>
      <c r="O22" s="70">
        <v>500</v>
      </c>
      <c r="P22" s="102"/>
      <c r="Q22" s="102"/>
      <c r="R22" s="97" t="s">
        <v>602</v>
      </c>
    </row>
    <row r="23" spans="1:18" s="106" customFormat="1" ht="18.75" customHeight="1" x14ac:dyDescent="0.2">
      <c r="A23" s="110" t="s">
        <v>418</v>
      </c>
      <c r="B23" s="110">
        <v>23</v>
      </c>
      <c r="C23" s="62" t="s">
        <v>275</v>
      </c>
      <c r="D23" s="62" t="s">
        <v>275</v>
      </c>
      <c r="E23" s="62" t="s">
        <v>604</v>
      </c>
      <c r="F23" s="71"/>
      <c r="G23" s="63"/>
      <c r="H23" s="63"/>
      <c r="I23" s="66">
        <v>40665</v>
      </c>
      <c r="J23" s="66">
        <v>41030</v>
      </c>
      <c r="K23" s="107">
        <v>12</v>
      </c>
      <c r="L23" s="66" t="s">
        <v>16</v>
      </c>
      <c r="M23" s="107">
        <v>12</v>
      </c>
      <c r="N23" s="107"/>
      <c r="O23" s="70">
        <v>7700</v>
      </c>
      <c r="P23" s="102"/>
      <c r="Q23" s="102"/>
      <c r="R23" s="97" t="s">
        <v>602</v>
      </c>
    </row>
    <row r="24" spans="1:18" s="106" customFormat="1" ht="18.75" customHeight="1" x14ac:dyDescent="0.2">
      <c r="A24" s="110" t="s">
        <v>418</v>
      </c>
      <c r="B24" s="110">
        <v>23</v>
      </c>
      <c r="C24" s="62" t="s">
        <v>275</v>
      </c>
      <c r="D24" s="62" t="s">
        <v>275</v>
      </c>
      <c r="E24" s="62" t="s">
        <v>604</v>
      </c>
      <c r="F24" s="166">
        <v>52</v>
      </c>
      <c r="G24" s="63"/>
      <c r="H24" s="63"/>
      <c r="I24" s="66">
        <v>41031</v>
      </c>
      <c r="J24" s="66">
        <v>41275</v>
      </c>
      <c r="K24" s="107">
        <v>8.0219178082191789</v>
      </c>
      <c r="L24" s="66" t="s">
        <v>16</v>
      </c>
      <c r="M24" s="107">
        <v>8.02</v>
      </c>
      <c r="N24" s="107"/>
      <c r="O24" s="70">
        <v>5100</v>
      </c>
      <c r="P24" s="102"/>
      <c r="Q24" s="102"/>
      <c r="R24" s="97" t="s">
        <v>605</v>
      </c>
    </row>
    <row r="25" spans="1:18" s="106" customFormat="1" ht="18.75" customHeight="1" x14ac:dyDescent="0.2">
      <c r="A25" s="110" t="s">
        <v>418</v>
      </c>
      <c r="B25" s="110">
        <v>23</v>
      </c>
      <c r="C25" s="62" t="s">
        <v>275</v>
      </c>
      <c r="D25" s="62" t="s">
        <v>275</v>
      </c>
      <c r="E25" s="62" t="s">
        <v>606</v>
      </c>
      <c r="F25" s="166">
        <v>124</v>
      </c>
      <c r="G25" s="63"/>
      <c r="H25" s="63"/>
      <c r="I25" s="66">
        <v>40394</v>
      </c>
      <c r="J25" s="66">
        <v>40727</v>
      </c>
      <c r="K25" s="107">
        <v>10.947945205479453</v>
      </c>
      <c r="L25" s="66"/>
      <c r="M25" s="107">
        <v>10.95</v>
      </c>
      <c r="N25" s="107"/>
      <c r="O25" s="70">
        <v>980</v>
      </c>
      <c r="P25" s="102"/>
      <c r="Q25" s="102"/>
      <c r="R25" s="97" t="s">
        <v>605</v>
      </c>
    </row>
    <row r="26" spans="1:18" s="106" customFormat="1" ht="18.75" customHeight="1" x14ac:dyDescent="0.2">
      <c r="A26" s="110" t="s">
        <v>418</v>
      </c>
      <c r="B26" s="110">
        <v>26</v>
      </c>
      <c r="C26" s="62" t="s">
        <v>275</v>
      </c>
      <c r="D26" s="62" t="s">
        <v>275</v>
      </c>
      <c r="E26" s="62" t="s">
        <v>607</v>
      </c>
      <c r="F26" s="166">
        <v>292</v>
      </c>
      <c r="G26" s="63" t="s">
        <v>19</v>
      </c>
      <c r="H26" s="64"/>
      <c r="I26" s="66">
        <v>41620</v>
      </c>
      <c r="J26" s="66">
        <v>41943</v>
      </c>
      <c r="K26" s="107">
        <v>10.61917808219178</v>
      </c>
      <c r="L26" s="66" t="s">
        <v>16</v>
      </c>
      <c r="M26" s="107"/>
      <c r="N26" s="107">
        <v>10.62</v>
      </c>
      <c r="O26" s="70">
        <v>350</v>
      </c>
      <c r="P26" s="102"/>
      <c r="Q26" s="102"/>
      <c r="R26" s="97" t="s">
        <v>602</v>
      </c>
    </row>
    <row r="27" spans="1:18" s="106" customFormat="1" ht="18.75" customHeight="1" x14ac:dyDescent="0.2">
      <c r="A27" s="110" t="s">
        <v>418</v>
      </c>
      <c r="B27" s="110">
        <v>26</v>
      </c>
      <c r="C27" s="62" t="s">
        <v>275</v>
      </c>
      <c r="D27" s="62" t="s">
        <v>275</v>
      </c>
      <c r="E27" s="62" t="s">
        <v>607</v>
      </c>
      <c r="F27" s="166">
        <v>259</v>
      </c>
      <c r="G27" s="63" t="s">
        <v>19</v>
      </c>
      <c r="H27" s="63"/>
      <c r="I27" s="66">
        <v>41500</v>
      </c>
      <c r="J27" s="66">
        <v>41639</v>
      </c>
      <c r="K27" s="107">
        <v>4.5698630136986296</v>
      </c>
      <c r="L27" s="66" t="s">
        <v>16</v>
      </c>
      <c r="M27" s="107"/>
      <c r="N27" s="107">
        <v>4.57</v>
      </c>
      <c r="O27" s="70">
        <v>1100</v>
      </c>
      <c r="P27" s="102">
        <v>712683158</v>
      </c>
      <c r="Q27" s="102">
        <v>180</v>
      </c>
      <c r="R27" s="97" t="s">
        <v>608</v>
      </c>
    </row>
    <row r="28" spans="1:18" s="106" customFormat="1" ht="18.75" customHeight="1" x14ac:dyDescent="0.2">
      <c r="A28" s="110" t="s">
        <v>418</v>
      </c>
      <c r="B28" s="110">
        <v>26</v>
      </c>
      <c r="C28" s="62" t="s">
        <v>275</v>
      </c>
      <c r="D28" s="62" t="s">
        <v>275</v>
      </c>
      <c r="E28" s="62" t="s">
        <v>607</v>
      </c>
      <c r="F28" s="166">
        <v>241</v>
      </c>
      <c r="G28" s="63" t="s">
        <v>19</v>
      </c>
      <c r="H28" s="63"/>
      <c r="I28" s="66">
        <v>41663</v>
      </c>
      <c r="J28" s="66">
        <v>41882</v>
      </c>
      <c r="K28" s="107">
        <v>7.1999999999999993</v>
      </c>
      <c r="L28" s="66" t="s">
        <v>16</v>
      </c>
      <c r="M28" s="107"/>
      <c r="N28" s="107">
        <v>7.2</v>
      </c>
      <c r="O28" s="70">
        <v>1100</v>
      </c>
      <c r="P28" s="102">
        <v>864296950</v>
      </c>
      <c r="Q28" s="102">
        <v>185</v>
      </c>
      <c r="R28" s="97" t="s">
        <v>608</v>
      </c>
    </row>
    <row r="29" spans="1:18" s="106" customFormat="1" ht="18.75" customHeight="1" x14ac:dyDescent="0.2">
      <c r="A29" s="110" t="s">
        <v>418</v>
      </c>
      <c r="B29" s="110">
        <v>26</v>
      </c>
      <c r="C29" s="62" t="s">
        <v>275</v>
      </c>
      <c r="D29" s="62" t="s">
        <v>275</v>
      </c>
      <c r="E29" s="62" t="s">
        <v>609</v>
      </c>
      <c r="F29" s="166">
        <v>375</v>
      </c>
      <c r="G29" s="63" t="s">
        <v>16</v>
      </c>
      <c r="H29" s="63"/>
      <c r="I29" s="66">
        <v>41239</v>
      </c>
      <c r="J29" s="66">
        <v>41274</v>
      </c>
      <c r="K29" s="107">
        <v>1.1506849315068493</v>
      </c>
      <c r="L29" s="66" t="s">
        <v>16</v>
      </c>
      <c r="M29" s="107"/>
      <c r="N29" s="107">
        <v>1.1499999999999999</v>
      </c>
      <c r="O29" s="70">
        <v>500</v>
      </c>
      <c r="P29" s="102">
        <v>1915470150</v>
      </c>
      <c r="Q29" s="102">
        <v>194</v>
      </c>
      <c r="R29" s="97" t="s">
        <v>608</v>
      </c>
    </row>
    <row r="30" spans="1:18" s="106" customFormat="1" ht="18.75" customHeight="1" x14ac:dyDescent="0.2">
      <c r="A30" s="110" t="s">
        <v>418</v>
      </c>
      <c r="B30" s="110">
        <v>26</v>
      </c>
      <c r="C30" s="62" t="s">
        <v>275</v>
      </c>
      <c r="D30" s="62" t="s">
        <v>275</v>
      </c>
      <c r="E30" s="62" t="s">
        <v>610</v>
      </c>
      <c r="F30" s="166">
        <v>43</v>
      </c>
      <c r="G30" s="63" t="s">
        <v>16</v>
      </c>
      <c r="H30" s="63"/>
      <c r="I30" s="66">
        <v>40665</v>
      </c>
      <c r="J30" s="66">
        <v>41030</v>
      </c>
      <c r="K30" s="107">
        <v>12</v>
      </c>
      <c r="L30" s="66" t="s">
        <v>16</v>
      </c>
      <c r="M30" s="107"/>
      <c r="N30" s="107">
        <v>12</v>
      </c>
      <c r="O30" s="70">
        <v>7700</v>
      </c>
      <c r="P30" s="102">
        <v>110657410</v>
      </c>
      <c r="Q30" s="102">
        <v>226</v>
      </c>
      <c r="R30" s="97" t="s">
        <v>608</v>
      </c>
    </row>
    <row r="31" spans="1:18" s="106" customFormat="1" ht="18.75" customHeight="1" x14ac:dyDescent="0.2">
      <c r="A31" s="110" t="s">
        <v>418</v>
      </c>
      <c r="B31" s="110">
        <v>26</v>
      </c>
      <c r="C31" s="62" t="s">
        <v>275</v>
      </c>
      <c r="D31" s="62" t="s">
        <v>275</v>
      </c>
      <c r="E31" s="62" t="s">
        <v>610</v>
      </c>
      <c r="F31" s="166">
        <v>52</v>
      </c>
      <c r="G31" s="63" t="s">
        <v>16</v>
      </c>
      <c r="H31" s="63"/>
      <c r="I31" s="66">
        <v>41031</v>
      </c>
      <c r="J31" s="66">
        <v>41275</v>
      </c>
      <c r="K31" s="107">
        <v>8.0219178082191789</v>
      </c>
      <c r="L31" s="66" t="s">
        <v>16</v>
      </c>
      <c r="M31" s="107"/>
      <c r="N31" s="107">
        <v>8.02</v>
      </c>
      <c r="O31" s="70">
        <v>5100</v>
      </c>
      <c r="P31" s="102">
        <v>799704000</v>
      </c>
      <c r="Q31" s="102">
        <v>228</v>
      </c>
      <c r="R31" s="97" t="s">
        <v>611</v>
      </c>
    </row>
    <row r="32" spans="1:18" s="106" customFormat="1" ht="18.75" customHeight="1" x14ac:dyDescent="0.2">
      <c r="A32" s="110" t="s">
        <v>418</v>
      </c>
      <c r="B32" s="110">
        <v>26</v>
      </c>
      <c r="C32" s="62" t="s">
        <v>275</v>
      </c>
      <c r="D32" s="62" t="s">
        <v>275</v>
      </c>
      <c r="E32" s="62" t="s">
        <v>612</v>
      </c>
      <c r="F32" s="166">
        <v>124</v>
      </c>
      <c r="G32" s="63" t="s">
        <v>19</v>
      </c>
      <c r="H32" s="63"/>
      <c r="I32" s="66">
        <v>40394</v>
      </c>
      <c r="J32" s="66">
        <v>40727</v>
      </c>
      <c r="K32" s="107">
        <v>10.947945205479453</v>
      </c>
      <c r="L32" s="66" t="s">
        <v>16</v>
      </c>
      <c r="M32" s="107"/>
      <c r="N32" s="107">
        <v>10.95</v>
      </c>
      <c r="O32" s="70">
        <v>980</v>
      </c>
      <c r="P32" s="102">
        <v>1150000</v>
      </c>
      <c r="Q32" s="102"/>
      <c r="R32" s="97" t="s">
        <v>611</v>
      </c>
    </row>
    <row r="33" spans="1:18" s="106" customFormat="1" ht="18.75" customHeight="1" x14ac:dyDescent="0.2">
      <c r="A33" s="110" t="s">
        <v>418</v>
      </c>
      <c r="B33" s="110">
        <v>29</v>
      </c>
      <c r="C33" s="62" t="s">
        <v>613</v>
      </c>
      <c r="D33" s="62" t="s">
        <v>613</v>
      </c>
      <c r="E33" s="62" t="s">
        <v>614</v>
      </c>
      <c r="F33" s="166">
        <v>241</v>
      </c>
      <c r="G33" s="63" t="s">
        <v>19</v>
      </c>
      <c r="H33" s="64"/>
      <c r="I33" s="66">
        <v>41664</v>
      </c>
      <c r="J33" s="66">
        <v>41943</v>
      </c>
      <c r="K33" s="107">
        <v>9.1726027397260275</v>
      </c>
      <c r="L33" s="66" t="s">
        <v>16</v>
      </c>
      <c r="M33" s="107"/>
      <c r="N33" s="107"/>
      <c r="O33" s="70">
        <v>1100</v>
      </c>
      <c r="P33" s="102">
        <v>1200000000</v>
      </c>
      <c r="Q33" s="102">
        <v>165</v>
      </c>
      <c r="R33" s="97"/>
    </row>
    <row r="34" spans="1:18" s="106" customFormat="1" ht="18.75" customHeight="1" x14ac:dyDescent="0.2">
      <c r="A34" s="110" t="s">
        <v>418</v>
      </c>
      <c r="B34" s="110">
        <v>29</v>
      </c>
      <c r="C34" s="62" t="s">
        <v>613</v>
      </c>
      <c r="D34" s="62" t="s">
        <v>613</v>
      </c>
      <c r="E34" s="62" t="s">
        <v>614</v>
      </c>
      <c r="F34" s="166">
        <v>292</v>
      </c>
      <c r="G34" s="63" t="s">
        <v>19</v>
      </c>
      <c r="H34" s="63"/>
      <c r="I34" s="66">
        <v>41620</v>
      </c>
      <c r="J34" s="66">
        <v>41943</v>
      </c>
      <c r="K34" s="107">
        <v>10.61917808219178</v>
      </c>
      <c r="L34" s="66" t="s">
        <v>16</v>
      </c>
      <c r="M34" s="107">
        <v>1.45</v>
      </c>
      <c r="N34" s="107">
        <v>9.169178082191781</v>
      </c>
      <c r="O34" s="70">
        <v>505</v>
      </c>
      <c r="P34" s="102">
        <v>1915470150</v>
      </c>
      <c r="Q34" s="102"/>
      <c r="R34" s="97"/>
    </row>
    <row r="35" spans="1:18" s="106" customFormat="1" ht="18.75" customHeight="1" x14ac:dyDescent="0.2">
      <c r="A35" s="110" t="s">
        <v>418</v>
      </c>
      <c r="B35" s="110">
        <v>29</v>
      </c>
      <c r="C35" s="62" t="s">
        <v>613</v>
      </c>
      <c r="D35" s="62" t="s">
        <v>613</v>
      </c>
      <c r="E35" s="62" t="s">
        <v>614</v>
      </c>
      <c r="F35" s="166">
        <v>259</v>
      </c>
      <c r="G35" s="63" t="s">
        <v>19</v>
      </c>
      <c r="H35" s="63"/>
      <c r="I35" s="66">
        <v>41500</v>
      </c>
      <c r="J35" s="66">
        <v>42004</v>
      </c>
      <c r="K35" s="107">
        <v>16.56986301369863</v>
      </c>
      <c r="L35" s="66" t="s">
        <v>16</v>
      </c>
      <c r="M35" s="107">
        <v>3.95</v>
      </c>
      <c r="N35" s="107">
        <v>12.61986301369863</v>
      </c>
      <c r="O35" s="70">
        <v>1100</v>
      </c>
      <c r="P35" s="102">
        <v>712683158</v>
      </c>
      <c r="Q35" s="102"/>
      <c r="R35" s="97"/>
    </row>
    <row r="36" spans="1:18" s="106" customFormat="1" ht="18.75" customHeight="1" x14ac:dyDescent="0.2">
      <c r="A36" s="110" t="s">
        <v>418</v>
      </c>
      <c r="B36" s="110">
        <v>29</v>
      </c>
      <c r="C36" s="62" t="s">
        <v>613</v>
      </c>
      <c r="D36" s="62" t="s">
        <v>613</v>
      </c>
      <c r="E36" s="62" t="s">
        <v>615</v>
      </c>
      <c r="F36" s="166">
        <v>375</v>
      </c>
      <c r="G36" s="63" t="s">
        <v>19</v>
      </c>
      <c r="H36" s="63"/>
      <c r="I36" s="66">
        <v>41239</v>
      </c>
      <c r="J36" s="66">
        <v>41274</v>
      </c>
      <c r="K36" s="107">
        <v>1.1506849315068493</v>
      </c>
      <c r="L36" s="66" t="s">
        <v>16</v>
      </c>
      <c r="M36" s="107"/>
      <c r="N36" s="107"/>
      <c r="O36" s="70">
        <v>500</v>
      </c>
      <c r="P36" s="102">
        <v>864296950</v>
      </c>
      <c r="Q36" s="102"/>
      <c r="R36" s="97"/>
    </row>
    <row r="37" spans="1:18" s="106" customFormat="1" ht="18.75" customHeight="1" x14ac:dyDescent="0.2">
      <c r="A37" s="110" t="s">
        <v>418</v>
      </c>
      <c r="B37" s="110">
        <v>29</v>
      </c>
      <c r="C37" s="62" t="s">
        <v>613</v>
      </c>
      <c r="D37" s="62" t="s">
        <v>613</v>
      </c>
      <c r="E37" s="62" t="s">
        <v>616</v>
      </c>
      <c r="F37" s="166">
        <v>124</v>
      </c>
      <c r="G37" s="63" t="s">
        <v>19</v>
      </c>
      <c r="H37" s="63"/>
      <c r="I37" s="66">
        <v>40394</v>
      </c>
      <c r="J37" s="66">
        <v>40727</v>
      </c>
      <c r="K37" s="107">
        <v>10.947945205479453</v>
      </c>
      <c r="L37" s="66" t="s">
        <v>16</v>
      </c>
      <c r="M37" s="107"/>
      <c r="N37" s="107"/>
      <c r="O37" s="70">
        <v>980</v>
      </c>
      <c r="P37" s="102">
        <v>174430102</v>
      </c>
      <c r="Q37" s="102"/>
      <c r="R37" s="97"/>
    </row>
    <row r="38" spans="1:18" s="97" customFormat="1" ht="18.75" customHeight="1" x14ac:dyDescent="0.25">
      <c r="A38" s="97" t="s">
        <v>175</v>
      </c>
      <c r="C38" s="62" t="s">
        <v>628</v>
      </c>
      <c r="D38" s="62" t="s">
        <v>628</v>
      </c>
      <c r="E38" s="62" t="s">
        <v>32</v>
      </c>
      <c r="F38" s="167" t="s">
        <v>629</v>
      </c>
      <c r="G38" s="63" t="s">
        <v>19</v>
      </c>
      <c r="H38" s="64"/>
      <c r="I38" s="65">
        <v>41663</v>
      </c>
      <c r="J38" s="66">
        <v>41943</v>
      </c>
      <c r="K38" s="66"/>
      <c r="L38" s="71">
        <v>9.6999999999999993</v>
      </c>
      <c r="M38" s="66"/>
      <c r="N38" s="70">
        <v>1100</v>
      </c>
      <c r="O38" s="67"/>
      <c r="P38" s="112">
        <v>1915470150</v>
      </c>
      <c r="Q38" s="102" t="s">
        <v>630</v>
      </c>
    </row>
    <row r="39" spans="1:18" s="97" customFormat="1" ht="18.75" customHeight="1" x14ac:dyDescent="0.25">
      <c r="A39" s="97" t="s">
        <v>175</v>
      </c>
      <c r="C39" s="62" t="s">
        <v>628</v>
      </c>
      <c r="D39" s="62" t="s">
        <v>628</v>
      </c>
      <c r="E39" s="62" t="s">
        <v>32</v>
      </c>
      <c r="F39" s="168" t="s">
        <v>631</v>
      </c>
      <c r="G39" s="63" t="s">
        <v>19</v>
      </c>
      <c r="H39" s="63"/>
      <c r="I39" s="65">
        <v>41620</v>
      </c>
      <c r="J39" s="66">
        <v>41943</v>
      </c>
      <c r="K39" s="66"/>
      <c r="L39" s="71">
        <v>10.19</v>
      </c>
      <c r="M39" s="66"/>
      <c r="N39" s="70">
        <v>360</v>
      </c>
      <c r="O39" s="67"/>
      <c r="P39" s="112">
        <v>712683158</v>
      </c>
      <c r="Q39" s="102" t="s">
        <v>632</v>
      </c>
    </row>
    <row r="40" spans="1:18" s="97" customFormat="1" ht="18.75" customHeight="1" x14ac:dyDescent="0.25">
      <c r="A40" s="97" t="s">
        <v>175</v>
      </c>
      <c r="C40" s="62" t="s">
        <v>628</v>
      </c>
      <c r="D40" s="62" t="s">
        <v>628</v>
      </c>
      <c r="E40" s="62" t="s">
        <v>32</v>
      </c>
      <c r="F40" s="168" t="s">
        <v>633</v>
      </c>
      <c r="G40" s="63" t="s">
        <v>19</v>
      </c>
      <c r="H40" s="63"/>
      <c r="I40" s="65">
        <v>41500</v>
      </c>
      <c r="J40" s="66">
        <v>41639</v>
      </c>
      <c r="K40" s="66"/>
      <c r="L40" s="71">
        <v>4.17</v>
      </c>
      <c r="M40" s="66"/>
      <c r="N40" s="70">
        <v>1100</v>
      </c>
      <c r="O40" s="67"/>
      <c r="P40" s="113">
        <v>864296950</v>
      </c>
      <c r="Q40" s="102" t="s">
        <v>634</v>
      </c>
    </row>
    <row r="41" spans="1:18" s="97" customFormat="1" ht="18.75" customHeight="1" x14ac:dyDescent="0.25">
      <c r="A41" s="97" t="s">
        <v>175</v>
      </c>
      <c r="C41" s="62" t="s">
        <v>628</v>
      </c>
      <c r="D41" s="62" t="s">
        <v>628</v>
      </c>
      <c r="E41" s="62" t="s">
        <v>635</v>
      </c>
      <c r="F41" s="166" t="s">
        <v>636</v>
      </c>
      <c r="G41" s="63" t="s">
        <v>19</v>
      </c>
      <c r="H41" s="63"/>
      <c r="I41" s="65">
        <v>40394</v>
      </c>
      <c r="J41" s="66">
        <v>40727</v>
      </c>
      <c r="K41" s="66"/>
      <c r="L41" s="71">
        <v>11</v>
      </c>
      <c r="M41" s="66"/>
      <c r="N41" s="70" t="s">
        <v>637</v>
      </c>
      <c r="O41" s="67"/>
      <c r="P41" s="112">
        <v>1200000000</v>
      </c>
      <c r="Q41" s="102" t="s">
        <v>638</v>
      </c>
    </row>
    <row r="43" spans="1:18" s="99" customFormat="1" ht="28.5" customHeight="1" x14ac:dyDescent="0.2">
      <c r="A43" s="121" t="s">
        <v>425</v>
      </c>
      <c r="B43" s="121">
        <v>32</v>
      </c>
      <c r="C43" s="22" t="s">
        <v>426</v>
      </c>
      <c r="D43" s="22" t="s">
        <v>426</v>
      </c>
      <c r="E43" s="159" t="s">
        <v>32</v>
      </c>
      <c r="F43" s="83">
        <v>322</v>
      </c>
      <c r="G43" s="22" t="s">
        <v>19</v>
      </c>
      <c r="H43" s="25"/>
      <c r="I43" s="26">
        <v>41512</v>
      </c>
      <c r="J43" s="26">
        <v>41942</v>
      </c>
      <c r="K43" s="27" t="s">
        <v>16</v>
      </c>
      <c r="L43" s="84">
        <v>14</v>
      </c>
      <c r="M43" s="28">
        <v>0</v>
      </c>
      <c r="N43" s="28">
        <v>300</v>
      </c>
      <c r="O43" s="29" t="s">
        <v>427</v>
      </c>
      <c r="P43" s="114">
        <v>695090482.5</v>
      </c>
      <c r="Q43" s="114">
        <v>27</v>
      </c>
      <c r="R43" s="21"/>
    </row>
    <row r="44" spans="1:18" s="99" customFormat="1" ht="28.5" customHeight="1" x14ac:dyDescent="0.2">
      <c r="A44" s="121" t="s">
        <v>425</v>
      </c>
      <c r="B44" s="121">
        <v>32</v>
      </c>
      <c r="C44" s="22" t="s">
        <v>428</v>
      </c>
      <c r="D44" s="22" t="s">
        <v>426</v>
      </c>
      <c r="E44" s="159" t="s">
        <v>32</v>
      </c>
      <c r="F44" s="84">
        <v>295</v>
      </c>
      <c r="G44" s="22" t="s">
        <v>19</v>
      </c>
      <c r="H44" s="25"/>
      <c r="I44" s="26">
        <v>41944</v>
      </c>
      <c r="J44" s="26">
        <v>41988</v>
      </c>
      <c r="K44" s="27" t="s">
        <v>16</v>
      </c>
      <c r="L44" s="84">
        <v>0</v>
      </c>
      <c r="M44" s="85">
        <v>1.5</v>
      </c>
      <c r="N44" s="28">
        <v>300</v>
      </c>
      <c r="O44" s="29"/>
      <c r="P44" s="114">
        <v>34782975</v>
      </c>
      <c r="Q44" s="114">
        <v>28</v>
      </c>
      <c r="R44" s="21" t="s">
        <v>429</v>
      </c>
    </row>
    <row r="45" spans="1:18" s="21" customFormat="1" ht="28.5" customHeight="1" x14ac:dyDescent="0.25">
      <c r="A45" s="21" t="s">
        <v>274</v>
      </c>
      <c r="C45" s="23" t="s">
        <v>698</v>
      </c>
      <c r="D45" s="23" t="s">
        <v>698</v>
      </c>
      <c r="E45" s="23" t="s">
        <v>93</v>
      </c>
      <c r="F45" s="28" t="s">
        <v>699</v>
      </c>
      <c r="G45" s="22" t="s">
        <v>19</v>
      </c>
      <c r="H45" s="25"/>
      <c r="I45" s="26">
        <v>41275</v>
      </c>
      <c r="J45" s="27">
        <v>42004</v>
      </c>
      <c r="K45" s="27" t="s">
        <v>16</v>
      </c>
      <c r="L45" s="28">
        <v>21</v>
      </c>
      <c r="M45" s="84"/>
      <c r="N45" s="28">
        <v>84</v>
      </c>
      <c r="O45" s="29"/>
      <c r="P45" s="160"/>
      <c r="Q45" s="160" t="s">
        <v>700</v>
      </c>
      <c r="R45" s="21" t="s">
        <v>701</v>
      </c>
    </row>
    <row r="46" spans="1:18" s="548" customFormat="1" ht="13.5" customHeight="1" x14ac:dyDescent="0.25">
      <c r="A46" s="121" t="s">
        <v>1672</v>
      </c>
      <c r="B46" s="121">
        <v>14</v>
      </c>
      <c r="C46" s="121"/>
      <c r="D46" s="121" t="s">
        <v>1708</v>
      </c>
      <c r="E46" s="121" t="s">
        <v>32</v>
      </c>
      <c r="F46" s="121">
        <v>140</v>
      </c>
      <c r="G46" s="121" t="s">
        <v>19</v>
      </c>
      <c r="H46" s="121"/>
      <c r="I46" s="149">
        <v>39833</v>
      </c>
      <c r="J46" s="149">
        <v>40178</v>
      </c>
      <c r="K46" s="121" t="s">
        <v>16</v>
      </c>
      <c r="L46" s="121">
        <v>11</v>
      </c>
      <c r="M46" s="121"/>
      <c r="N46" s="121">
        <v>104</v>
      </c>
      <c r="O46" s="121">
        <v>104</v>
      </c>
      <c r="P46" s="121">
        <v>72177553</v>
      </c>
      <c r="Q46" s="121"/>
      <c r="R46" s="121"/>
    </row>
    <row r="47" spans="1:18" s="548" customFormat="1" ht="13.5" customHeight="1" x14ac:dyDescent="0.25">
      <c r="A47" s="121" t="s">
        <v>1672</v>
      </c>
      <c r="B47" s="121">
        <v>14</v>
      </c>
      <c r="C47" s="121"/>
      <c r="D47" s="121" t="s">
        <v>1708</v>
      </c>
      <c r="E47" s="121" t="s">
        <v>32</v>
      </c>
      <c r="F47" s="121">
        <v>215</v>
      </c>
      <c r="G47" s="121" t="s">
        <v>19</v>
      </c>
      <c r="H47" s="121"/>
      <c r="I47" s="149">
        <v>40193</v>
      </c>
      <c r="J47" s="149">
        <v>40543</v>
      </c>
      <c r="K47" s="121" t="s">
        <v>16</v>
      </c>
      <c r="L47" s="121">
        <v>11</v>
      </c>
      <c r="M47" s="121"/>
      <c r="N47" s="121">
        <v>104</v>
      </c>
      <c r="O47" s="121">
        <v>104</v>
      </c>
      <c r="P47" s="121">
        <v>74906028</v>
      </c>
      <c r="Q47" s="121"/>
      <c r="R47" s="121"/>
    </row>
    <row r="48" spans="1:18" s="548" customFormat="1" ht="13.5" customHeight="1" x14ac:dyDescent="0.25">
      <c r="A48" s="121" t="s">
        <v>1672</v>
      </c>
      <c r="B48" s="121">
        <v>14</v>
      </c>
      <c r="C48" s="121"/>
      <c r="D48" s="121" t="s">
        <v>1708</v>
      </c>
      <c r="E48" s="121" t="s">
        <v>32</v>
      </c>
      <c r="F48" s="121">
        <v>195</v>
      </c>
      <c r="G48" s="121" t="s">
        <v>19</v>
      </c>
      <c r="H48" s="121"/>
      <c r="I48" s="149">
        <v>40562</v>
      </c>
      <c r="J48" s="149">
        <v>40908</v>
      </c>
      <c r="K48" s="121" t="s">
        <v>16</v>
      </c>
      <c r="L48" s="121">
        <v>11</v>
      </c>
      <c r="M48" s="121"/>
      <c r="N48" s="121">
        <v>104</v>
      </c>
      <c r="O48" s="121">
        <v>104</v>
      </c>
      <c r="P48" s="121">
        <v>77824356</v>
      </c>
      <c r="Q48" s="121"/>
      <c r="R48" s="121"/>
    </row>
    <row r="49" spans="1:18" s="548" customFormat="1" ht="13.5" customHeight="1" x14ac:dyDescent="0.25">
      <c r="A49" s="121" t="s">
        <v>1672</v>
      </c>
      <c r="B49" s="121">
        <v>14</v>
      </c>
      <c r="C49" s="121"/>
      <c r="D49" s="121" t="s">
        <v>1709</v>
      </c>
      <c r="E49" s="121" t="s">
        <v>32</v>
      </c>
      <c r="F49" s="121">
        <v>271</v>
      </c>
      <c r="G49" s="121" t="s">
        <v>19</v>
      </c>
      <c r="H49" s="121"/>
      <c r="I49" s="149">
        <v>40938</v>
      </c>
      <c r="J49" s="149">
        <v>41090</v>
      </c>
      <c r="K49" s="121" t="s">
        <v>16</v>
      </c>
      <c r="L49" s="121">
        <v>5</v>
      </c>
      <c r="M49" s="121"/>
      <c r="N49" s="121">
        <v>104</v>
      </c>
      <c r="O49" s="121">
        <v>83</v>
      </c>
      <c r="P49" s="121">
        <v>38084367</v>
      </c>
      <c r="Q49" s="121"/>
      <c r="R49" s="121"/>
    </row>
    <row r="50" spans="1:18" s="548" customFormat="1" ht="13.5" customHeight="1" x14ac:dyDescent="0.25">
      <c r="A50" s="121" t="s">
        <v>1672</v>
      </c>
      <c r="B50" s="121">
        <v>14</v>
      </c>
      <c r="C50" s="121"/>
      <c r="D50" s="121" t="s">
        <v>1709</v>
      </c>
      <c r="E50" s="121" t="s">
        <v>32</v>
      </c>
      <c r="F50" s="121">
        <v>321</v>
      </c>
      <c r="G50" s="121" t="s">
        <v>19</v>
      </c>
      <c r="H50" s="121"/>
      <c r="I50" s="149">
        <v>41091</v>
      </c>
      <c r="J50" s="149">
        <v>41274</v>
      </c>
      <c r="K50" s="121" t="s">
        <v>16</v>
      </c>
      <c r="L50" s="121">
        <v>5</v>
      </c>
      <c r="M50" s="121"/>
      <c r="N50" s="121">
        <v>104</v>
      </c>
      <c r="O50" s="121">
        <v>83</v>
      </c>
      <c r="P50" s="121">
        <v>44252024</v>
      </c>
      <c r="Q50" s="121"/>
      <c r="R50" s="121"/>
    </row>
    <row r="51" spans="1:18" s="548" customFormat="1" ht="13.5" customHeight="1" x14ac:dyDescent="0.25">
      <c r="A51" s="121" t="s">
        <v>1672</v>
      </c>
      <c r="B51" s="121">
        <v>14</v>
      </c>
      <c r="C51" s="121"/>
      <c r="D51" s="121" t="s">
        <v>1709</v>
      </c>
      <c r="E51" s="121" t="s">
        <v>32</v>
      </c>
      <c r="F51" s="121">
        <v>126</v>
      </c>
      <c r="G51" s="121" t="s">
        <v>19</v>
      </c>
      <c r="H51" s="121"/>
      <c r="I51" s="149">
        <v>41305</v>
      </c>
      <c r="J51" s="149">
        <v>41517</v>
      </c>
      <c r="K51" s="121" t="s">
        <v>16</v>
      </c>
      <c r="L51" s="121">
        <v>7</v>
      </c>
      <c r="M51" s="121"/>
      <c r="N51" s="121">
        <v>117</v>
      </c>
      <c r="O51" s="121">
        <v>93</v>
      </c>
      <c r="P51" s="121">
        <v>121906017</v>
      </c>
      <c r="Q51" s="121"/>
      <c r="R51" s="121"/>
    </row>
    <row r="52" spans="1:18" s="548" customFormat="1" ht="13.5" customHeight="1" x14ac:dyDescent="0.25">
      <c r="A52" s="121" t="s">
        <v>1672</v>
      </c>
      <c r="B52" s="121">
        <v>14</v>
      </c>
      <c r="C52" s="121"/>
      <c r="D52" s="121" t="s">
        <v>1709</v>
      </c>
      <c r="E52" s="121" t="s">
        <v>32</v>
      </c>
      <c r="F52" s="121">
        <v>277</v>
      </c>
      <c r="G52" s="121" t="s">
        <v>19</v>
      </c>
      <c r="H52" s="121"/>
      <c r="I52" s="149">
        <v>41519</v>
      </c>
      <c r="J52" s="149">
        <v>42004</v>
      </c>
      <c r="K52" s="121" t="s">
        <v>16</v>
      </c>
      <c r="L52" s="121">
        <v>12</v>
      </c>
      <c r="M52" s="121"/>
      <c r="N52" s="121">
        <v>117</v>
      </c>
      <c r="O52" s="121">
        <v>93</v>
      </c>
      <c r="P52" s="121">
        <v>298821392</v>
      </c>
      <c r="Q52" s="121"/>
      <c r="R52" s="121"/>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topLeftCell="A15" workbookViewId="0">
      <selection activeCell="C29" sqref="C29"/>
    </sheetView>
  </sheetViews>
  <sheetFormatPr baseColWidth="10" defaultColWidth="23.140625" defaultRowHeight="26.25" customHeight="1" x14ac:dyDescent="0.2"/>
  <cols>
    <col min="1" max="5" width="23.140625" style="106"/>
    <col min="6" max="6" width="32.140625" style="106" customWidth="1"/>
    <col min="7" max="8" width="23.140625" style="106"/>
    <col min="9" max="10" width="23.140625" style="118"/>
    <col min="11" max="16384" width="23.140625" style="106"/>
  </cols>
  <sheetData>
    <row r="1" spans="1:18" s="44" customFormat="1" ht="26.25" customHeight="1" x14ac:dyDescent="0.25">
      <c r="A1" s="47" t="s">
        <v>17</v>
      </c>
      <c r="B1" s="47" t="s">
        <v>18</v>
      </c>
      <c r="C1" s="47" t="s">
        <v>0</v>
      </c>
      <c r="D1" s="47" t="s">
        <v>1</v>
      </c>
      <c r="E1" s="47" t="s">
        <v>2</v>
      </c>
      <c r="F1" s="47" t="s">
        <v>3</v>
      </c>
      <c r="G1" s="47" t="s">
        <v>4</v>
      </c>
      <c r="H1" s="47" t="s">
        <v>5</v>
      </c>
      <c r="I1" s="49" t="s">
        <v>6</v>
      </c>
      <c r="J1" s="49" t="s">
        <v>7</v>
      </c>
      <c r="K1" s="47" t="s">
        <v>8</v>
      </c>
      <c r="L1" s="47" t="s">
        <v>9</v>
      </c>
      <c r="M1" s="47" t="s">
        <v>10</v>
      </c>
      <c r="N1" s="47" t="s">
        <v>11</v>
      </c>
      <c r="O1" s="47" t="s">
        <v>12</v>
      </c>
      <c r="P1" s="47" t="s">
        <v>13</v>
      </c>
      <c r="Q1" s="47" t="s">
        <v>14</v>
      </c>
      <c r="R1" s="47" t="s">
        <v>15</v>
      </c>
    </row>
    <row r="2" spans="1:18" s="121" customFormat="1" ht="26.25" customHeight="1" x14ac:dyDescent="0.2">
      <c r="A2" s="121" t="s">
        <v>492</v>
      </c>
      <c r="C2" s="40" t="s">
        <v>515</v>
      </c>
      <c r="D2" s="40" t="s">
        <v>515</v>
      </c>
      <c r="E2" s="40" t="s">
        <v>516</v>
      </c>
      <c r="F2" s="40" t="s">
        <v>517</v>
      </c>
      <c r="G2" s="40" t="s">
        <v>19</v>
      </c>
      <c r="H2" s="41">
        <v>1</v>
      </c>
      <c r="I2" s="42">
        <v>41254</v>
      </c>
      <c r="J2" s="42">
        <v>41851</v>
      </c>
      <c r="K2" s="40" t="s">
        <v>16</v>
      </c>
      <c r="L2" s="40">
        <v>19.63</v>
      </c>
      <c r="M2" s="40"/>
      <c r="N2" s="40">
        <v>753</v>
      </c>
      <c r="O2" s="40">
        <v>753</v>
      </c>
      <c r="P2" s="40" t="s">
        <v>518</v>
      </c>
      <c r="Q2" s="40" t="s">
        <v>519</v>
      </c>
      <c r="R2" s="40"/>
    </row>
    <row r="3" spans="1:18" s="121" customFormat="1" ht="26.25" customHeight="1" x14ac:dyDescent="0.2">
      <c r="A3" s="121" t="s">
        <v>520</v>
      </c>
      <c r="B3" s="121">
        <v>8</v>
      </c>
      <c r="C3" s="121" t="s">
        <v>521</v>
      </c>
      <c r="D3" s="121" t="s">
        <v>521</v>
      </c>
      <c r="E3" s="121" t="s">
        <v>516</v>
      </c>
      <c r="F3" s="121" t="s">
        <v>522</v>
      </c>
      <c r="G3" s="121" t="s">
        <v>523</v>
      </c>
      <c r="I3" s="149">
        <v>41254</v>
      </c>
      <c r="J3" s="149">
        <v>41943</v>
      </c>
      <c r="K3" s="149" t="s">
        <v>172</v>
      </c>
      <c r="L3" s="121">
        <v>0</v>
      </c>
      <c r="M3" s="121">
        <v>22.6</v>
      </c>
      <c r="N3" s="121">
        <v>878</v>
      </c>
      <c r="O3" s="121">
        <v>100</v>
      </c>
      <c r="P3" s="121">
        <v>3265559444</v>
      </c>
      <c r="Q3" s="121" t="s">
        <v>524</v>
      </c>
      <c r="R3" s="121" t="s">
        <v>525</v>
      </c>
    </row>
    <row r="4" spans="1:18" s="121" customFormat="1" ht="26.25" customHeight="1" x14ac:dyDescent="0.2">
      <c r="A4" s="121" t="s">
        <v>520</v>
      </c>
      <c r="B4" s="121">
        <v>9</v>
      </c>
      <c r="C4" s="121" t="s">
        <v>521</v>
      </c>
      <c r="D4" s="121" t="s">
        <v>526</v>
      </c>
      <c r="E4" s="121" t="s">
        <v>374</v>
      </c>
      <c r="F4" s="121" t="s">
        <v>527</v>
      </c>
      <c r="G4" s="121" t="s">
        <v>528</v>
      </c>
      <c r="I4" s="149">
        <v>41003</v>
      </c>
      <c r="J4" s="149">
        <v>41175</v>
      </c>
      <c r="K4" s="149" t="s">
        <v>16</v>
      </c>
      <c r="L4" s="121">
        <v>0</v>
      </c>
      <c r="M4" s="121">
        <v>5.6</v>
      </c>
      <c r="N4" s="121">
        <v>0</v>
      </c>
      <c r="O4" s="121">
        <v>0</v>
      </c>
      <c r="P4" s="121">
        <v>712179086</v>
      </c>
      <c r="Q4" s="121" t="s">
        <v>529</v>
      </c>
      <c r="R4" s="121" t="s">
        <v>530</v>
      </c>
    </row>
    <row r="5" spans="1:18" s="121" customFormat="1" ht="26.25" customHeight="1" x14ac:dyDescent="0.2">
      <c r="A5" s="121" t="s">
        <v>520</v>
      </c>
      <c r="B5" s="121">
        <v>9</v>
      </c>
      <c r="C5" s="121" t="s">
        <v>521</v>
      </c>
      <c r="D5" s="121" t="s">
        <v>521</v>
      </c>
      <c r="E5" s="121" t="s">
        <v>516</v>
      </c>
      <c r="F5" s="121" t="s">
        <v>531</v>
      </c>
      <c r="G5" s="121" t="s">
        <v>523</v>
      </c>
      <c r="I5" s="149">
        <v>41250</v>
      </c>
      <c r="J5" s="149">
        <v>41943</v>
      </c>
      <c r="K5" s="149" t="s">
        <v>16</v>
      </c>
      <c r="L5" s="121">
        <v>22.8</v>
      </c>
      <c r="M5" s="121">
        <v>0</v>
      </c>
      <c r="N5" s="121">
        <v>468</v>
      </c>
      <c r="O5" s="121">
        <v>100</v>
      </c>
      <c r="P5" s="121">
        <v>1724091476</v>
      </c>
      <c r="Q5" s="121" t="s">
        <v>532</v>
      </c>
      <c r="R5" s="121" t="s">
        <v>525</v>
      </c>
    </row>
    <row r="6" spans="1:18" s="99" customFormat="1" ht="11.25" x14ac:dyDescent="0.2">
      <c r="A6" s="21" t="s">
        <v>520</v>
      </c>
      <c r="B6" s="99">
        <v>8</v>
      </c>
      <c r="C6" s="99" t="s">
        <v>521</v>
      </c>
      <c r="D6" s="99" t="s">
        <v>526</v>
      </c>
      <c r="E6" s="99" t="s">
        <v>533</v>
      </c>
      <c r="F6" s="99" t="s">
        <v>534</v>
      </c>
      <c r="G6" s="99" t="s">
        <v>535</v>
      </c>
      <c r="I6" s="150">
        <v>40148</v>
      </c>
      <c r="J6" s="150">
        <v>40527</v>
      </c>
      <c r="K6" s="99" t="s">
        <v>172</v>
      </c>
      <c r="L6" s="99">
        <v>0</v>
      </c>
      <c r="M6" s="99">
        <v>12.5</v>
      </c>
      <c r="N6" s="99">
        <v>0</v>
      </c>
      <c r="O6" s="99">
        <v>0</v>
      </c>
      <c r="P6" s="99">
        <v>7194939937</v>
      </c>
      <c r="Q6" s="99" t="s">
        <v>536</v>
      </c>
      <c r="R6" s="99" t="s">
        <v>530</v>
      </c>
    </row>
    <row r="7" spans="1:18" s="99" customFormat="1" ht="11.25" x14ac:dyDescent="0.2">
      <c r="A7" s="21" t="s">
        <v>520</v>
      </c>
      <c r="B7" s="99">
        <v>8</v>
      </c>
      <c r="C7" s="99" t="s">
        <v>521</v>
      </c>
      <c r="D7" s="99" t="s">
        <v>526</v>
      </c>
      <c r="E7" s="99" t="s">
        <v>374</v>
      </c>
      <c r="F7" s="99" t="s">
        <v>537</v>
      </c>
      <c r="G7" s="99" t="s">
        <v>528</v>
      </c>
      <c r="I7" s="150">
        <v>41003</v>
      </c>
      <c r="J7" s="150">
        <v>41265</v>
      </c>
      <c r="K7" s="99" t="s">
        <v>172</v>
      </c>
      <c r="L7" s="99">
        <v>0</v>
      </c>
      <c r="M7" s="99">
        <v>8.6</v>
      </c>
      <c r="N7" s="99">
        <v>0</v>
      </c>
      <c r="O7" s="99">
        <v>0</v>
      </c>
      <c r="P7" s="99">
        <v>579717421</v>
      </c>
      <c r="Q7" s="99" t="s">
        <v>538</v>
      </c>
      <c r="R7" s="99" t="s">
        <v>530</v>
      </c>
    </row>
    <row r="8" spans="1:18" s="99" customFormat="1" ht="11.25" x14ac:dyDescent="0.2">
      <c r="A8" s="21" t="s">
        <v>520</v>
      </c>
      <c r="B8" s="99">
        <v>9</v>
      </c>
      <c r="C8" s="99" t="s">
        <v>521</v>
      </c>
      <c r="D8" s="99" t="s">
        <v>521</v>
      </c>
      <c r="E8" s="99" t="s">
        <v>516</v>
      </c>
      <c r="F8" s="99" t="s">
        <v>539</v>
      </c>
      <c r="G8" s="99" t="s">
        <v>523</v>
      </c>
      <c r="I8" s="150">
        <v>41255</v>
      </c>
      <c r="J8" s="150">
        <v>41943</v>
      </c>
      <c r="K8" s="99" t="s">
        <v>16</v>
      </c>
      <c r="L8" s="99">
        <v>0</v>
      </c>
      <c r="M8" s="99">
        <v>22.6</v>
      </c>
      <c r="N8" s="99">
        <v>150</v>
      </c>
      <c r="O8" s="99">
        <v>100</v>
      </c>
      <c r="P8" s="99">
        <v>140352320</v>
      </c>
      <c r="Q8" s="99" t="s">
        <v>540</v>
      </c>
      <c r="R8" s="99" t="s">
        <v>525</v>
      </c>
    </row>
    <row r="9" spans="1:18" s="152" customFormat="1" ht="11.25" x14ac:dyDescent="0.2">
      <c r="A9" s="151"/>
      <c r="I9" s="153"/>
      <c r="J9" s="153"/>
    </row>
    <row r="10" spans="1:18" s="154" customFormat="1" ht="13.5" customHeight="1" x14ac:dyDescent="0.2">
      <c r="A10" s="154" t="s">
        <v>492</v>
      </c>
      <c r="C10" s="1373" t="s">
        <v>541</v>
      </c>
      <c r="D10" s="1373" t="s">
        <v>526</v>
      </c>
      <c r="E10" s="1373" t="s">
        <v>374</v>
      </c>
      <c r="F10" s="1373">
        <v>2111143</v>
      </c>
      <c r="G10" s="1373" t="s">
        <v>19</v>
      </c>
      <c r="H10" s="1372">
        <v>1</v>
      </c>
      <c r="I10" s="1374">
        <v>40751</v>
      </c>
      <c r="J10" s="1374">
        <v>40949</v>
      </c>
      <c r="K10" s="1373" t="s">
        <v>16</v>
      </c>
      <c r="L10" s="1373"/>
      <c r="M10" s="1373">
        <v>6.2</v>
      </c>
      <c r="N10" s="1373">
        <v>0</v>
      </c>
      <c r="O10" s="1373">
        <v>0</v>
      </c>
      <c r="P10" s="1373" t="s">
        <v>542</v>
      </c>
      <c r="Q10" s="1373" t="s">
        <v>543</v>
      </c>
      <c r="R10" s="155" t="s">
        <v>544</v>
      </c>
    </row>
    <row r="11" spans="1:18" s="154" customFormat="1" ht="13.5" customHeight="1" x14ac:dyDescent="0.2">
      <c r="A11" s="154" t="s">
        <v>492</v>
      </c>
      <c r="C11" s="1373"/>
      <c r="D11" s="1373"/>
      <c r="E11" s="1373"/>
      <c r="F11" s="1373"/>
      <c r="G11" s="1373"/>
      <c r="H11" s="1372"/>
      <c r="I11" s="1374"/>
      <c r="J11" s="1374"/>
      <c r="K11" s="1373"/>
      <c r="L11" s="1373"/>
      <c r="M11" s="1373"/>
      <c r="N11" s="1373"/>
      <c r="O11" s="1373"/>
      <c r="P11" s="1373"/>
      <c r="Q11" s="1373"/>
      <c r="R11" s="155" t="s">
        <v>545</v>
      </c>
    </row>
    <row r="12" spans="1:18" s="154" customFormat="1" ht="13.5" customHeight="1" x14ac:dyDescent="0.2">
      <c r="A12" s="154" t="s">
        <v>492</v>
      </c>
      <c r="C12" s="1373" t="s">
        <v>541</v>
      </c>
      <c r="D12" s="1373" t="s">
        <v>526</v>
      </c>
      <c r="E12" s="1373" t="s">
        <v>374</v>
      </c>
      <c r="F12" s="1373">
        <v>2111146</v>
      </c>
      <c r="G12" s="1373" t="s">
        <v>19</v>
      </c>
      <c r="H12" s="1372">
        <v>1</v>
      </c>
      <c r="I12" s="1374">
        <v>40751</v>
      </c>
      <c r="J12" s="1374">
        <v>40949</v>
      </c>
      <c r="K12" s="1373" t="s">
        <v>16</v>
      </c>
      <c r="L12" s="1373"/>
      <c r="M12" s="1373">
        <v>6.2</v>
      </c>
      <c r="N12" s="1373">
        <v>0</v>
      </c>
      <c r="O12" s="1373">
        <v>0</v>
      </c>
      <c r="P12" s="1373" t="s">
        <v>546</v>
      </c>
      <c r="Q12" s="1373" t="s">
        <v>547</v>
      </c>
      <c r="R12" s="155" t="s">
        <v>544</v>
      </c>
    </row>
    <row r="13" spans="1:18" s="154" customFormat="1" ht="13.5" customHeight="1" x14ac:dyDescent="0.2">
      <c r="A13" s="154" t="s">
        <v>492</v>
      </c>
      <c r="C13" s="1373"/>
      <c r="D13" s="1373"/>
      <c r="E13" s="1373"/>
      <c r="F13" s="1373"/>
      <c r="G13" s="1373"/>
      <c r="H13" s="1372"/>
      <c r="I13" s="1374"/>
      <c r="J13" s="1374"/>
      <c r="K13" s="1373"/>
      <c r="L13" s="1373"/>
      <c r="M13" s="1373"/>
      <c r="N13" s="1373"/>
      <c r="O13" s="1373"/>
      <c r="P13" s="1373"/>
      <c r="Q13" s="1373"/>
      <c r="R13" s="155" t="s">
        <v>545</v>
      </c>
    </row>
    <row r="14" spans="1:18" s="154" customFormat="1" ht="13.5" customHeight="1" x14ac:dyDescent="0.2">
      <c r="A14" s="154" t="s">
        <v>492</v>
      </c>
      <c r="C14" s="155" t="s">
        <v>541</v>
      </c>
      <c r="D14" s="155" t="s">
        <v>541</v>
      </c>
      <c r="E14" s="155" t="s">
        <v>548</v>
      </c>
      <c r="F14" s="155">
        <v>776</v>
      </c>
      <c r="G14" s="155" t="s">
        <v>19</v>
      </c>
      <c r="H14" s="156">
        <v>1</v>
      </c>
      <c r="I14" s="157">
        <v>41548</v>
      </c>
      <c r="J14" s="157">
        <v>41943</v>
      </c>
      <c r="K14" s="155" t="s">
        <v>16</v>
      </c>
      <c r="L14" s="155">
        <v>2</v>
      </c>
      <c r="M14" s="155">
        <v>7</v>
      </c>
      <c r="N14" s="155">
        <v>726</v>
      </c>
      <c r="O14" s="155">
        <v>726</v>
      </c>
      <c r="P14" s="155" t="s">
        <v>549</v>
      </c>
      <c r="Q14" s="155" t="s">
        <v>550</v>
      </c>
      <c r="R14" s="155" t="s">
        <v>551</v>
      </c>
    </row>
    <row r="15" spans="1:18" s="154" customFormat="1" ht="13.5" customHeight="1" x14ac:dyDescent="0.2">
      <c r="A15" s="154" t="s">
        <v>492</v>
      </c>
      <c r="C15" s="155" t="s">
        <v>541</v>
      </c>
      <c r="D15" s="155" t="s">
        <v>541</v>
      </c>
      <c r="E15" s="155" t="s">
        <v>548</v>
      </c>
      <c r="F15" s="155">
        <v>726</v>
      </c>
      <c r="G15" s="155" t="s">
        <v>19</v>
      </c>
      <c r="H15" s="156">
        <v>1</v>
      </c>
      <c r="I15" s="157">
        <v>41893</v>
      </c>
      <c r="J15" s="157">
        <v>42004</v>
      </c>
      <c r="K15" s="155" t="s">
        <v>16</v>
      </c>
      <c r="L15" s="155"/>
      <c r="M15" s="155">
        <v>0.63</v>
      </c>
      <c r="N15" s="155">
        <v>75</v>
      </c>
      <c r="O15" s="155">
        <v>75</v>
      </c>
      <c r="P15" s="155" t="s">
        <v>552</v>
      </c>
      <c r="Q15" s="155" t="s">
        <v>553</v>
      </c>
      <c r="R15" s="155" t="s">
        <v>554</v>
      </c>
    </row>
    <row r="16" spans="1:18" s="154" customFormat="1" ht="13.5" customHeight="1" x14ac:dyDescent="0.2">
      <c r="A16" s="154" t="s">
        <v>492</v>
      </c>
      <c r="C16" s="155" t="s">
        <v>541</v>
      </c>
      <c r="D16" s="155" t="s">
        <v>541</v>
      </c>
      <c r="E16" s="155" t="s">
        <v>548</v>
      </c>
      <c r="F16" s="155">
        <v>742</v>
      </c>
      <c r="G16" s="155"/>
      <c r="H16" s="156">
        <v>1</v>
      </c>
      <c r="I16" s="157">
        <v>41914</v>
      </c>
      <c r="J16" s="157">
        <v>41973</v>
      </c>
      <c r="K16" s="155"/>
      <c r="L16" s="155"/>
      <c r="M16" s="155"/>
      <c r="N16" s="155">
        <v>572</v>
      </c>
      <c r="O16" s="155">
        <v>572</v>
      </c>
      <c r="P16" s="155" t="s">
        <v>555</v>
      </c>
      <c r="Q16" s="155" t="s">
        <v>553</v>
      </c>
      <c r="R16" s="155" t="s">
        <v>556</v>
      </c>
    </row>
    <row r="17" spans="1:18" s="154" customFormat="1" ht="13.5" customHeight="1" x14ac:dyDescent="0.2">
      <c r="A17" s="154" t="s">
        <v>520</v>
      </c>
      <c r="B17" s="154">
        <v>8</v>
      </c>
      <c r="C17" s="154" t="s">
        <v>526</v>
      </c>
      <c r="D17" s="154" t="s">
        <v>526</v>
      </c>
      <c r="E17" s="154" t="s">
        <v>533</v>
      </c>
      <c r="F17" s="154" t="s">
        <v>557</v>
      </c>
      <c r="G17" s="154" t="s">
        <v>558</v>
      </c>
      <c r="I17" s="158">
        <v>40644</v>
      </c>
      <c r="J17" s="158">
        <v>40694</v>
      </c>
      <c r="K17" s="158" t="s">
        <v>172</v>
      </c>
      <c r="L17" s="154">
        <v>0</v>
      </c>
      <c r="M17" s="154">
        <v>1.6</v>
      </c>
      <c r="N17" s="154">
        <v>0</v>
      </c>
      <c r="O17" s="154">
        <v>0</v>
      </c>
      <c r="P17" s="154">
        <v>197077044</v>
      </c>
      <c r="Q17" s="154" t="s">
        <v>559</v>
      </c>
      <c r="R17" s="154" t="s">
        <v>530</v>
      </c>
    </row>
    <row r="19" spans="1:18" s="133" customFormat="1" ht="11.25" x14ac:dyDescent="0.2">
      <c r="A19" s="44" t="s">
        <v>311</v>
      </c>
      <c r="B19" s="133">
        <v>10</v>
      </c>
      <c r="C19" s="126" t="s">
        <v>252</v>
      </c>
      <c r="D19" s="74" t="s">
        <v>252</v>
      </c>
      <c r="E19" s="126" t="s">
        <v>322</v>
      </c>
      <c r="F19" s="161" t="s">
        <v>342</v>
      </c>
      <c r="G19" s="76" t="s">
        <v>19</v>
      </c>
      <c r="H19" s="162" t="s">
        <v>318</v>
      </c>
      <c r="I19" s="76">
        <v>40288</v>
      </c>
      <c r="J19" s="162">
        <v>40543</v>
      </c>
      <c r="K19" s="77" t="s">
        <v>318</v>
      </c>
      <c r="L19" s="77" t="s">
        <v>343</v>
      </c>
      <c r="M19" s="77" t="s">
        <v>315</v>
      </c>
      <c r="N19" s="80">
        <v>6956</v>
      </c>
      <c r="O19" s="80">
        <v>6956</v>
      </c>
      <c r="P19" s="127" t="s">
        <v>318</v>
      </c>
      <c r="Q19" s="127">
        <v>71</v>
      </c>
      <c r="R19" s="134"/>
    </row>
    <row r="20" spans="1:18" s="133" customFormat="1" ht="11.25" x14ac:dyDescent="0.2">
      <c r="A20" s="44" t="s">
        <v>311</v>
      </c>
      <c r="B20" s="133">
        <v>10</v>
      </c>
      <c r="C20" s="126" t="s">
        <v>252</v>
      </c>
      <c r="D20" s="74" t="s">
        <v>252</v>
      </c>
      <c r="E20" s="126" t="s">
        <v>322</v>
      </c>
      <c r="F20" s="161" t="s">
        <v>344</v>
      </c>
      <c r="G20" s="74" t="s">
        <v>19</v>
      </c>
      <c r="H20" s="74" t="s">
        <v>318</v>
      </c>
      <c r="I20" s="76">
        <v>40563</v>
      </c>
      <c r="J20" s="77">
        <v>40908</v>
      </c>
      <c r="K20" s="77" t="s">
        <v>318</v>
      </c>
      <c r="L20" s="77" t="s">
        <v>345</v>
      </c>
      <c r="M20" s="77" t="s">
        <v>315</v>
      </c>
      <c r="N20" s="80">
        <v>2900</v>
      </c>
      <c r="O20" s="80">
        <v>2900</v>
      </c>
      <c r="P20" s="127" t="s">
        <v>318</v>
      </c>
      <c r="Q20" s="127">
        <v>71</v>
      </c>
      <c r="R20" s="134"/>
    </row>
    <row r="21" spans="1:18" s="133" customFormat="1" ht="11.25" x14ac:dyDescent="0.2">
      <c r="A21" s="44" t="s">
        <v>311</v>
      </c>
      <c r="B21" s="133">
        <v>10</v>
      </c>
      <c r="C21" s="126" t="s">
        <v>252</v>
      </c>
      <c r="D21" s="74" t="s">
        <v>252</v>
      </c>
      <c r="E21" s="126" t="s">
        <v>346</v>
      </c>
      <c r="F21" s="161" t="s">
        <v>347</v>
      </c>
      <c r="G21" s="74" t="s">
        <v>19</v>
      </c>
      <c r="H21" s="163" t="s">
        <v>318</v>
      </c>
      <c r="I21" s="76">
        <v>41663</v>
      </c>
      <c r="J21" s="77">
        <v>41912</v>
      </c>
      <c r="K21" s="77" t="s">
        <v>318</v>
      </c>
      <c r="L21" s="77" t="s">
        <v>348</v>
      </c>
      <c r="M21" s="77" t="s">
        <v>315</v>
      </c>
      <c r="N21" s="80">
        <v>989</v>
      </c>
      <c r="O21" s="80">
        <v>989</v>
      </c>
      <c r="P21" s="127">
        <v>868697538</v>
      </c>
      <c r="Q21" s="127" t="s">
        <v>349</v>
      </c>
      <c r="R21" s="134"/>
    </row>
    <row r="22" spans="1:18" s="133" customFormat="1" ht="11.25" x14ac:dyDescent="0.2">
      <c r="A22" s="44" t="s">
        <v>311</v>
      </c>
      <c r="B22" s="133">
        <v>11</v>
      </c>
      <c r="C22" s="126" t="s">
        <v>252</v>
      </c>
      <c r="D22" s="74" t="s">
        <v>252</v>
      </c>
      <c r="E22" s="126" t="s">
        <v>350</v>
      </c>
      <c r="F22" s="161" t="s">
        <v>351</v>
      </c>
      <c r="G22" s="74" t="s">
        <v>19</v>
      </c>
      <c r="H22" s="75"/>
      <c r="I22" s="76">
        <v>41663</v>
      </c>
      <c r="J22" s="77" t="s">
        <v>352</v>
      </c>
      <c r="K22" s="77" t="s">
        <v>318</v>
      </c>
      <c r="L22" s="77" t="s">
        <v>353</v>
      </c>
      <c r="M22" s="77" t="s">
        <v>315</v>
      </c>
      <c r="N22" s="80">
        <v>368</v>
      </c>
      <c r="O22" s="80">
        <v>368</v>
      </c>
      <c r="P22" s="127" t="s">
        <v>318</v>
      </c>
      <c r="Q22" s="127" t="s">
        <v>354</v>
      </c>
      <c r="R22" s="134"/>
    </row>
    <row r="23" spans="1:18" s="133" customFormat="1" ht="11.25" x14ac:dyDescent="0.2">
      <c r="A23" s="44" t="s">
        <v>311</v>
      </c>
      <c r="B23" s="133">
        <v>11</v>
      </c>
      <c r="C23" s="126" t="s">
        <v>252</v>
      </c>
      <c r="D23" s="74" t="s">
        <v>252</v>
      </c>
      <c r="E23" s="126" t="s">
        <v>355</v>
      </c>
      <c r="F23" s="161" t="s">
        <v>356</v>
      </c>
      <c r="G23" s="74" t="s">
        <v>19</v>
      </c>
      <c r="H23" s="74"/>
      <c r="I23" s="76">
        <v>40269</v>
      </c>
      <c r="J23" s="77">
        <v>40543</v>
      </c>
      <c r="K23" s="77" t="s">
        <v>318</v>
      </c>
      <c r="L23" s="77" t="s">
        <v>357</v>
      </c>
      <c r="M23" s="77" t="s">
        <v>315</v>
      </c>
      <c r="N23" s="80">
        <v>3537</v>
      </c>
      <c r="O23" s="80">
        <v>3537</v>
      </c>
      <c r="P23" s="127"/>
      <c r="Q23" s="127">
        <v>73</v>
      </c>
      <c r="R23" s="134"/>
    </row>
    <row r="24" spans="1:18" s="133" customFormat="1" ht="11.25" x14ac:dyDescent="0.2">
      <c r="A24" s="44" t="s">
        <v>311</v>
      </c>
      <c r="B24" s="133">
        <v>11</v>
      </c>
      <c r="C24" s="126" t="s">
        <v>252</v>
      </c>
      <c r="D24" s="74" t="s">
        <v>252</v>
      </c>
      <c r="E24" s="126" t="s">
        <v>358</v>
      </c>
      <c r="F24" s="215" t="s">
        <v>359</v>
      </c>
      <c r="G24" s="74" t="s">
        <v>16</v>
      </c>
      <c r="H24" s="74"/>
      <c r="I24" s="76">
        <v>40944</v>
      </c>
      <c r="J24" s="77">
        <v>41248</v>
      </c>
      <c r="K24" s="77" t="s">
        <v>318</v>
      </c>
      <c r="L24" s="77" t="s">
        <v>315</v>
      </c>
      <c r="M24" s="77" t="s">
        <v>321</v>
      </c>
      <c r="N24" s="80">
        <v>500</v>
      </c>
      <c r="O24" s="80">
        <v>500</v>
      </c>
      <c r="P24" s="127"/>
      <c r="Q24" s="127" t="s">
        <v>360</v>
      </c>
      <c r="R24" s="134"/>
    </row>
    <row r="25" spans="1:18" s="133" customFormat="1" ht="11.25" x14ac:dyDescent="0.2">
      <c r="A25" s="44" t="s">
        <v>311</v>
      </c>
      <c r="B25" s="133">
        <v>16</v>
      </c>
      <c r="C25" s="126" t="s">
        <v>252</v>
      </c>
      <c r="D25" s="74" t="s">
        <v>252</v>
      </c>
      <c r="E25" s="126" t="s">
        <v>322</v>
      </c>
      <c r="F25" s="161" t="s">
        <v>361</v>
      </c>
      <c r="G25" s="74" t="s">
        <v>19</v>
      </c>
      <c r="H25" s="75"/>
      <c r="I25" s="76">
        <v>40210</v>
      </c>
      <c r="J25" s="77">
        <v>40543</v>
      </c>
      <c r="K25" s="77" t="s">
        <v>318</v>
      </c>
      <c r="L25" s="77" t="s">
        <v>321</v>
      </c>
      <c r="M25" s="77" t="s">
        <v>315</v>
      </c>
      <c r="N25" s="80">
        <v>700</v>
      </c>
      <c r="O25" s="80">
        <v>700</v>
      </c>
      <c r="P25" s="127" t="s">
        <v>318</v>
      </c>
      <c r="Q25" s="127">
        <v>67</v>
      </c>
      <c r="R25" s="134"/>
    </row>
    <row r="26" spans="1:18" s="133" customFormat="1" ht="11.25" x14ac:dyDescent="0.2">
      <c r="A26" s="44" t="s">
        <v>311</v>
      </c>
      <c r="B26" s="133">
        <v>16</v>
      </c>
      <c r="C26" s="126" t="s">
        <v>252</v>
      </c>
      <c r="D26" s="74" t="s">
        <v>252</v>
      </c>
      <c r="E26" s="126" t="s">
        <v>322</v>
      </c>
      <c r="F26" s="161" t="s">
        <v>362</v>
      </c>
      <c r="G26" s="74" t="s">
        <v>19</v>
      </c>
      <c r="H26" s="74"/>
      <c r="I26" s="76">
        <v>40575</v>
      </c>
      <c r="J26" s="77">
        <v>40908</v>
      </c>
      <c r="K26" s="77" t="s">
        <v>318</v>
      </c>
      <c r="L26" s="77" t="s">
        <v>321</v>
      </c>
      <c r="M26" s="77" t="s">
        <v>315</v>
      </c>
      <c r="N26" s="80">
        <v>7267</v>
      </c>
      <c r="O26" s="80">
        <v>7267</v>
      </c>
      <c r="P26" s="127" t="s">
        <v>318</v>
      </c>
      <c r="Q26" s="127">
        <v>67</v>
      </c>
      <c r="R26" s="134"/>
    </row>
    <row r="27" spans="1:18" s="133" customFormat="1" ht="11.25" x14ac:dyDescent="0.2">
      <c r="A27" s="44" t="s">
        <v>311</v>
      </c>
      <c r="B27" s="133">
        <v>16</v>
      </c>
      <c r="C27" s="126" t="s">
        <v>252</v>
      </c>
      <c r="D27" s="74" t="s">
        <v>252</v>
      </c>
      <c r="E27" s="126" t="s">
        <v>322</v>
      </c>
      <c r="F27" s="161" t="s">
        <v>363</v>
      </c>
      <c r="G27" s="74" t="s">
        <v>19</v>
      </c>
      <c r="H27" s="74"/>
      <c r="I27" s="76">
        <v>41501</v>
      </c>
      <c r="J27" s="77">
        <v>41851</v>
      </c>
      <c r="K27" s="77" t="s">
        <v>318</v>
      </c>
      <c r="L27" s="77" t="s">
        <v>364</v>
      </c>
      <c r="M27" s="77" t="s">
        <v>315</v>
      </c>
      <c r="N27" s="80">
        <v>240</v>
      </c>
      <c r="O27" s="80">
        <v>240</v>
      </c>
      <c r="P27" s="127">
        <v>401796704</v>
      </c>
      <c r="Q27" s="127">
        <v>67</v>
      </c>
      <c r="R27" s="134"/>
    </row>
    <row r="28" spans="1:18" s="133" customFormat="1" ht="11.25" x14ac:dyDescent="0.2">
      <c r="A28" s="44" t="s">
        <v>311</v>
      </c>
      <c r="B28" s="133">
        <v>16</v>
      </c>
      <c r="C28" s="126" t="s">
        <v>252</v>
      </c>
      <c r="D28" s="74" t="s">
        <v>252</v>
      </c>
      <c r="E28" s="126" t="s">
        <v>322</v>
      </c>
      <c r="F28" s="216" t="s">
        <v>359</v>
      </c>
      <c r="G28" s="74" t="s">
        <v>16</v>
      </c>
      <c r="H28" s="75"/>
      <c r="I28" s="76">
        <v>40951</v>
      </c>
      <c r="J28" s="77">
        <v>41255</v>
      </c>
      <c r="K28" s="77" t="s">
        <v>318</v>
      </c>
      <c r="L28" s="77" t="s">
        <v>315</v>
      </c>
      <c r="M28" s="77" t="s">
        <v>321</v>
      </c>
      <c r="N28" s="80">
        <v>500</v>
      </c>
      <c r="O28" s="80">
        <v>500</v>
      </c>
      <c r="P28" s="127">
        <v>20342000</v>
      </c>
      <c r="Q28" s="127" t="s">
        <v>365</v>
      </c>
      <c r="R28" s="134"/>
    </row>
    <row r="29" spans="1:18" s="98" customFormat="1" ht="27.75" customHeight="1" x14ac:dyDescent="0.2">
      <c r="A29" s="98" t="s">
        <v>520</v>
      </c>
      <c r="B29" s="98">
        <v>9</v>
      </c>
      <c r="C29" s="126" t="s">
        <v>252</v>
      </c>
      <c r="D29" s="126" t="s">
        <v>252</v>
      </c>
      <c r="E29" s="126" t="s">
        <v>867</v>
      </c>
      <c r="F29" s="161" t="s">
        <v>868</v>
      </c>
      <c r="G29" s="74" t="s">
        <v>19</v>
      </c>
      <c r="H29" s="75"/>
      <c r="I29" s="77">
        <v>41665</v>
      </c>
      <c r="J29" s="77">
        <v>41973</v>
      </c>
      <c r="K29" s="77" t="s">
        <v>16</v>
      </c>
      <c r="L29" s="80">
        <v>10.130000000000001</v>
      </c>
      <c r="M29" s="80">
        <v>0</v>
      </c>
      <c r="N29" s="79">
        <v>1801</v>
      </c>
      <c r="O29" s="79">
        <v>1801</v>
      </c>
      <c r="P29" s="81">
        <v>2036188910</v>
      </c>
      <c r="Q29" s="81" t="s">
        <v>869</v>
      </c>
      <c r="R29" s="82" t="s">
        <v>870</v>
      </c>
    </row>
    <row r="30" spans="1:18" s="98" customFormat="1" ht="27.75" customHeight="1" x14ac:dyDescent="0.2">
      <c r="A30" s="98" t="s">
        <v>520</v>
      </c>
      <c r="B30" s="98">
        <v>9</v>
      </c>
      <c r="C30" s="126" t="s">
        <v>252</v>
      </c>
      <c r="D30" s="74" t="s">
        <v>252</v>
      </c>
      <c r="E30" s="126" t="s">
        <v>871</v>
      </c>
      <c r="F30" s="214" t="s">
        <v>872</v>
      </c>
      <c r="G30" s="74" t="s">
        <v>19</v>
      </c>
      <c r="H30" s="74"/>
      <c r="I30" s="77">
        <v>40575</v>
      </c>
      <c r="J30" s="77">
        <v>40908</v>
      </c>
      <c r="K30" s="77" t="s">
        <v>16</v>
      </c>
      <c r="L30" s="80">
        <v>11</v>
      </c>
      <c r="M30" s="80">
        <v>0</v>
      </c>
      <c r="N30" s="79">
        <v>422</v>
      </c>
      <c r="O30" s="79">
        <v>422</v>
      </c>
      <c r="P30" s="81">
        <v>300813598</v>
      </c>
      <c r="Q30" s="81" t="s">
        <v>873</v>
      </c>
      <c r="R30" s="82" t="s">
        <v>874</v>
      </c>
    </row>
    <row r="31" spans="1:18" s="98" customFormat="1" ht="27.75" customHeight="1" x14ac:dyDescent="0.2">
      <c r="A31" s="98" t="s">
        <v>520</v>
      </c>
      <c r="B31" s="98">
        <v>9</v>
      </c>
      <c r="C31" s="126" t="s">
        <v>252</v>
      </c>
      <c r="D31" s="126" t="s">
        <v>252</v>
      </c>
      <c r="E31" s="126" t="s">
        <v>871</v>
      </c>
      <c r="F31" s="161" t="s">
        <v>875</v>
      </c>
      <c r="G31" s="74" t="s">
        <v>19</v>
      </c>
      <c r="H31" s="74"/>
      <c r="I31" s="77">
        <v>40210</v>
      </c>
      <c r="J31" s="77">
        <v>40543</v>
      </c>
      <c r="K31" s="77" t="s">
        <v>16</v>
      </c>
      <c r="L31" s="80">
        <v>11</v>
      </c>
      <c r="M31" s="80">
        <v>0</v>
      </c>
      <c r="N31" s="79">
        <v>412</v>
      </c>
      <c r="O31" s="79">
        <v>412</v>
      </c>
      <c r="P31" s="81">
        <v>259303747</v>
      </c>
      <c r="Q31" s="81" t="s">
        <v>876</v>
      </c>
      <c r="R31" s="82" t="s">
        <v>877</v>
      </c>
    </row>
    <row r="32" spans="1:18" s="133" customFormat="1" ht="11.25" x14ac:dyDescent="0.2">
      <c r="A32" s="44" t="s">
        <v>311</v>
      </c>
      <c r="B32" s="133">
        <v>10</v>
      </c>
      <c r="C32" s="126" t="s">
        <v>252</v>
      </c>
      <c r="D32" s="74" t="s">
        <v>252</v>
      </c>
      <c r="E32" s="126" t="s">
        <v>322</v>
      </c>
      <c r="F32" s="161" t="s">
        <v>342</v>
      </c>
      <c r="G32" s="76" t="s">
        <v>19</v>
      </c>
      <c r="H32" s="162" t="s">
        <v>318</v>
      </c>
      <c r="I32" s="76">
        <v>40288</v>
      </c>
      <c r="J32" s="162">
        <v>40543</v>
      </c>
      <c r="K32" s="77" t="s">
        <v>318</v>
      </c>
      <c r="L32" s="77" t="s">
        <v>343</v>
      </c>
      <c r="M32" s="77" t="s">
        <v>315</v>
      </c>
      <c r="N32" s="80">
        <v>6956</v>
      </c>
      <c r="O32" s="80">
        <v>6956</v>
      </c>
      <c r="P32" s="127" t="s">
        <v>318</v>
      </c>
      <c r="Q32" s="127">
        <v>71</v>
      </c>
      <c r="R32" s="134"/>
    </row>
    <row r="33" spans="1:18" s="133" customFormat="1" ht="11.25" x14ac:dyDescent="0.2">
      <c r="A33" s="44" t="s">
        <v>311</v>
      </c>
      <c r="B33" s="133">
        <v>10</v>
      </c>
      <c r="C33" s="126" t="s">
        <v>252</v>
      </c>
      <c r="D33" s="74" t="s">
        <v>252</v>
      </c>
      <c r="E33" s="126" t="s">
        <v>322</v>
      </c>
      <c r="F33" s="161" t="s">
        <v>344</v>
      </c>
      <c r="G33" s="74" t="s">
        <v>19</v>
      </c>
      <c r="H33" s="74" t="s">
        <v>318</v>
      </c>
      <c r="I33" s="76">
        <v>40563</v>
      </c>
      <c r="J33" s="77">
        <v>40908</v>
      </c>
      <c r="K33" s="77" t="s">
        <v>318</v>
      </c>
      <c r="L33" s="77" t="s">
        <v>345</v>
      </c>
      <c r="M33" s="77" t="s">
        <v>315</v>
      </c>
      <c r="N33" s="80">
        <v>2900</v>
      </c>
      <c r="O33" s="80">
        <v>2900</v>
      </c>
      <c r="P33" s="127" t="s">
        <v>318</v>
      </c>
      <c r="Q33" s="127">
        <v>71</v>
      </c>
      <c r="R33" s="134"/>
    </row>
    <row r="34" spans="1:18" s="133" customFormat="1" ht="11.25" x14ac:dyDescent="0.2">
      <c r="A34" s="44" t="s">
        <v>311</v>
      </c>
      <c r="B34" s="133">
        <v>10</v>
      </c>
      <c r="C34" s="126" t="s">
        <v>252</v>
      </c>
      <c r="D34" s="74" t="s">
        <v>252</v>
      </c>
      <c r="E34" s="126" t="s">
        <v>346</v>
      </c>
      <c r="F34" s="161" t="s">
        <v>347</v>
      </c>
      <c r="G34" s="74" t="s">
        <v>19</v>
      </c>
      <c r="H34" s="163" t="s">
        <v>318</v>
      </c>
      <c r="I34" s="76">
        <v>41663</v>
      </c>
      <c r="J34" s="77">
        <v>41912</v>
      </c>
      <c r="K34" s="77" t="s">
        <v>318</v>
      </c>
      <c r="L34" s="77" t="s">
        <v>348</v>
      </c>
      <c r="M34" s="77" t="s">
        <v>315</v>
      </c>
      <c r="N34" s="80">
        <v>989</v>
      </c>
      <c r="O34" s="80">
        <v>989</v>
      </c>
      <c r="P34" s="127">
        <v>868697538</v>
      </c>
      <c r="Q34" s="127" t="s">
        <v>349</v>
      </c>
      <c r="R34" s="134"/>
    </row>
    <row r="35" spans="1:18" s="133" customFormat="1" ht="11.25" x14ac:dyDescent="0.2">
      <c r="A35" s="44" t="s">
        <v>311</v>
      </c>
      <c r="B35" s="133">
        <v>11</v>
      </c>
      <c r="C35" s="126" t="s">
        <v>252</v>
      </c>
      <c r="D35" s="74" t="s">
        <v>252</v>
      </c>
      <c r="E35" s="126" t="s">
        <v>350</v>
      </c>
      <c r="F35" s="161" t="s">
        <v>351</v>
      </c>
      <c r="G35" s="74" t="s">
        <v>19</v>
      </c>
      <c r="H35" s="75"/>
      <c r="I35" s="76">
        <v>41663</v>
      </c>
      <c r="J35" s="77" t="s">
        <v>352</v>
      </c>
      <c r="K35" s="77" t="s">
        <v>318</v>
      </c>
      <c r="L35" s="77" t="s">
        <v>353</v>
      </c>
      <c r="M35" s="77" t="s">
        <v>315</v>
      </c>
      <c r="N35" s="80">
        <v>368</v>
      </c>
      <c r="O35" s="80">
        <v>368</v>
      </c>
      <c r="P35" s="127" t="s">
        <v>318</v>
      </c>
      <c r="Q35" s="127" t="s">
        <v>354</v>
      </c>
      <c r="R35" s="134"/>
    </row>
    <row r="36" spans="1:18" s="133" customFormat="1" ht="11.25" x14ac:dyDescent="0.2">
      <c r="A36" s="44" t="s">
        <v>311</v>
      </c>
      <c r="B36" s="133">
        <v>11</v>
      </c>
      <c r="C36" s="126" t="s">
        <v>252</v>
      </c>
      <c r="D36" s="74" t="s">
        <v>252</v>
      </c>
      <c r="E36" s="126" t="s">
        <v>355</v>
      </c>
      <c r="F36" s="161" t="s">
        <v>356</v>
      </c>
      <c r="G36" s="74" t="s">
        <v>19</v>
      </c>
      <c r="H36" s="74"/>
      <c r="I36" s="76">
        <v>40269</v>
      </c>
      <c r="J36" s="77">
        <v>40543</v>
      </c>
      <c r="K36" s="77" t="s">
        <v>318</v>
      </c>
      <c r="L36" s="77" t="s">
        <v>357</v>
      </c>
      <c r="M36" s="77" t="s">
        <v>315</v>
      </c>
      <c r="N36" s="80">
        <v>3537</v>
      </c>
      <c r="O36" s="80">
        <v>3537</v>
      </c>
      <c r="P36" s="127"/>
      <c r="Q36" s="127">
        <v>73</v>
      </c>
      <c r="R36" s="134"/>
    </row>
    <row r="37" spans="1:18" s="133" customFormat="1" ht="11.25" x14ac:dyDescent="0.2">
      <c r="A37" s="44" t="s">
        <v>311</v>
      </c>
      <c r="B37" s="133">
        <v>11</v>
      </c>
      <c r="C37" s="126" t="s">
        <v>252</v>
      </c>
      <c r="D37" s="74" t="s">
        <v>252</v>
      </c>
      <c r="E37" s="126" t="s">
        <v>358</v>
      </c>
      <c r="F37" s="161" t="s">
        <v>359</v>
      </c>
      <c r="G37" s="74" t="s">
        <v>16</v>
      </c>
      <c r="H37" s="74"/>
      <c r="I37" s="76">
        <v>40944</v>
      </c>
      <c r="J37" s="77">
        <v>41248</v>
      </c>
      <c r="K37" s="77" t="s">
        <v>318</v>
      </c>
      <c r="L37" s="77" t="s">
        <v>315</v>
      </c>
      <c r="M37" s="77" t="s">
        <v>321</v>
      </c>
      <c r="N37" s="80">
        <v>500</v>
      </c>
      <c r="O37" s="80">
        <v>500</v>
      </c>
      <c r="P37" s="127"/>
      <c r="Q37" s="127" t="s">
        <v>360</v>
      </c>
      <c r="R37" s="134"/>
    </row>
    <row r="38" spans="1:18" s="133" customFormat="1" ht="11.25" x14ac:dyDescent="0.2">
      <c r="A38" s="44" t="s">
        <v>311</v>
      </c>
      <c r="B38" s="133">
        <v>16</v>
      </c>
      <c r="C38" s="126" t="s">
        <v>252</v>
      </c>
      <c r="D38" s="74" t="s">
        <v>252</v>
      </c>
      <c r="E38" s="126" t="s">
        <v>322</v>
      </c>
      <c r="F38" s="161" t="s">
        <v>361</v>
      </c>
      <c r="G38" s="74" t="s">
        <v>19</v>
      </c>
      <c r="H38" s="75"/>
      <c r="I38" s="76">
        <v>40210</v>
      </c>
      <c r="J38" s="77">
        <v>40543</v>
      </c>
      <c r="K38" s="77" t="s">
        <v>318</v>
      </c>
      <c r="L38" s="77" t="s">
        <v>321</v>
      </c>
      <c r="M38" s="77" t="s">
        <v>315</v>
      </c>
      <c r="N38" s="80">
        <v>700</v>
      </c>
      <c r="O38" s="80">
        <v>700</v>
      </c>
      <c r="P38" s="127" t="s">
        <v>318</v>
      </c>
      <c r="Q38" s="127">
        <v>67</v>
      </c>
      <c r="R38" s="134"/>
    </row>
    <row r="39" spans="1:18" s="133" customFormat="1" ht="11.25" x14ac:dyDescent="0.2">
      <c r="A39" s="44" t="s">
        <v>311</v>
      </c>
      <c r="B39" s="133">
        <v>16</v>
      </c>
      <c r="C39" s="126" t="s">
        <v>252</v>
      </c>
      <c r="D39" s="74" t="s">
        <v>252</v>
      </c>
      <c r="E39" s="126" t="s">
        <v>322</v>
      </c>
      <c r="F39" s="161" t="s">
        <v>362</v>
      </c>
      <c r="G39" s="74" t="s">
        <v>19</v>
      </c>
      <c r="H39" s="74"/>
      <c r="I39" s="76">
        <v>40575</v>
      </c>
      <c r="J39" s="77">
        <v>40908</v>
      </c>
      <c r="K39" s="77" t="s">
        <v>318</v>
      </c>
      <c r="L39" s="77" t="s">
        <v>321</v>
      </c>
      <c r="M39" s="77" t="s">
        <v>315</v>
      </c>
      <c r="N39" s="80">
        <v>7267</v>
      </c>
      <c r="O39" s="80">
        <v>7267</v>
      </c>
      <c r="P39" s="127" t="s">
        <v>318</v>
      </c>
      <c r="Q39" s="127">
        <v>67</v>
      </c>
      <c r="R39" s="134"/>
    </row>
    <row r="40" spans="1:18" s="133" customFormat="1" ht="11.25" x14ac:dyDescent="0.2">
      <c r="A40" s="44" t="s">
        <v>311</v>
      </c>
      <c r="B40" s="133">
        <v>16</v>
      </c>
      <c r="C40" s="126" t="s">
        <v>252</v>
      </c>
      <c r="D40" s="74" t="s">
        <v>252</v>
      </c>
      <c r="E40" s="126" t="s">
        <v>322</v>
      </c>
      <c r="F40" s="161" t="s">
        <v>363</v>
      </c>
      <c r="G40" s="74" t="s">
        <v>19</v>
      </c>
      <c r="H40" s="74"/>
      <c r="I40" s="76">
        <v>41501</v>
      </c>
      <c r="J40" s="77">
        <v>41851</v>
      </c>
      <c r="K40" s="77" t="s">
        <v>318</v>
      </c>
      <c r="L40" s="77" t="s">
        <v>364</v>
      </c>
      <c r="M40" s="77" t="s">
        <v>315</v>
      </c>
      <c r="N40" s="80">
        <v>240</v>
      </c>
      <c r="O40" s="80">
        <v>240</v>
      </c>
      <c r="P40" s="127">
        <v>401796704</v>
      </c>
      <c r="Q40" s="127">
        <v>67</v>
      </c>
      <c r="R40" s="134"/>
    </row>
    <row r="41" spans="1:18" s="133" customFormat="1" ht="11.25" x14ac:dyDescent="0.2">
      <c r="A41" s="44" t="s">
        <v>311</v>
      </c>
      <c r="B41" s="133">
        <v>16</v>
      </c>
      <c r="C41" s="126" t="s">
        <v>252</v>
      </c>
      <c r="D41" s="74" t="s">
        <v>252</v>
      </c>
      <c r="E41" s="126" t="s">
        <v>322</v>
      </c>
      <c r="F41" s="164" t="s">
        <v>359</v>
      </c>
      <c r="G41" s="74" t="s">
        <v>16</v>
      </c>
      <c r="H41" s="75"/>
      <c r="I41" s="76">
        <v>40951</v>
      </c>
      <c r="J41" s="77">
        <v>41255</v>
      </c>
      <c r="K41" s="77" t="s">
        <v>318</v>
      </c>
      <c r="L41" s="77" t="s">
        <v>315</v>
      </c>
      <c r="M41" s="77" t="s">
        <v>321</v>
      </c>
      <c r="N41" s="80">
        <v>500</v>
      </c>
      <c r="O41" s="80">
        <v>500</v>
      </c>
      <c r="P41" s="127">
        <v>20342000</v>
      </c>
      <c r="Q41" s="127" t="s">
        <v>365</v>
      </c>
      <c r="R41" s="134"/>
    </row>
  </sheetData>
  <mergeCells count="30">
    <mergeCell ref="P12:P13"/>
    <mergeCell ref="Q12:Q13"/>
    <mergeCell ref="J12:J13"/>
    <mergeCell ref="K12:K13"/>
    <mergeCell ref="L12:L13"/>
    <mergeCell ref="M12:M13"/>
    <mergeCell ref="N12:N13"/>
    <mergeCell ref="O12:O13"/>
    <mergeCell ref="O10:O11"/>
    <mergeCell ref="P10:P11"/>
    <mergeCell ref="Q10:Q11"/>
    <mergeCell ref="C12:C13"/>
    <mergeCell ref="D12:D13"/>
    <mergeCell ref="E12:E13"/>
    <mergeCell ref="F12:F13"/>
    <mergeCell ref="G12:G13"/>
    <mergeCell ref="H12:H13"/>
    <mergeCell ref="I12:I13"/>
    <mergeCell ref="I10:I11"/>
    <mergeCell ref="J10:J11"/>
    <mergeCell ref="K10:K11"/>
    <mergeCell ref="L10:L11"/>
    <mergeCell ref="M10:M11"/>
    <mergeCell ref="N10:N11"/>
    <mergeCell ref="H10:H11"/>
    <mergeCell ref="C10:C11"/>
    <mergeCell ref="D10:D11"/>
    <mergeCell ref="E10:E11"/>
    <mergeCell ref="F10:F11"/>
    <mergeCell ref="G10:G11"/>
  </mergeCells>
  <pageMargins left="0.7" right="0.7" top="0.75" bottom="0.75" header="0.3" footer="0.3"/>
  <pageSetup orientation="portrait" horizontalDpi="4294967295" verticalDpi="4294967295"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5"/>
  <sheetViews>
    <sheetView workbookViewId="0">
      <selection activeCell="E103" sqref="E103"/>
    </sheetView>
  </sheetViews>
  <sheetFormatPr baseColWidth="10" defaultColWidth="11.42578125" defaultRowHeight="11.25" x14ac:dyDescent="0.2"/>
  <cols>
    <col min="1" max="1" width="11.42578125" style="100"/>
    <col min="2" max="2" width="11.5703125" style="100" bestFit="1" customWidth="1"/>
    <col min="3" max="5" width="11.42578125" style="100"/>
    <col min="6" max="6" width="11.5703125" style="100" bestFit="1" customWidth="1"/>
    <col min="7" max="7" width="11.42578125" style="100"/>
    <col min="8" max="15" width="11.5703125" style="100" bestFit="1" customWidth="1"/>
    <col min="16" max="16" width="12.5703125" style="100" bestFit="1" customWidth="1"/>
    <col min="17" max="17" width="11.5703125" style="100" bestFit="1" customWidth="1"/>
    <col min="18" max="16384" width="11.42578125" style="100"/>
  </cols>
  <sheetData>
    <row r="1" spans="1:19" s="44" customFormat="1" ht="26.25" customHeight="1" x14ac:dyDescent="0.25">
      <c r="A1" s="47" t="s">
        <v>17</v>
      </c>
      <c r="B1" s="47" t="s">
        <v>18</v>
      </c>
      <c r="C1" s="47" t="s">
        <v>0</v>
      </c>
      <c r="D1" s="47" t="s">
        <v>1</v>
      </c>
      <c r="E1" s="47" t="s">
        <v>2</v>
      </c>
      <c r="F1" s="47" t="s">
        <v>3</v>
      </c>
      <c r="G1" s="47" t="s">
        <v>4</v>
      </c>
      <c r="H1" s="47" t="s">
        <v>5</v>
      </c>
      <c r="I1" s="49" t="s">
        <v>6</v>
      </c>
      <c r="J1" s="49" t="s">
        <v>7</v>
      </c>
      <c r="K1" s="47" t="s">
        <v>8</v>
      </c>
      <c r="L1" s="47" t="s">
        <v>9</v>
      </c>
      <c r="M1" s="47" t="s">
        <v>10</v>
      </c>
      <c r="N1" s="47" t="s">
        <v>11</v>
      </c>
      <c r="O1" s="47" t="s">
        <v>12</v>
      </c>
      <c r="P1" s="47" t="s">
        <v>13</v>
      </c>
      <c r="Q1" s="47" t="s">
        <v>14</v>
      </c>
      <c r="R1" s="47" t="s">
        <v>15</v>
      </c>
    </row>
    <row r="2" spans="1:19" s="141" customFormat="1" ht="18" customHeight="1" x14ac:dyDescent="0.2">
      <c r="A2" s="144" t="s">
        <v>230</v>
      </c>
      <c r="B2" s="141">
        <v>14</v>
      </c>
      <c r="C2" s="89" t="s">
        <v>253</v>
      </c>
      <c r="D2" s="91" t="s">
        <v>253</v>
      </c>
      <c r="E2" s="89" t="s">
        <v>32</v>
      </c>
      <c r="F2" s="89" t="s">
        <v>254</v>
      </c>
      <c r="G2" s="91" t="s">
        <v>19</v>
      </c>
      <c r="H2" s="92" t="s">
        <v>255</v>
      </c>
      <c r="I2" s="93">
        <v>40545</v>
      </c>
      <c r="J2" s="94">
        <v>40898</v>
      </c>
      <c r="K2" s="94" t="s">
        <v>16</v>
      </c>
      <c r="L2" s="96">
        <v>12</v>
      </c>
      <c r="M2" s="96">
        <v>0</v>
      </c>
      <c r="N2" s="95">
        <v>101</v>
      </c>
      <c r="O2" s="95" t="s">
        <v>94</v>
      </c>
      <c r="P2" s="137">
        <v>133005130</v>
      </c>
      <c r="Q2" s="137">
        <v>71</v>
      </c>
      <c r="R2" s="88" t="s">
        <v>256</v>
      </c>
    </row>
    <row r="3" spans="1:19" s="141" customFormat="1" ht="18" customHeight="1" x14ac:dyDescent="0.2">
      <c r="A3" s="144" t="s">
        <v>230</v>
      </c>
      <c r="B3" s="141">
        <v>14</v>
      </c>
      <c r="C3" s="89" t="s">
        <v>253</v>
      </c>
      <c r="D3" s="91" t="s">
        <v>253</v>
      </c>
      <c r="E3" s="89" t="s">
        <v>32</v>
      </c>
      <c r="F3" s="96">
        <v>762612113</v>
      </c>
      <c r="G3" s="91" t="s">
        <v>19</v>
      </c>
      <c r="H3" s="91" t="s">
        <v>255</v>
      </c>
      <c r="I3" s="93">
        <v>40914</v>
      </c>
      <c r="J3" s="94">
        <v>41274</v>
      </c>
      <c r="K3" s="94" t="s">
        <v>16</v>
      </c>
      <c r="L3" s="96">
        <v>12</v>
      </c>
      <c r="M3" s="96">
        <v>0</v>
      </c>
      <c r="N3" s="95">
        <v>156</v>
      </c>
      <c r="O3" s="95" t="s">
        <v>94</v>
      </c>
      <c r="P3" s="137">
        <v>107361811</v>
      </c>
      <c r="Q3" s="137">
        <v>72</v>
      </c>
      <c r="R3" s="88" t="s">
        <v>256</v>
      </c>
    </row>
    <row r="4" spans="1:19" s="141" customFormat="1" ht="18" customHeight="1" x14ac:dyDescent="0.2">
      <c r="A4" s="144" t="s">
        <v>230</v>
      </c>
      <c r="B4" s="141">
        <v>14</v>
      </c>
      <c r="C4" s="89" t="s">
        <v>253</v>
      </c>
      <c r="D4" s="91" t="s">
        <v>253</v>
      </c>
      <c r="E4" s="89" t="s">
        <v>32</v>
      </c>
      <c r="F4" s="96">
        <v>762612876</v>
      </c>
      <c r="G4" s="91" t="s">
        <v>19</v>
      </c>
      <c r="H4" s="91" t="s">
        <v>255</v>
      </c>
      <c r="I4" s="93">
        <v>41206</v>
      </c>
      <c r="J4" s="94">
        <v>41274</v>
      </c>
      <c r="K4" s="94" t="s">
        <v>16</v>
      </c>
      <c r="L4" s="96">
        <v>0</v>
      </c>
      <c r="M4" s="96">
        <v>2</v>
      </c>
      <c r="N4" s="95">
        <v>72</v>
      </c>
      <c r="O4" s="95" t="s">
        <v>94</v>
      </c>
      <c r="P4" s="137">
        <v>47066400</v>
      </c>
      <c r="Q4" s="137">
        <v>72</v>
      </c>
      <c r="R4" s="88" t="s">
        <v>257</v>
      </c>
    </row>
    <row r="5" spans="1:19" s="141" customFormat="1" ht="18" customHeight="1" x14ac:dyDescent="0.2">
      <c r="A5" s="144" t="s">
        <v>230</v>
      </c>
      <c r="B5" s="141">
        <v>14</v>
      </c>
      <c r="C5" s="89" t="s">
        <v>253</v>
      </c>
      <c r="D5" s="91" t="s">
        <v>253</v>
      </c>
      <c r="E5" s="89" t="s">
        <v>32</v>
      </c>
      <c r="F5" s="96">
        <v>762612731</v>
      </c>
      <c r="G5" s="91" t="s">
        <v>19</v>
      </c>
      <c r="H5" s="91" t="s">
        <v>255</v>
      </c>
      <c r="I5" s="93">
        <v>41095</v>
      </c>
      <c r="J5" s="94">
        <v>41274</v>
      </c>
      <c r="K5" s="94" t="s">
        <v>16</v>
      </c>
      <c r="L5" s="96">
        <v>0</v>
      </c>
      <c r="M5" s="96">
        <v>5</v>
      </c>
      <c r="N5" s="95">
        <v>132</v>
      </c>
      <c r="O5" s="95" t="s">
        <v>94</v>
      </c>
      <c r="P5" s="137">
        <v>177914880</v>
      </c>
      <c r="Q5" s="137">
        <v>72</v>
      </c>
      <c r="R5" s="88" t="s">
        <v>257</v>
      </c>
    </row>
    <row r="6" spans="1:19" s="141" customFormat="1" ht="18" customHeight="1" x14ac:dyDescent="0.2">
      <c r="A6" s="144" t="s">
        <v>230</v>
      </c>
      <c r="B6" s="141">
        <v>14</v>
      </c>
      <c r="C6" s="89" t="s">
        <v>253</v>
      </c>
      <c r="D6" s="91" t="s">
        <v>253</v>
      </c>
      <c r="E6" s="89" t="s">
        <v>32</v>
      </c>
      <c r="F6" s="96">
        <v>762613322</v>
      </c>
      <c r="G6" s="91" t="s">
        <v>19</v>
      </c>
      <c r="H6" s="91" t="s">
        <v>255</v>
      </c>
      <c r="I6" s="93">
        <v>41290</v>
      </c>
      <c r="J6" s="94">
        <v>41639</v>
      </c>
      <c r="K6" s="94" t="s">
        <v>16</v>
      </c>
      <c r="L6" s="96">
        <v>12</v>
      </c>
      <c r="M6" s="96">
        <v>0</v>
      </c>
      <c r="N6" s="95">
        <v>48</v>
      </c>
      <c r="O6" s="95" t="s">
        <v>94</v>
      </c>
      <c r="P6" s="137">
        <v>15039951</v>
      </c>
      <c r="Q6" s="137">
        <v>73</v>
      </c>
      <c r="R6" s="88" t="s">
        <v>256</v>
      </c>
    </row>
    <row r="7" spans="1:19" s="141" customFormat="1" ht="18" customHeight="1" x14ac:dyDescent="0.2">
      <c r="A7" s="144" t="s">
        <v>230</v>
      </c>
      <c r="B7" s="141">
        <v>14</v>
      </c>
      <c r="C7" s="89" t="s">
        <v>258</v>
      </c>
      <c r="D7" s="91" t="s">
        <v>258</v>
      </c>
      <c r="E7" s="89" t="s">
        <v>32</v>
      </c>
      <c r="F7" s="96">
        <v>762610318</v>
      </c>
      <c r="G7" s="91" t="s">
        <v>19</v>
      </c>
      <c r="H7" s="92" t="s">
        <v>94</v>
      </c>
      <c r="I7" s="93" t="s">
        <v>259</v>
      </c>
      <c r="J7" s="94">
        <v>40543</v>
      </c>
      <c r="K7" s="94" t="s">
        <v>16</v>
      </c>
      <c r="L7" s="96">
        <v>12</v>
      </c>
      <c r="M7" s="96">
        <v>0</v>
      </c>
      <c r="N7" s="95">
        <v>192</v>
      </c>
      <c r="O7" s="95" t="s">
        <v>94</v>
      </c>
      <c r="P7" s="137">
        <v>121089525</v>
      </c>
      <c r="Q7" s="137">
        <v>71</v>
      </c>
      <c r="R7" s="88"/>
    </row>
    <row r="8" spans="1:19" s="88" customFormat="1" ht="18" customHeight="1" x14ac:dyDescent="0.25">
      <c r="A8" s="88" t="s">
        <v>311</v>
      </c>
      <c r="C8" s="89" t="s">
        <v>460</v>
      </c>
      <c r="D8" s="89" t="s">
        <v>460</v>
      </c>
      <c r="E8" s="89" t="s">
        <v>32</v>
      </c>
      <c r="F8" s="90">
        <v>115</v>
      </c>
      <c r="G8" s="91" t="s">
        <v>19</v>
      </c>
      <c r="H8" s="92">
        <v>0</v>
      </c>
      <c r="I8" s="93">
        <v>39834</v>
      </c>
      <c r="J8" s="94">
        <v>40178</v>
      </c>
      <c r="K8" s="94" t="s">
        <v>16</v>
      </c>
      <c r="L8" s="94" t="s">
        <v>567</v>
      </c>
      <c r="M8" s="94"/>
      <c r="N8" s="90">
        <v>294</v>
      </c>
      <c r="O8" s="95">
        <f>+N8*H8</f>
        <v>0</v>
      </c>
      <c r="P8" s="137">
        <v>184121700</v>
      </c>
      <c r="Q8" s="137">
        <v>87</v>
      </c>
      <c r="S8" s="88" t="s">
        <v>568</v>
      </c>
    </row>
    <row r="9" spans="1:19" s="88" customFormat="1" ht="18" customHeight="1" x14ac:dyDescent="0.25">
      <c r="A9" s="88" t="s">
        <v>311</v>
      </c>
      <c r="C9" s="89" t="s">
        <v>460</v>
      </c>
      <c r="D9" s="89" t="s">
        <v>460</v>
      </c>
      <c r="E9" s="89" t="s">
        <v>32</v>
      </c>
      <c r="F9" s="96">
        <v>74</v>
      </c>
      <c r="G9" s="91" t="s">
        <v>19</v>
      </c>
      <c r="H9" s="92">
        <v>0</v>
      </c>
      <c r="I9" s="93">
        <v>40193</v>
      </c>
      <c r="J9" s="94">
        <v>40543</v>
      </c>
      <c r="K9" s="94" t="s">
        <v>16</v>
      </c>
      <c r="L9" s="94" t="s">
        <v>569</v>
      </c>
      <c r="M9" s="94"/>
      <c r="N9" s="90">
        <v>368</v>
      </c>
      <c r="O9" s="95">
        <v>0</v>
      </c>
      <c r="P9" s="137">
        <v>208633561</v>
      </c>
      <c r="Q9" s="137">
        <v>88</v>
      </c>
      <c r="S9" s="88" t="s">
        <v>568</v>
      </c>
    </row>
    <row r="10" spans="1:19" s="88" customFormat="1" ht="18" customHeight="1" x14ac:dyDescent="0.25">
      <c r="A10" s="88" t="s">
        <v>311</v>
      </c>
      <c r="C10" s="89" t="s">
        <v>460</v>
      </c>
      <c r="D10" s="89" t="s">
        <v>460</v>
      </c>
      <c r="E10" s="89" t="s">
        <v>32</v>
      </c>
      <c r="F10" s="96">
        <v>161</v>
      </c>
      <c r="G10" s="91" t="s">
        <v>19</v>
      </c>
      <c r="H10" s="92">
        <v>0</v>
      </c>
      <c r="I10" s="93">
        <v>40563</v>
      </c>
      <c r="J10" s="94">
        <v>40908</v>
      </c>
      <c r="K10" s="94" t="s">
        <v>16</v>
      </c>
      <c r="L10" s="94" t="s">
        <v>570</v>
      </c>
      <c r="M10" s="94"/>
      <c r="N10" s="90">
        <v>244</v>
      </c>
      <c r="O10" s="95">
        <v>0</v>
      </c>
      <c r="P10" s="137">
        <v>389473603</v>
      </c>
      <c r="Q10" s="137">
        <v>89</v>
      </c>
      <c r="S10" s="88" t="s">
        <v>568</v>
      </c>
    </row>
    <row r="11" spans="1:19" s="88" customFormat="1" ht="18" customHeight="1" x14ac:dyDescent="0.25">
      <c r="A11" s="88" t="s">
        <v>311</v>
      </c>
      <c r="C11" s="89" t="s">
        <v>460</v>
      </c>
      <c r="D11" s="89" t="s">
        <v>460</v>
      </c>
      <c r="E11" s="89" t="s">
        <v>32</v>
      </c>
      <c r="F11" s="96">
        <v>198</v>
      </c>
      <c r="G11" s="91" t="s">
        <v>19</v>
      </c>
      <c r="H11" s="92" t="s">
        <v>237</v>
      </c>
      <c r="I11" s="93">
        <v>40924</v>
      </c>
      <c r="J11" s="94">
        <v>41090</v>
      </c>
      <c r="K11" s="94" t="s">
        <v>16</v>
      </c>
      <c r="L11" s="94" t="s">
        <v>571</v>
      </c>
      <c r="M11" s="94"/>
      <c r="N11" s="95">
        <v>276</v>
      </c>
      <c r="O11" s="95">
        <v>0</v>
      </c>
      <c r="P11" s="137">
        <v>105253888</v>
      </c>
      <c r="Q11" s="137">
        <v>90</v>
      </c>
      <c r="S11" s="88" t="s">
        <v>568</v>
      </c>
    </row>
    <row r="12" spans="1:19" s="88" customFormat="1" ht="18" customHeight="1" x14ac:dyDescent="0.25">
      <c r="A12" s="88" t="s">
        <v>311</v>
      </c>
      <c r="C12" s="89" t="s">
        <v>460</v>
      </c>
      <c r="D12" s="89" t="s">
        <v>460</v>
      </c>
      <c r="E12" s="89" t="s">
        <v>32</v>
      </c>
      <c r="F12" s="96">
        <v>384</v>
      </c>
      <c r="G12" s="91" t="s">
        <v>19</v>
      </c>
      <c r="H12" s="92">
        <v>0</v>
      </c>
      <c r="I12" s="93">
        <v>41091</v>
      </c>
      <c r="J12" s="94">
        <v>41274</v>
      </c>
      <c r="K12" s="94" t="s">
        <v>16</v>
      </c>
      <c r="L12" s="94" t="s">
        <v>572</v>
      </c>
      <c r="M12" s="94"/>
      <c r="N12" s="95">
        <v>120</v>
      </c>
      <c r="O12" s="95">
        <v>0</v>
      </c>
      <c r="P12" s="137">
        <v>49054240</v>
      </c>
      <c r="Q12" s="137">
        <v>90</v>
      </c>
      <c r="S12" s="88" t="s">
        <v>568</v>
      </c>
    </row>
    <row r="13" spans="1:19" s="88" customFormat="1" ht="18" customHeight="1" x14ac:dyDescent="0.25">
      <c r="A13" s="88" t="s">
        <v>311</v>
      </c>
      <c r="C13" s="89" t="s">
        <v>460</v>
      </c>
      <c r="D13" s="89" t="s">
        <v>460</v>
      </c>
      <c r="E13" s="89" t="s">
        <v>32</v>
      </c>
      <c r="F13" s="96">
        <v>416</v>
      </c>
      <c r="G13" s="91" t="s">
        <v>19</v>
      </c>
      <c r="H13" s="92">
        <v>0</v>
      </c>
      <c r="I13" s="93">
        <v>41094</v>
      </c>
      <c r="J13" s="94">
        <v>41247</v>
      </c>
      <c r="K13" s="94" t="s">
        <v>16</v>
      </c>
      <c r="L13" s="94" t="s">
        <v>315</v>
      </c>
      <c r="M13" s="94" t="s">
        <v>573</v>
      </c>
      <c r="N13" s="95">
        <v>156</v>
      </c>
      <c r="O13" s="95">
        <v>0</v>
      </c>
      <c r="P13" s="137">
        <v>210263040</v>
      </c>
      <c r="Q13" s="137">
        <v>91</v>
      </c>
      <c r="S13" s="88" t="s">
        <v>568</v>
      </c>
    </row>
    <row r="14" spans="1:19" s="88" customFormat="1" ht="18" customHeight="1" x14ac:dyDescent="0.25">
      <c r="A14" s="88" t="s">
        <v>311</v>
      </c>
      <c r="C14" s="89" t="s">
        <v>460</v>
      </c>
      <c r="D14" s="89" t="s">
        <v>460</v>
      </c>
      <c r="E14" s="89" t="s">
        <v>32</v>
      </c>
      <c r="F14" s="96">
        <v>417</v>
      </c>
      <c r="G14" s="91" t="s">
        <v>19</v>
      </c>
      <c r="H14" s="92">
        <v>0</v>
      </c>
      <c r="I14" s="93">
        <v>41094</v>
      </c>
      <c r="J14" s="94">
        <v>41274</v>
      </c>
      <c r="K14" s="94" t="s">
        <v>16</v>
      </c>
      <c r="L14" s="94" t="s">
        <v>315</v>
      </c>
      <c r="M14" s="94" t="s">
        <v>574</v>
      </c>
      <c r="N14" s="95">
        <v>120</v>
      </c>
      <c r="O14" s="95">
        <v>0</v>
      </c>
      <c r="P14" s="137">
        <v>49054240</v>
      </c>
      <c r="Q14" s="137">
        <v>91</v>
      </c>
      <c r="S14" s="88" t="s">
        <v>568</v>
      </c>
    </row>
    <row r="15" spans="1:19" s="88" customFormat="1" ht="18" customHeight="1" x14ac:dyDescent="0.25">
      <c r="A15" s="88" t="s">
        <v>311</v>
      </c>
      <c r="C15" s="89" t="s">
        <v>460</v>
      </c>
      <c r="D15" s="89" t="s">
        <v>460</v>
      </c>
      <c r="E15" s="89" t="s">
        <v>32</v>
      </c>
      <c r="F15" s="96">
        <v>646</v>
      </c>
      <c r="G15" s="91" t="s">
        <v>19</v>
      </c>
      <c r="H15" s="92">
        <v>0</v>
      </c>
      <c r="I15" s="93">
        <v>41257</v>
      </c>
      <c r="J15" s="94">
        <v>41943</v>
      </c>
      <c r="K15" s="94" t="s">
        <v>16</v>
      </c>
      <c r="L15" s="94" t="s">
        <v>575</v>
      </c>
      <c r="M15" s="94" t="s">
        <v>576</v>
      </c>
      <c r="N15" s="95">
        <v>411</v>
      </c>
      <c r="O15" s="95"/>
      <c r="P15" s="137">
        <v>1697436576</v>
      </c>
      <c r="Q15" s="137">
        <v>92</v>
      </c>
      <c r="S15" s="88" t="s">
        <v>568</v>
      </c>
    </row>
    <row r="16" spans="1:19" s="143" customFormat="1" ht="18" customHeight="1" x14ac:dyDescent="0.2">
      <c r="A16" s="142" t="s">
        <v>418</v>
      </c>
      <c r="B16" s="142">
        <v>33</v>
      </c>
      <c r="C16" s="91" t="s">
        <v>560</v>
      </c>
      <c r="D16" s="91" t="s">
        <v>560</v>
      </c>
      <c r="E16" s="89" t="s">
        <v>561</v>
      </c>
      <c r="F16" s="138" t="s">
        <v>562</v>
      </c>
      <c r="G16" s="91" t="s">
        <v>19</v>
      </c>
      <c r="H16" s="92"/>
      <c r="I16" s="94">
        <v>41512</v>
      </c>
      <c r="J16" s="94">
        <v>41988</v>
      </c>
      <c r="K16" s="139">
        <f>(YEARFRAC(I16,J16,3))*12</f>
        <v>15.64931506849315</v>
      </c>
      <c r="L16" s="94" t="s">
        <v>16</v>
      </c>
      <c r="M16" s="140"/>
      <c r="N16" s="140"/>
      <c r="O16" s="90">
        <v>300</v>
      </c>
      <c r="P16" s="137">
        <v>1200000000</v>
      </c>
      <c r="Q16" s="137"/>
      <c r="R16" s="88"/>
    </row>
    <row r="17" spans="1:18" s="143" customFormat="1" ht="18" customHeight="1" x14ac:dyDescent="0.2">
      <c r="A17" s="142" t="s">
        <v>418</v>
      </c>
      <c r="B17" s="142">
        <v>33</v>
      </c>
      <c r="C17" s="91" t="s">
        <v>560</v>
      </c>
      <c r="D17" s="91" t="s">
        <v>560</v>
      </c>
      <c r="E17" s="89" t="s">
        <v>561</v>
      </c>
      <c r="F17" s="138" t="s">
        <v>563</v>
      </c>
      <c r="G17" s="91" t="s">
        <v>19</v>
      </c>
      <c r="H17" s="91"/>
      <c r="I17" s="94">
        <v>41304</v>
      </c>
      <c r="J17" s="94">
        <v>41639</v>
      </c>
      <c r="K17" s="139">
        <f>(YEARFRAC(I17,J17,3))*12</f>
        <v>11.013698630136986</v>
      </c>
      <c r="L17" s="94" t="s">
        <v>16</v>
      </c>
      <c r="M17" s="140">
        <v>6.25</v>
      </c>
      <c r="N17" s="140">
        <f>K17-M17</f>
        <v>4.7636986301369859</v>
      </c>
      <c r="O17" s="90">
        <v>146</v>
      </c>
      <c r="P17" s="137">
        <v>804188596</v>
      </c>
      <c r="Q17" s="137">
        <v>82</v>
      </c>
      <c r="R17" s="88"/>
    </row>
    <row r="18" spans="1:18" s="143" customFormat="1" ht="18" customHeight="1" x14ac:dyDescent="0.2">
      <c r="A18" s="142" t="s">
        <v>418</v>
      </c>
      <c r="B18" s="142">
        <v>33</v>
      </c>
      <c r="C18" s="91" t="s">
        <v>560</v>
      </c>
      <c r="D18" s="91" t="s">
        <v>560</v>
      </c>
      <c r="E18" s="89" t="s">
        <v>564</v>
      </c>
      <c r="F18" s="96">
        <v>5649</v>
      </c>
      <c r="G18" s="91" t="s">
        <v>19</v>
      </c>
      <c r="H18" s="91"/>
      <c r="I18" s="94"/>
      <c r="J18" s="94"/>
      <c r="K18" s="140">
        <f t="shared" ref="K18:K20" si="0">(YEARFRAC(I18,J18,3))*12</f>
        <v>0</v>
      </c>
      <c r="L18" s="94" t="s">
        <v>16</v>
      </c>
      <c r="M18" s="140">
        <v>0</v>
      </c>
      <c r="N18" s="140">
        <f t="shared" ref="N18" si="1">K18-M18</f>
        <v>0</v>
      </c>
      <c r="O18" s="90">
        <v>155</v>
      </c>
      <c r="P18" s="137">
        <v>136289950</v>
      </c>
      <c r="Q18" s="137">
        <v>86</v>
      </c>
      <c r="R18" s="88"/>
    </row>
    <row r="19" spans="1:18" s="143" customFormat="1" ht="18" customHeight="1" x14ac:dyDescent="0.2">
      <c r="A19" s="142" t="s">
        <v>418</v>
      </c>
      <c r="B19" s="142">
        <v>33</v>
      </c>
      <c r="C19" s="91" t="s">
        <v>560</v>
      </c>
      <c r="D19" s="91" t="s">
        <v>560</v>
      </c>
      <c r="E19" s="89" t="s">
        <v>561</v>
      </c>
      <c r="F19" s="96" t="s">
        <v>565</v>
      </c>
      <c r="G19" s="91" t="s">
        <v>19</v>
      </c>
      <c r="H19" s="91"/>
      <c r="I19" s="94">
        <v>41095</v>
      </c>
      <c r="J19" s="94">
        <v>41273</v>
      </c>
      <c r="K19" s="140">
        <f t="shared" si="0"/>
        <v>5.8520547945205479</v>
      </c>
      <c r="L19" s="94" t="s">
        <v>16</v>
      </c>
      <c r="M19" s="140" t="e">
        <f>(YEARFRAC(#REF!,#REF!,3)*12)</f>
        <v>#REF!</v>
      </c>
      <c r="N19" s="140">
        <v>5.85</v>
      </c>
      <c r="O19" s="90">
        <v>210</v>
      </c>
      <c r="P19" s="137">
        <v>556785981</v>
      </c>
      <c r="Q19" s="137">
        <v>90</v>
      </c>
      <c r="R19" s="88"/>
    </row>
    <row r="20" spans="1:18" s="143" customFormat="1" ht="18" customHeight="1" x14ac:dyDescent="0.2">
      <c r="A20" s="142" t="s">
        <v>418</v>
      </c>
      <c r="B20" s="142">
        <v>33</v>
      </c>
      <c r="C20" s="91" t="s">
        <v>560</v>
      </c>
      <c r="D20" s="91" t="s">
        <v>560</v>
      </c>
      <c r="E20" s="89" t="s">
        <v>561</v>
      </c>
      <c r="F20" s="96" t="s">
        <v>566</v>
      </c>
      <c r="G20" s="91" t="s">
        <v>19</v>
      </c>
      <c r="H20" s="91"/>
      <c r="I20" s="94">
        <v>40936</v>
      </c>
      <c r="J20" s="94">
        <v>41274</v>
      </c>
      <c r="K20" s="140">
        <f t="shared" si="0"/>
        <v>11.112328767123287</v>
      </c>
      <c r="L20" s="94" t="s">
        <v>16</v>
      </c>
      <c r="M20" s="140">
        <v>6.7</v>
      </c>
      <c r="N20" s="140">
        <f t="shared" ref="N20" si="2">K20-M20</f>
        <v>4.4123287671232871</v>
      </c>
      <c r="O20" s="90">
        <v>306</v>
      </c>
      <c r="P20" s="137">
        <v>88718760</v>
      </c>
      <c r="Q20" s="137">
        <v>124</v>
      </c>
      <c r="R20" s="88"/>
    </row>
    <row r="22" spans="1:18" s="131" customFormat="1" ht="17.25" customHeight="1" x14ac:dyDescent="0.2">
      <c r="A22" s="131" t="s">
        <v>40</v>
      </c>
      <c r="C22" s="44" t="s">
        <v>49</v>
      </c>
      <c r="D22" s="44" t="s">
        <v>49</v>
      </c>
      <c r="E22" s="44" t="s">
        <v>50</v>
      </c>
      <c r="F22" s="44" t="s">
        <v>51</v>
      </c>
      <c r="G22" s="44" t="s">
        <v>19</v>
      </c>
      <c r="H22" s="44"/>
      <c r="I22" s="45">
        <v>40546</v>
      </c>
      <c r="J22" s="46">
        <v>40546</v>
      </c>
      <c r="K22" s="44" t="s">
        <v>16</v>
      </c>
      <c r="L22" s="44">
        <v>12</v>
      </c>
      <c r="M22" s="44"/>
      <c r="N22" s="44">
        <v>564</v>
      </c>
      <c r="O22" s="44">
        <v>0</v>
      </c>
      <c r="P22" s="44" t="s">
        <v>52</v>
      </c>
      <c r="Q22" s="44" t="s">
        <v>53</v>
      </c>
      <c r="R22" s="44"/>
    </row>
    <row r="23" spans="1:18" s="131" customFormat="1" ht="17.25" customHeight="1" x14ac:dyDescent="0.2">
      <c r="A23" s="131" t="s">
        <v>40</v>
      </c>
      <c r="C23" s="44" t="s">
        <v>49</v>
      </c>
      <c r="D23" s="44" t="s">
        <v>49</v>
      </c>
      <c r="E23" s="44" t="s">
        <v>50</v>
      </c>
      <c r="F23" s="44" t="s">
        <v>54</v>
      </c>
      <c r="G23" s="44" t="s">
        <v>19</v>
      </c>
      <c r="H23" s="44"/>
      <c r="I23" s="45">
        <v>41206</v>
      </c>
      <c r="J23" s="46">
        <v>41274</v>
      </c>
      <c r="K23" s="44" t="s">
        <v>16</v>
      </c>
      <c r="L23" s="44">
        <v>2</v>
      </c>
      <c r="M23" s="44"/>
      <c r="N23" s="44">
        <v>300</v>
      </c>
      <c r="O23" s="44"/>
      <c r="P23" s="44" t="s">
        <v>55</v>
      </c>
      <c r="Q23" s="44" t="s">
        <v>56</v>
      </c>
      <c r="R23" s="44"/>
    </row>
    <row r="24" spans="1:18" s="131" customFormat="1" ht="17.25" customHeight="1" x14ac:dyDescent="0.2">
      <c r="A24" s="131" t="s">
        <v>40</v>
      </c>
      <c r="C24" s="44" t="s">
        <v>49</v>
      </c>
      <c r="D24" s="44" t="s">
        <v>49</v>
      </c>
      <c r="E24" s="44" t="s">
        <v>50</v>
      </c>
      <c r="F24" s="44" t="s">
        <v>57</v>
      </c>
      <c r="G24" s="44" t="s">
        <v>19</v>
      </c>
      <c r="H24" s="44"/>
      <c r="I24" s="45">
        <v>41257</v>
      </c>
      <c r="J24" s="44" t="s">
        <v>58</v>
      </c>
      <c r="K24" s="44" t="s">
        <v>16</v>
      </c>
      <c r="L24" s="44">
        <v>21</v>
      </c>
      <c r="M24" s="44"/>
      <c r="N24" s="44">
        <v>1417</v>
      </c>
      <c r="O24" s="44"/>
      <c r="P24" s="44" t="s">
        <v>59</v>
      </c>
      <c r="Q24" s="44" t="s">
        <v>60</v>
      </c>
      <c r="R24" s="44"/>
    </row>
    <row r="25" spans="1:18" s="131" customFormat="1" ht="17.25" customHeight="1" x14ac:dyDescent="0.2">
      <c r="A25" s="131" t="s">
        <v>40</v>
      </c>
      <c r="C25" s="44" t="s">
        <v>49</v>
      </c>
      <c r="D25" s="44" t="s">
        <v>49</v>
      </c>
      <c r="E25" s="44" t="s">
        <v>50</v>
      </c>
      <c r="F25" s="44" t="s">
        <v>61</v>
      </c>
      <c r="G25" s="44" t="s">
        <v>19</v>
      </c>
      <c r="H25" s="44"/>
      <c r="I25" s="45">
        <v>39553</v>
      </c>
      <c r="J25" s="46">
        <v>39813</v>
      </c>
      <c r="K25" s="44" t="s">
        <v>16</v>
      </c>
      <c r="L25" s="44">
        <v>8</v>
      </c>
      <c r="M25" s="44"/>
      <c r="N25" s="44">
        <v>1164</v>
      </c>
      <c r="O25" s="44">
        <v>0</v>
      </c>
      <c r="P25" s="44" t="s">
        <v>62</v>
      </c>
      <c r="Q25" s="44" t="s">
        <v>63</v>
      </c>
      <c r="R25" s="44"/>
    </row>
    <row r="26" spans="1:18" s="131" customFormat="1" ht="17.25" customHeight="1" x14ac:dyDescent="0.2">
      <c r="A26" s="131" t="s">
        <v>40</v>
      </c>
      <c r="C26" s="44" t="s">
        <v>49</v>
      </c>
      <c r="D26" s="44" t="s">
        <v>49</v>
      </c>
      <c r="E26" s="44" t="s">
        <v>50</v>
      </c>
      <c r="F26" s="44" t="s">
        <v>64</v>
      </c>
      <c r="G26" s="44" t="s">
        <v>19</v>
      </c>
      <c r="H26" s="44"/>
      <c r="I26" s="45">
        <v>41660</v>
      </c>
      <c r="J26" s="45">
        <v>41973</v>
      </c>
      <c r="K26" s="44" t="s">
        <v>16</v>
      </c>
      <c r="L26" s="44">
        <v>11</v>
      </c>
      <c r="M26" s="44"/>
      <c r="N26" s="44">
        <v>168</v>
      </c>
      <c r="O26" s="44"/>
      <c r="P26" s="44" t="s">
        <v>65</v>
      </c>
      <c r="Q26" s="44" t="s">
        <v>66</v>
      </c>
      <c r="R26" s="44"/>
    </row>
    <row r="27" spans="1:18" s="131" customFormat="1" ht="17.25" customHeight="1" x14ac:dyDescent="0.2">
      <c r="A27" s="131" t="s">
        <v>40</v>
      </c>
      <c r="C27" s="44" t="s">
        <v>49</v>
      </c>
      <c r="D27" s="44" t="s">
        <v>49</v>
      </c>
      <c r="E27" s="44" t="s">
        <v>50</v>
      </c>
      <c r="F27" s="44" t="s">
        <v>67</v>
      </c>
      <c r="G27" s="44" t="s">
        <v>19</v>
      </c>
      <c r="H27" s="44"/>
      <c r="I27" s="45">
        <v>41247</v>
      </c>
      <c r="J27" s="46">
        <v>41851</v>
      </c>
      <c r="K27" s="44" t="s">
        <v>16</v>
      </c>
      <c r="L27" s="44">
        <v>19</v>
      </c>
      <c r="M27" s="44"/>
      <c r="N27" s="44">
        <v>275</v>
      </c>
      <c r="O27" s="44"/>
      <c r="P27" s="44" t="s">
        <v>68</v>
      </c>
      <c r="Q27" s="44" t="s">
        <v>69</v>
      </c>
      <c r="R27" s="44"/>
    </row>
    <row r="28" spans="1:18" s="133" customFormat="1" ht="17.25" customHeight="1" x14ac:dyDescent="0.2">
      <c r="A28" s="132" t="s">
        <v>230</v>
      </c>
      <c r="B28" s="133">
        <v>19</v>
      </c>
      <c r="C28" s="126" t="s">
        <v>231</v>
      </c>
      <c r="D28" s="126" t="s">
        <v>231</v>
      </c>
      <c r="E28" s="126" t="s">
        <v>32</v>
      </c>
      <c r="F28" s="78" t="s">
        <v>232</v>
      </c>
      <c r="G28" s="74" t="s">
        <v>19</v>
      </c>
      <c r="H28" s="75" t="s">
        <v>94</v>
      </c>
      <c r="I28" s="128">
        <v>41572</v>
      </c>
      <c r="J28" s="128">
        <v>41851</v>
      </c>
      <c r="K28" s="77" t="s">
        <v>16</v>
      </c>
      <c r="L28" s="78">
        <v>0</v>
      </c>
      <c r="M28" s="78">
        <v>9</v>
      </c>
      <c r="N28" s="129">
        <v>198</v>
      </c>
      <c r="O28" s="129">
        <v>0</v>
      </c>
      <c r="P28" s="127">
        <v>400229049</v>
      </c>
      <c r="Q28" s="127">
        <v>44</v>
      </c>
      <c r="R28" s="134" t="s">
        <v>233</v>
      </c>
    </row>
    <row r="29" spans="1:18" s="133" customFormat="1" ht="17.25" customHeight="1" x14ac:dyDescent="0.2">
      <c r="A29" s="132" t="s">
        <v>230</v>
      </c>
      <c r="B29" s="133">
        <v>19</v>
      </c>
      <c r="C29" s="126" t="s">
        <v>231</v>
      </c>
      <c r="D29" s="126" t="s">
        <v>231</v>
      </c>
      <c r="E29" s="126" t="s">
        <v>32</v>
      </c>
      <c r="F29" s="78" t="s">
        <v>234</v>
      </c>
      <c r="G29" s="74" t="s">
        <v>19</v>
      </c>
      <c r="H29" s="75" t="s">
        <v>94</v>
      </c>
      <c r="I29" s="128">
        <v>41265</v>
      </c>
      <c r="J29" s="128">
        <v>41851</v>
      </c>
      <c r="K29" s="77" t="s">
        <v>16</v>
      </c>
      <c r="L29" s="78">
        <v>19</v>
      </c>
      <c r="M29" s="78">
        <v>0</v>
      </c>
      <c r="N29" s="129">
        <v>84</v>
      </c>
      <c r="O29" s="129">
        <v>0</v>
      </c>
      <c r="P29" s="127">
        <v>355237344</v>
      </c>
      <c r="Q29" s="127">
        <v>45</v>
      </c>
      <c r="R29" s="134" t="s">
        <v>235</v>
      </c>
    </row>
    <row r="30" spans="1:18" s="133" customFormat="1" ht="17.25" customHeight="1" x14ac:dyDescent="0.2">
      <c r="A30" s="132" t="s">
        <v>230</v>
      </c>
      <c r="B30" s="133">
        <v>19</v>
      </c>
      <c r="C30" s="126" t="s">
        <v>231</v>
      </c>
      <c r="D30" s="126" t="s">
        <v>231</v>
      </c>
      <c r="E30" s="126" t="s">
        <v>32</v>
      </c>
      <c r="F30" s="78" t="s">
        <v>236</v>
      </c>
      <c r="G30" s="74" t="s">
        <v>19</v>
      </c>
      <c r="H30" s="74" t="s">
        <v>94</v>
      </c>
      <c r="I30" s="128">
        <v>41290</v>
      </c>
      <c r="J30" s="128">
        <v>41639</v>
      </c>
      <c r="K30" s="77" t="s">
        <v>16</v>
      </c>
      <c r="L30" s="78">
        <v>12</v>
      </c>
      <c r="M30" s="77" t="s">
        <v>237</v>
      </c>
      <c r="N30" s="130">
        <v>1118</v>
      </c>
      <c r="O30" s="78">
        <v>0</v>
      </c>
      <c r="P30" s="135">
        <v>0</v>
      </c>
      <c r="Q30" s="127">
        <v>63</v>
      </c>
      <c r="R30" s="134"/>
    </row>
    <row r="31" spans="1:18" s="133" customFormat="1" ht="17.25" customHeight="1" x14ac:dyDescent="0.2">
      <c r="A31" s="132" t="s">
        <v>230</v>
      </c>
      <c r="B31" s="133">
        <v>19</v>
      </c>
      <c r="C31" s="126" t="s">
        <v>231</v>
      </c>
      <c r="D31" s="126" t="s">
        <v>231</v>
      </c>
      <c r="E31" s="126" t="s">
        <v>32</v>
      </c>
      <c r="F31" s="78" t="s">
        <v>238</v>
      </c>
      <c r="G31" s="74" t="s">
        <v>19</v>
      </c>
      <c r="H31" s="75" t="s">
        <v>94</v>
      </c>
      <c r="I31" s="128">
        <v>40919</v>
      </c>
      <c r="J31" s="128">
        <v>41274</v>
      </c>
      <c r="K31" s="77" t="s">
        <v>16</v>
      </c>
      <c r="L31" s="78">
        <v>12</v>
      </c>
      <c r="M31" s="78">
        <v>0</v>
      </c>
      <c r="N31" s="130">
        <v>852</v>
      </c>
      <c r="O31" s="129">
        <v>0</v>
      </c>
      <c r="P31" s="135">
        <v>0</v>
      </c>
      <c r="Q31" s="127">
        <v>64</v>
      </c>
      <c r="R31" s="134"/>
    </row>
    <row r="32" spans="1:18" s="133" customFormat="1" ht="17.25" customHeight="1" x14ac:dyDescent="0.2">
      <c r="A32" s="132" t="s">
        <v>230</v>
      </c>
      <c r="B32" s="133">
        <v>19</v>
      </c>
      <c r="C32" s="126" t="s">
        <v>231</v>
      </c>
      <c r="D32" s="126" t="s">
        <v>231</v>
      </c>
      <c r="E32" s="126" t="s">
        <v>32</v>
      </c>
      <c r="F32" s="78" t="s">
        <v>239</v>
      </c>
      <c r="G32" s="74" t="s">
        <v>19</v>
      </c>
      <c r="H32" s="75" t="s">
        <v>94</v>
      </c>
      <c r="I32" s="128">
        <v>41096</v>
      </c>
      <c r="J32" s="128">
        <v>41274</v>
      </c>
      <c r="K32" s="77" t="s">
        <v>16</v>
      </c>
      <c r="L32" s="78">
        <v>0</v>
      </c>
      <c r="M32" s="78">
        <v>6</v>
      </c>
      <c r="N32" s="130">
        <v>192</v>
      </c>
      <c r="O32" s="129">
        <v>0</v>
      </c>
      <c r="P32" s="135">
        <v>0</v>
      </c>
      <c r="Q32" s="127">
        <v>64</v>
      </c>
      <c r="R32" s="134" t="s">
        <v>240</v>
      </c>
    </row>
    <row r="33" spans="1:18" s="133" customFormat="1" ht="17.25" customHeight="1" x14ac:dyDescent="0.2">
      <c r="A33" s="132" t="s">
        <v>230</v>
      </c>
      <c r="B33" s="133">
        <v>27</v>
      </c>
      <c r="C33" s="126" t="s">
        <v>231</v>
      </c>
      <c r="D33" s="126" t="s">
        <v>231</v>
      </c>
      <c r="E33" s="126" t="s">
        <v>32</v>
      </c>
      <c r="F33" s="78" t="s">
        <v>241</v>
      </c>
      <c r="G33" s="74" t="s">
        <v>19</v>
      </c>
      <c r="H33" s="75" t="s">
        <v>16</v>
      </c>
      <c r="I33" s="128">
        <v>41095</v>
      </c>
      <c r="J33" s="128">
        <v>41273</v>
      </c>
      <c r="K33" s="77" t="s">
        <v>16</v>
      </c>
      <c r="L33" s="78">
        <v>6</v>
      </c>
      <c r="M33" s="78" t="s">
        <v>237</v>
      </c>
      <c r="N33" s="129">
        <v>272</v>
      </c>
      <c r="O33" s="129">
        <v>0</v>
      </c>
      <c r="P33" s="127">
        <v>391680000</v>
      </c>
      <c r="Q33" s="127" t="s">
        <v>242</v>
      </c>
      <c r="R33" s="134" t="s">
        <v>243</v>
      </c>
    </row>
    <row r="34" spans="1:18" s="133" customFormat="1" ht="17.25" customHeight="1" x14ac:dyDescent="0.2">
      <c r="A34" s="132" t="s">
        <v>230</v>
      </c>
      <c r="B34" s="133">
        <v>27</v>
      </c>
      <c r="C34" s="126" t="s">
        <v>231</v>
      </c>
      <c r="D34" s="126" t="s">
        <v>231</v>
      </c>
      <c r="E34" s="126" t="s">
        <v>32</v>
      </c>
      <c r="F34" s="78" t="s">
        <v>244</v>
      </c>
      <c r="G34" s="74" t="s">
        <v>19</v>
      </c>
      <c r="H34" s="75" t="s">
        <v>16</v>
      </c>
      <c r="I34" s="128">
        <v>41257</v>
      </c>
      <c r="J34" s="128">
        <v>42003</v>
      </c>
      <c r="K34" s="77" t="s">
        <v>16</v>
      </c>
      <c r="L34" s="78">
        <v>23</v>
      </c>
      <c r="M34" s="78">
        <v>0</v>
      </c>
      <c r="N34" s="129">
        <v>754</v>
      </c>
      <c r="O34" s="129">
        <v>0</v>
      </c>
      <c r="P34" s="127">
        <v>3401225860</v>
      </c>
      <c r="Q34" s="127">
        <v>47</v>
      </c>
      <c r="R34" s="134" t="s">
        <v>243</v>
      </c>
    </row>
    <row r="35" spans="1:18" s="133" customFormat="1" ht="17.25" customHeight="1" x14ac:dyDescent="0.2">
      <c r="A35" s="132" t="s">
        <v>230</v>
      </c>
      <c r="B35" s="133">
        <v>27</v>
      </c>
      <c r="C35" s="126" t="s">
        <v>231</v>
      </c>
      <c r="D35" s="126" t="s">
        <v>231</v>
      </c>
      <c r="E35" s="126" t="s">
        <v>32</v>
      </c>
      <c r="F35" s="78" t="s">
        <v>245</v>
      </c>
      <c r="G35" s="74" t="s">
        <v>19</v>
      </c>
      <c r="H35" s="74" t="s">
        <v>16</v>
      </c>
      <c r="I35" s="128">
        <v>40918</v>
      </c>
      <c r="J35" s="128">
        <v>41274</v>
      </c>
      <c r="K35" s="77" t="s">
        <v>16</v>
      </c>
      <c r="L35" s="78">
        <v>12</v>
      </c>
      <c r="M35" s="77" t="s">
        <v>16</v>
      </c>
      <c r="N35" s="130">
        <v>2844</v>
      </c>
      <c r="O35" s="78">
        <v>0</v>
      </c>
      <c r="P35" s="127">
        <v>1882823730</v>
      </c>
      <c r="Q35" s="127" t="s">
        <v>246</v>
      </c>
      <c r="R35" s="134"/>
    </row>
    <row r="36" spans="1:18" s="133" customFormat="1" ht="17.25" customHeight="1" x14ac:dyDescent="0.2">
      <c r="A36" s="132" t="s">
        <v>230</v>
      </c>
      <c r="B36" s="133">
        <v>27</v>
      </c>
      <c r="C36" s="126" t="s">
        <v>231</v>
      </c>
      <c r="D36" s="126" t="s">
        <v>231</v>
      </c>
      <c r="E36" s="126" t="s">
        <v>32</v>
      </c>
      <c r="F36" s="78" t="s">
        <v>247</v>
      </c>
      <c r="G36" s="74" t="s">
        <v>19</v>
      </c>
      <c r="H36" s="75" t="s">
        <v>16</v>
      </c>
      <c r="I36" s="128">
        <v>40546</v>
      </c>
      <c r="J36" s="128">
        <v>40908</v>
      </c>
      <c r="K36" s="77" t="s">
        <v>16</v>
      </c>
      <c r="L36" s="78">
        <v>12</v>
      </c>
      <c r="M36" s="78" t="s">
        <v>16</v>
      </c>
      <c r="N36" s="130">
        <v>2736</v>
      </c>
      <c r="O36" s="129">
        <v>0</v>
      </c>
      <c r="P36" s="127">
        <v>1916653300</v>
      </c>
      <c r="Q36" s="127" t="s">
        <v>248</v>
      </c>
      <c r="R36" s="134"/>
    </row>
    <row r="37" spans="1:18" s="133" customFormat="1" ht="17.25" customHeight="1" x14ac:dyDescent="0.2">
      <c r="A37" s="132" t="s">
        <v>230</v>
      </c>
      <c r="B37" s="133">
        <v>27</v>
      </c>
      <c r="C37" s="126" t="s">
        <v>231</v>
      </c>
      <c r="D37" s="126" t="s">
        <v>231</v>
      </c>
      <c r="E37" s="126" t="s">
        <v>32</v>
      </c>
      <c r="F37" s="78" t="s">
        <v>249</v>
      </c>
      <c r="G37" s="74" t="s">
        <v>19</v>
      </c>
      <c r="H37" s="75" t="s">
        <v>16</v>
      </c>
      <c r="I37" s="128">
        <v>40180</v>
      </c>
      <c r="J37" s="128">
        <v>40543</v>
      </c>
      <c r="K37" s="77" t="s">
        <v>16</v>
      </c>
      <c r="L37" s="78">
        <v>12</v>
      </c>
      <c r="M37" s="78" t="s">
        <v>16</v>
      </c>
      <c r="N37" s="130">
        <v>75</v>
      </c>
      <c r="O37" s="129">
        <v>0</v>
      </c>
      <c r="P37" s="127">
        <v>615613836</v>
      </c>
      <c r="Q37" s="127" t="s">
        <v>250</v>
      </c>
      <c r="R37" s="134"/>
    </row>
    <row r="38" spans="1:18" s="133" customFormat="1" ht="17.25" customHeight="1" x14ac:dyDescent="0.2">
      <c r="A38" s="132" t="s">
        <v>230</v>
      </c>
      <c r="B38" s="133">
        <v>26</v>
      </c>
      <c r="C38" s="126" t="s">
        <v>231</v>
      </c>
      <c r="D38" s="126" t="s">
        <v>231</v>
      </c>
      <c r="E38" s="126" t="s">
        <v>32</v>
      </c>
      <c r="F38" s="78" t="s">
        <v>260</v>
      </c>
      <c r="G38" s="74" t="s">
        <v>19</v>
      </c>
      <c r="H38" s="75" t="s">
        <v>94</v>
      </c>
      <c r="I38" s="128">
        <v>41571</v>
      </c>
      <c r="J38" s="128">
        <v>41851</v>
      </c>
      <c r="K38" s="77" t="s">
        <v>16</v>
      </c>
      <c r="L38" s="78">
        <v>9</v>
      </c>
      <c r="M38" s="78">
        <v>0</v>
      </c>
      <c r="N38" s="129">
        <v>456</v>
      </c>
      <c r="O38" s="129">
        <v>0</v>
      </c>
      <c r="P38" s="127">
        <v>1936103544</v>
      </c>
      <c r="Q38" s="127">
        <v>62</v>
      </c>
      <c r="R38" s="134"/>
    </row>
    <row r="39" spans="1:18" s="133" customFormat="1" ht="17.25" customHeight="1" x14ac:dyDescent="0.2">
      <c r="A39" s="132" t="s">
        <v>230</v>
      </c>
      <c r="B39" s="133">
        <v>26</v>
      </c>
      <c r="C39" s="126" t="s">
        <v>231</v>
      </c>
      <c r="D39" s="126" t="s">
        <v>231</v>
      </c>
      <c r="E39" s="126" t="s">
        <v>32</v>
      </c>
      <c r="F39" s="78" t="s">
        <v>261</v>
      </c>
      <c r="G39" s="74" t="s">
        <v>19</v>
      </c>
      <c r="H39" s="75" t="s">
        <v>94</v>
      </c>
      <c r="I39" s="128">
        <v>41290</v>
      </c>
      <c r="J39" s="128">
        <v>41639</v>
      </c>
      <c r="K39" s="77" t="s">
        <v>16</v>
      </c>
      <c r="L39" s="78">
        <v>10</v>
      </c>
      <c r="M39" s="78">
        <v>0</v>
      </c>
      <c r="N39" s="129">
        <v>456</v>
      </c>
      <c r="O39" s="129">
        <v>0</v>
      </c>
      <c r="P39" s="127">
        <v>1716367384</v>
      </c>
      <c r="Q39" s="136" t="s">
        <v>262</v>
      </c>
      <c r="R39" s="134" t="s">
        <v>263</v>
      </c>
    </row>
    <row r="40" spans="1:18" s="133" customFormat="1" ht="17.25" customHeight="1" x14ac:dyDescent="0.2">
      <c r="A40" s="132" t="s">
        <v>230</v>
      </c>
      <c r="B40" s="133">
        <v>26</v>
      </c>
      <c r="C40" s="126" t="s">
        <v>231</v>
      </c>
      <c r="D40" s="126" t="s">
        <v>231</v>
      </c>
      <c r="E40" s="126" t="s">
        <v>32</v>
      </c>
      <c r="F40" s="78" t="s">
        <v>264</v>
      </c>
      <c r="G40" s="74" t="s">
        <v>19</v>
      </c>
      <c r="H40" s="74" t="s">
        <v>16</v>
      </c>
      <c r="I40" s="128">
        <v>40914</v>
      </c>
      <c r="J40" s="128">
        <v>41090</v>
      </c>
      <c r="K40" s="77" t="s">
        <v>16</v>
      </c>
      <c r="L40" s="78">
        <v>6</v>
      </c>
      <c r="M40" s="78">
        <v>0</v>
      </c>
      <c r="N40" s="130">
        <v>20</v>
      </c>
      <c r="O40" s="78">
        <v>0</v>
      </c>
      <c r="P40" s="127">
        <v>6238009</v>
      </c>
      <c r="Q40" s="127" t="s">
        <v>265</v>
      </c>
      <c r="R40" s="134"/>
    </row>
    <row r="41" spans="1:18" s="133" customFormat="1" ht="17.25" customHeight="1" x14ac:dyDescent="0.2">
      <c r="A41" s="132" t="s">
        <v>230</v>
      </c>
      <c r="B41" s="133">
        <v>26</v>
      </c>
      <c r="C41" s="126" t="s">
        <v>231</v>
      </c>
      <c r="D41" s="126" t="s">
        <v>231</v>
      </c>
      <c r="E41" s="126" t="s">
        <v>32</v>
      </c>
      <c r="F41" s="78" t="s">
        <v>266</v>
      </c>
      <c r="G41" s="74" t="s">
        <v>19</v>
      </c>
      <c r="H41" s="75" t="s">
        <v>16</v>
      </c>
      <c r="I41" s="128">
        <v>40546</v>
      </c>
      <c r="J41" s="128">
        <v>40908</v>
      </c>
      <c r="K41" s="77" t="s">
        <v>16</v>
      </c>
      <c r="L41" s="78">
        <v>12</v>
      </c>
      <c r="M41" s="78">
        <v>0</v>
      </c>
      <c r="N41" s="130">
        <v>180</v>
      </c>
      <c r="O41" s="129">
        <v>0</v>
      </c>
      <c r="P41" s="127">
        <v>129591172</v>
      </c>
      <c r="Q41" s="127" t="s">
        <v>267</v>
      </c>
      <c r="R41" s="134"/>
    </row>
    <row r="42" spans="1:18" s="133" customFormat="1" ht="17.25" customHeight="1" x14ac:dyDescent="0.2">
      <c r="A42" s="132" t="s">
        <v>230</v>
      </c>
      <c r="B42" s="133">
        <v>10</v>
      </c>
      <c r="C42" s="126" t="s">
        <v>231</v>
      </c>
      <c r="D42" s="126" t="s">
        <v>231</v>
      </c>
      <c r="E42" s="126" t="s">
        <v>32</v>
      </c>
      <c r="F42" s="78" t="s">
        <v>268</v>
      </c>
      <c r="G42" s="74" t="s">
        <v>19</v>
      </c>
      <c r="H42" s="75" t="s">
        <v>269</v>
      </c>
      <c r="I42" s="76">
        <v>41096</v>
      </c>
      <c r="J42" s="77">
        <v>41273</v>
      </c>
      <c r="K42" s="77" t="s">
        <v>16</v>
      </c>
      <c r="L42" s="78">
        <v>6</v>
      </c>
      <c r="M42" s="78">
        <v>0</v>
      </c>
      <c r="N42" s="78">
        <v>132</v>
      </c>
      <c r="O42" s="78">
        <v>0</v>
      </c>
      <c r="P42" s="127">
        <v>177914880</v>
      </c>
      <c r="Q42" s="127" t="s">
        <v>242</v>
      </c>
      <c r="R42" s="134" t="s">
        <v>270</v>
      </c>
    </row>
    <row r="43" spans="1:18" s="133" customFormat="1" ht="17.25" customHeight="1" x14ac:dyDescent="0.2">
      <c r="A43" s="132" t="s">
        <v>230</v>
      </c>
      <c r="B43" s="133">
        <v>10</v>
      </c>
      <c r="C43" s="126" t="s">
        <v>231</v>
      </c>
      <c r="D43" s="126" t="s">
        <v>231</v>
      </c>
      <c r="E43" s="126" t="s">
        <v>32</v>
      </c>
      <c r="F43" s="78" t="s">
        <v>271</v>
      </c>
      <c r="G43" s="74" t="s">
        <v>19</v>
      </c>
      <c r="H43" s="74" t="s">
        <v>269</v>
      </c>
      <c r="I43" s="76">
        <v>41257</v>
      </c>
      <c r="J43" s="77">
        <v>41912</v>
      </c>
      <c r="K43" s="77" t="s">
        <v>16</v>
      </c>
      <c r="L43" s="78">
        <v>16</v>
      </c>
      <c r="M43" s="78">
        <v>0</v>
      </c>
      <c r="N43" s="78">
        <v>181</v>
      </c>
      <c r="O43" s="78">
        <v>0</v>
      </c>
      <c r="P43" s="127">
        <v>775330247</v>
      </c>
      <c r="Q43" s="127" t="s">
        <v>272</v>
      </c>
      <c r="R43" s="134" t="s">
        <v>273</v>
      </c>
    </row>
    <row r="45" spans="1:18" s="99" customFormat="1" ht="25.5" customHeight="1" x14ac:dyDescent="0.2">
      <c r="A45" s="99" t="s">
        <v>21</v>
      </c>
      <c r="B45" s="40" t="s">
        <v>29</v>
      </c>
      <c r="C45" s="40" t="s">
        <v>24</v>
      </c>
      <c r="D45" s="40" t="s">
        <v>22</v>
      </c>
      <c r="E45" s="40" t="s">
        <v>25</v>
      </c>
      <c r="F45" s="189">
        <v>762613688</v>
      </c>
      <c r="G45" s="40" t="s">
        <v>19</v>
      </c>
      <c r="H45" s="41">
        <v>0.05</v>
      </c>
      <c r="I45" s="40" t="s">
        <v>26</v>
      </c>
      <c r="J45" s="40" t="s">
        <v>27</v>
      </c>
      <c r="K45" s="40"/>
      <c r="L45" s="40">
        <v>2</v>
      </c>
      <c r="M45" s="40"/>
      <c r="N45" s="40">
        <v>350</v>
      </c>
      <c r="O45" s="40">
        <v>18</v>
      </c>
      <c r="P45" s="40" t="s">
        <v>28</v>
      </c>
      <c r="Q45" s="40"/>
      <c r="R45" s="40"/>
    </row>
    <row r="46" spans="1:18" s="99" customFormat="1" ht="21" customHeight="1" x14ac:dyDescent="0.2">
      <c r="A46" s="72" t="s">
        <v>23</v>
      </c>
      <c r="B46" s="72">
        <v>10</v>
      </c>
      <c r="C46" s="73" t="s">
        <v>793</v>
      </c>
      <c r="D46" s="73" t="s">
        <v>793</v>
      </c>
      <c r="E46" s="179" t="s">
        <v>32</v>
      </c>
      <c r="F46" s="190">
        <v>762613688</v>
      </c>
      <c r="G46" s="73" t="s">
        <v>19</v>
      </c>
      <c r="H46" s="73"/>
      <c r="I46" s="181">
        <v>41564</v>
      </c>
      <c r="J46" s="182">
        <v>41639</v>
      </c>
      <c r="K46" s="182" t="s">
        <v>16</v>
      </c>
      <c r="L46" s="183"/>
      <c r="M46" s="182"/>
      <c r="N46" s="184"/>
      <c r="O46" s="185"/>
      <c r="P46" s="186">
        <v>196938000</v>
      </c>
      <c r="Q46" s="186">
        <v>22</v>
      </c>
      <c r="R46" s="183" t="s">
        <v>794</v>
      </c>
    </row>
    <row r="47" spans="1:18" ht="21" customHeight="1" x14ac:dyDescent="0.2">
      <c r="A47" s="72" t="s">
        <v>23</v>
      </c>
      <c r="B47" s="72">
        <v>12</v>
      </c>
      <c r="C47" s="73" t="s">
        <v>22</v>
      </c>
      <c r="D47" s="73" t="s">
        <v>22</v>
      </c>
      <c r="E47" s="179" t="s">
        <v>32</v>
      </c>
      <c r="F47" s="191">
        <v>762613688</v>
      </c>
      <c r="G47" s="73" t="s">
        <v>19</v>
      </c>
      <c r="H47" s="73"/>
      <c r="I47" s="182">
        <v>41558</v>
      </c>
      <c r="J47" s="182">
        <v>41639</v>
      </c>
      <c r="K47" s="182" t="s">
        <v>16</v>
      </c>
      <c r="L47" s="180">
        <v>2</v>
      </c>
      <c r="M47" s="182" t="s">
        <v>16</v>
      </c>
      <c r="N47" s="185">
        <v>350</v>
      </c>
      <c r="O47" s="185">
        <v>20</v>
      </c>
      <c r="P47" s="186">
        <v>12113500</v>
      </c>
      <c r="Q47" s="186">
        <v>24</v>
      </c>
      <c r="R47" s="183" t="s">
        <v>795</v>
      </c>
    </row>
    <row r="48" spans="1:18" ht="21" customHeight="1" x14ac:dyDescent="0.2">
      <c r="A48" s="72" t="s">
        <v>23</v>
      </c>
      <c r="B48" s="72">
        <v>12</v>
      </c>
      <c r="C48" s="73" t="s">
        <v>22</v>
      </c>
      <c r="D48" s="73" t="s">
        <v>22</v>
      </c>
      <c r="E48" s="179" t="s">
        <v>32</v>
      </c>
      <c r="F48" s="187">
        <v>762611279</v>
      </c>
      <c r="G48" s="73" t="s">
        <v>19</v>
      </c>
      <c r="H48" s="73"/>
      <c r="I48" s="182">
        <v>40563</v>
      </c>
      <c r="J48" s="182">
        <v>40908</v>
      </c>
      <c r="K48" s="182" t="s">
        <v>16</v>
      </c>
      <c r="L48" s="180" t="s">
        <v>796</v>
      </c>
      <c r="M48" s="182" t="s">
        <v>797</v>
      </c>
      <c r="N48" s="185">
        <v>563</v>
      </c>
      <c r="O48" s="185">
        <v>0</v>
      </c>
      <c r="P48" s="186">
        <v>386797170</v>
      </c>
      <c r="Q48" s="186" t="s">
        <v>798</v>
      </c>
      <c r="R48" s="183" t="s">
        <v>799</v>
      </c>
    </row>
    <row r="49" spans="1:18" ht="21" customHeight="1" x14ac:dyDescent="0.2">
      <c r="A49" s="72" t="s">
        <v>23</v>
      </c>
      <c r="B49" s="72">
        <v>15</v>
      </c>
      <c r="C49" s="73" t="s">
        <v>22</v>
      </c>
      <c r="D49" s="73" t="s">
        <v>22</v>
      </c>
      <c r="E49" s="179" t="s">
        <v>32</v>
      </c>
      <c r="F49" s="187">
        <v>629</v>
      </c>
      <c r="G49" s="73" t="s">
        <v>19</v>
      </c>
      <c r="H49" s="73"/>
      <c r="I49" s="182">
        <v>41671</v>
      </c>
      <c r="J49" s="182">
        <v>41973</v>
      </c>
      <c r="K49" s="182" t="s">
        <v>16</v>
      </c>
      <c r="L49" s="180" t="s">
        <v>796</v>
      </c>
      <c r="M49" s="182" t="s">
        <v>800</v>
      </c>
      <c r="N49" s="185">
        <v>468</v>
      </c>
      <c r="O49" s="185">
        <v>0</v>
      </c>
      <c r="P49" s="186">
        <v>554044492</v>
      </c>
      <c r="Q49" s="186" t="s">
        <v>798</v>
      </c>
      <c r="R49" s="183" t="s">
        <v>799</v>
      </c>
    </row>
    <row r="50" spans="1:18" ht="21" customHeight="1" x14ac:dyDescent="0.2">
      <c r="A50" s="72" t="s">
        <v>23</v>
      </c>
      <c r="B50" s="72">
        <v>15</v>
      </c>
      <c r="C50" s="179" t="s">
        <v>22</v>
      </c>
      <c r="D50" s="179" t="s">
        <v>22</v>
      </c>
      <c r="E50" s="179" t="s">
        <v>32</v>
      </c>
      <c r="F50" s="191">
        <v>762613688</v>
      </c>
      <c r="G50" s="73" t="s">
        <v>19</v>
      </c>
      <c r="H50" s="188"/>
      <c r="I50" s="73" t="s">
        <v>801</v>
      </c>
      <c r="J50" s="182" t="s">
        <v>802</v>
      </c>
      <c r="K50" s="182" t="s">
        <v>16</v>
      </c>
      <c r="L50" s="182" t="s">
        <v>585</v>
      </c>
      <c r="M50" s="182" t="s">
        <v>796</v>
      </c>
      <c r="N50" s="185"/>
      <c r="O50" s="185"/>
      <c r="P50" s="186">
        <v>12113500</v>
      </c>
      <c r="Q50" s="186" t="s">
        <v>803</v>
      </c>
      <c r="R50" s="183" t="s">
        <v>795</v>
      </c>
    </row>
    <row r="51" spans="1:18" ht="21" customHeight="1" x14ac:dyDescent="0.2">
      <c r="A51" s="72" t="s">
        <v>23</v>
      </c>
      <c r="B51" s="72">
        <v>16</v>
      </c>
      <c r="C51" s="73" t="s">
        <v>22</v>
      </c>
      <c r="D51" s="73" t="s">
        <v>22</v>
      </c>
      <c r="E51" s="179" t="s">
        <v>32</v>
      </c>
      <c r="F51" s="180">
        <v>7626136.8799999999</v>
      </c>
      <c r="G51" s="73" t="s">
        <v>19</v>
      </c>
      <c r="H51" s="188">
        <v>0.05</v>
      </c>
      <c r="I51" s="181">
        <v>41558</v>
      </c>
      <c r="J51" s="182">
        <v>41639</v>
      </c>
      <c r="K51" s="182" t="s">
        <v>16</v>
      </c>
      <c r="L51" s="183" t="s">
        <v>804</v>
      </c>
      <c r="M51" s="183"/>
      <c r="N51" s="183" t="s">
        <v>804</v>
      </c>
      <c r="O51" s="183" t="s">
        <v>804</v>
      </c>
      <c r="P51" s="183" t="s">
        <v>804</v>
      </c>
      <c r="Q51" s="186">
        <v>28</v>
      </c>
      <c r="R51" s="183" t="s">
        <v>804</v>
      </c>
    </row>
    <row r="52" spans="1:18" ht="21" customHeight="1" x14ac:dyDescent="0.2">
      <c r="A52" s="72" t="s">
        <v>23</v>
      </c>
      <c r="B52" s="72">
        <v>26</v>
      </c>
      <c r="C52" s="73" t="s">
        <v>22</v>
      </c>
      <c r="D52" s="73" t="s">
        <v>22</v>
      </c>
      <c r="E52" s="179" t="s">
        <v>93</v>
      </c>
      <c r="F52" s="191">
        <v>762613688</v>
      </c>
      <c r="G52" s="73" t="s">
        <v>19</v>
      </c>
      <c r="H52" s="188"/>
      <c r="I52" s="182">
        <v>41564</v>
      </c>
      <c r="J52" s="182">
        <v>41639</v>
      </c>
      <c r="K52" s="182" t="s">
        <v>16</v>
      </c>
      <c r="L52" s="183"/>
      <c r="M52" s="182"/>
      <c r="N52" s="183"/>
      <c r="O52" s="185"/>
      <c r="P52" s="186">
        <v>196938000</v>
      </c>
      <c r="Q52" s="186">
        <v>48</v>
      </c>
      <c r="R52" s="183" t="s">
        <v>795</v>
      </c>
    </row>
    <row r="53" spans="1:18" ht="21" customHeight="1" x14ac:dyDescent="0.2">
      <c r="A53" s="72" t="s">
        <v>23</v>
      </c>
      <c r="B53" s="72">
        <v>27</v>
      </c>
      <c r="C53" s="73" t="s">
        <v>22</v>
      </c>
      <c r="D53" s="73" t="s">
        <v>22</v>
      </c>
      <c r="E53" s="179" t="s">
        <v>93</v>
      </c>
      <c r="F53" s="191">
        <v>762613688</v>
      </c>
      <c r="G53" s="73" t="s">
        <v>19</v>
      </c>
      <c r="H53" s="188"/>
      <c r="I53" s="181">
        <v>41564</v>
      </c>
      <c r="J53" s="182">
        <v>41639</v>
      </c>
      <c r="K53" s="182" t="s">
        <v>16</v>
      </c>
      <c r="L53" s="180">
        <v>2</v>
      </c>
      <c r="M53" s="182"/>
      <c r="N53" s="185">
        <v>350</v>
      </c>
      <c r="O53" s="185" t="s">
        <v>805</v>
      </c>
      <c r="P53" s="186">
        <v>196938000</v>
      </c>
      <c r="Q53" s="186">
        <v>48</v>
      </c>
      <c r="R53" s="183" t="s">
        <v>806</v>
      </c>
    </row>
    <row r="54" spans="1:18" ht="21" customHeight="1" x14ac:dyDescent="0.2">
      <c r="A54" s="72" t="s">
        <v>23</v>
      </c>
      <c r="B54" s="72">
        <v>30</v>
      </c>
      <c r="C54" s="73" t="s">
        <v>807</v>
      </c>
      <c r="D54" s="73" t="s">
        <v>807</v>
      </c>
      <c r="E54" s="179" t="s">
        <v>50</v>
      </c>
      <c r="F54" s="190" t="s">
        <v>808</v>
      </c>
      <c r="G54" s="73" t="s">
        <v>19</v>
      </c>
      <c r="H54" s="73"/>
      <c r="I54" s="182">
        <v>41564</v>
      </c>
      <c r="J54" s="182">
        <v>41639</v>
      </c>
      <c r="K54" s="182" t="s">
        <v>16</v>
      </c>
      <c r="L54" s="180">
        <v>2</v>
      </c>
      <c r="M54" s="180"/>
      <c r="N54" s="187">
        <v>350</v>
      </c>
      <c r="O54" s="187"/>
      <c r="P54" s="186">
        <v>196938000</v>
      </c>
      <c r="Q54" s="186">
        <v>30</v>
      </c>
      <c r="R54" s="183" t="s">
        <v>795</v>
      </c>
    </row>
    <row r="56" spans="1:18" ht="15.75" customHeight="1" x14ac:dyDescent="0.2">
      <c r="A56" s="50" t="s">
        <v>23</v>
      </c>
      <c r="B56" s="50">
        <v>10</v>
      </c>
      <c r="C56" s="52" t="s">
        <v>809</v>
      </c>
      <c r="D56" s="52" t="s">
        <v>809</v>
      </c>
      <c r="E56" s="51" t="s">
        <v>810</v>
      </c>
      <c r="F56" s="207">
        <v>46000241.909999996</v>
      </c>
      <c r="G56" s="52" t="s">
        <v>19</v>
      </c>
      <c r="H56" s="54"/>
      <c r="I56" s="55">
        <v>40210</v>
      </c>
      <c r="J56" s="56">
        <v>40527</v>
      </c>
      <c r="K56" s="56" t="s">
        <v>16</v>
      </c>
      <c r="L56" s="192">
        <v>10</v>
      </c>
      <c r="M56" s="56"/>
      <c r="N56" s="61">
        <v>1575</v>
      </c>
      <c r="O56" s="57"/>
      <c r="P56" s="58">
        <v>3837880758</v>
      </c>
      <c r="Q56" s="58">
        <v>19</v>
      </c>
      <c r="R56" s="59"/>
    </row>
    <row r="57" spans="1:18" ht="15.75" customHeight="1" x14ac:dyDescent="0.2">
      <c r="A57" s="50" t="s">
        <v>23</v>
      </c>
      <c r="B57" s="50">
        <v>10</v>
      </c>
      <c r="C57" s="52" t="s">
        <v>809</v>
      </c>
      <c r="D57" s="52" t="s">
        <v>809</v>
      </c>
      <c r="E57" s="51" t="s">
        <v>810</v>
      </c>
      <c r="F57" s="192">
        <v>46000306.549999997</v>
      </c>
      <c r="G57" s="52" t="s">
        <v>19</v>
      </c>
      <c r="H57" s="52"/>
      <c r="I57" s="55">
        <v>40576</v>
      </c>
      <c r="J57" s="56">
        <v>40886</v>
      </c>
      <c r="K57" s="56" t="s">
        <v>16</v>
      </c>
      <c r="L57" s="192">
        <v>10</v>
      </c>
      <c r="M57" s="56"/>
      <c r="N57" s="61">
        <v>1725</v>
      </c>
      <c r="O57" s="57"/>
      <c r="P57" s="58">
        <v>4084730138</v>
      </c>
      <c r="Q57" s="58">
        <v>20</v>
      </c>
      <c r="R57" s="59"/>
    </row>
    <row r="58" spans="1:18" ht="15.75" customHeight="1" x14ac:dyDescent="0.2">
      <c r="A58" s="50" t="s">
        <v>23</v>
      </c>
      <c r="B58" s="50">
        <v>10</v>
      </c>
      <c r="C58" s="52" t="s">
        <v>809</v>
      </c>
      <c r="D58" s="52" t="s">
        <v>809</v>
      </c>
      <c r="E58" s="51" t="s">
        <v>810</v>
      </c>
      <c r="F58" s="207">
        <v>46000529.390000001</v>
      </c>
      <c r="G58" s="52" t="s">
        <v>19</v>
      </c>
      <c r="H58" s="52"/>
      <c r="I58" s="55">
        <v>41673</v>
      </c>
      <c r="J58" s="56">
        <v>42004</v>
      </c>
      <c r="K58" s="56" t="s">
        <v>16</v>
      </c>
      <c r="L58" s="192">
        <v>7</v>
      </c>
      <c r="M58" s="56"/>
      <c r="N58" s="61">
        <v>59</v>
      </c>
      <c r="O58" s="57"/>
      <c r="P58" s="58"/>
      <c r="Q58" s="58">
        <v>17</v>
      </c>
      <c r="R58" s="59" t="s">
        <v>811</v>
      </c>
    </row>
    <row r="59" spans="1:18" ht="15.75" customHeight="1" x14ac:dyDescent="0.2">
      <c r="A59" s="50" t="s">
        <v>23</v>
      </c>
      <c r="B59" s="50">
        <v>12</v>
      </c>
      <c r="C59" s="52" t="s">
        <v>251</v>
      </c>
      <c r="D59" s="52" t="s">
        <v>251</v>
      </c>
      <c r="E59" s="51" t="s">
        <v>812</v>
      </c>
      <c r="F59" s="61">
        <v>4600024191</v>
      </c>
      <c r="G59" s="52" t="s">
        <v>19</v>
      </c>
      <c r="H59" s="54"/>
      <c r="I59" s="55">
        <v>40210</v>
      </c>
      <c r="J59" s="56">
        <v>40527</v>
      </c>
      <c r="K59" s="56" t="s">
        <v>16</v>
      </c>
      <c r="L59" s="192">
        <v>10</v>
      </c>
      <c r="M59" s="56" t="s">
        <v>16</v>
      </c>
      <c r="N59" s="57">
        <v>1575</v>
      </c>
      <c r="O59" s="57">
        <v>352</v>
      </c>
      <c r="P59" s="58">
        <v>3645986720</v>
      </c>
      <c r="Q59" s="58" t="s">
        <v>813</v>
      </c>
      <c r="R59" s="59" t="s">
        <v>814</v>
      </c>
    </row>
    <row r="60" spans="1:18" ht="15.75" customHeight="1" x14ac:dyDescent="0.2">
      <c r="A60" s="50" t="s">
        <v>23</v>
      </c>
      <c r="B60" s="50">
        <v>12</v>
      </c>
      <c r="C60" s="52" t="s">
        <v>251</v>
      </c>
      <c r="D60" s="52" t="s">
        <v>251</v>
      </c>
      <c r="E60" s="51" t="s">
        <v>812</v>
      </c>
      <c r="F60" s="61">
        <v>4600030655</v>
      </c>
      <c r="G60" s="52" t="s">
        <v>19</v>
      </c>
      <c r="H60" s="52"/>
      <c r="I60" s="56">
        <v>40576</v>
      </c>
      <c r="J60" s="56">
        <v>40886</v>
      </c>
      <c r="K60" s="56" t="s">
        <v>16</v>
      </c>
      <c r="L60" s="192">
        <v>10</v>
      </c>
      <c r="M60" s="56" t="s">
        <v>16</v>
      </c>
      <c r="N60" s="57">
        <v>1725</v>
      </c>
      <c r="O60" s="57">
        <v>5</v>
      </c>
      <c r="P60" s="58">
        <v>3880493631</v>
      </c>
      <c r="Q60" s="58" t="s">
        <v>815</v>
      </c>
      <c r="R60" s="59"/>
    </row>
    <row r="61" spans="1:18" ht="15.75" customHeight="1" x14ac:dyDescent="0.2">
      <c r="A61" s="50" t="s">
        <v>23</v>
      </c>
      <c r="B61" s="50">
        <v>12</v>
      </c>
      <c r="C61" s="52" t="s">
        <v>251</v>
      </c>
      <c r="D61" s="52" t="s">
        <v>251</v>
      </c>
      <c r="E61" s="51" t="s">
        <v>812</v>
      </c>
      <c r="F61" s="61">
        <v>460003782</v>
      </c>
      <c r="G61" s="52" t="s">
        <v>19</v>
      </c>
      <c r="H61" s="52"/>
      <c r="I61" s="56">
        <v>40947</v>
      </c>
      <c r="J61" s="56">
        <v>41255</v>
      </c>
      <c r="K61" s="56" t="s">
        <v>16</v>
      </c>
      <c r="L61" s="192">
        <v>10</v>
      </c>
      <c r="M61" s="56" t="s">
        <v>16</v>
      </c>
      <c r="N61" s="57">
        <v>225</v>
      </c>
      <c r="O61" s="57">
        <v>0</v>
      </c>
      <c r="P61" s="58">
        <v>165002850</v>
      </c>
      <c r="Q61" s="58" t="s">
        <v>813</v>
      </c>
      <c r="R61" s="59"/>
    </row>
    <row r="62" spans="1:18" ht="15.75" customHeight="1" x14ac:dyDescent="0.2">
      <c r="A62" s="50" t="s">
        <v>23</v>
      </c>
      <c r="B62" s="50">
        <v>15</v>
      </c>
      <c r="C62" s="51" t="s">
        <v>251</v>
      </c>
      <c r="D62" s="51" t="s">
        <v>251</v>
      </c>
      <c r="E62" s="51" t="s">
        <v>812</v>
      </c>
      <c r="F62" s="206">
        <v>46000241.909999996</v>
      </c>
      <c r="G62" s="52" t="s">
        <v>19</v>
      </c>
      <c r="H62" s="54"/>
      <c r="I62" s="55" t="s">
        <v>816</v>
      </c>
      <c r="J62" s="56" t="s">
        <v>817</v>
      </c>
      <c r="K62" s="56" t="s">
        <v>16</v>
      </c>
      <c r="L62" s="56" t="s">
        <v>818</v>
      </c>
      <c r="M62" s="56" t="s">
        <v>796</v>
      </c>
      <c r="N62" s="57">
        <v>1575</v>
      </c>
      <c r="O62" s="57"/>
      <c r="P62" s="58">
        <v>3645986720</v>
      </c>
      <c r="Q62" s="58">
        <v>25</v>
      </c>
      <c r="R62" s="59" t="s">
        <v>525</v>
      </c>
    </row>
    <row r="63" spans="1:18" ht="15.75" customHeight="1" x14ac:dyDescent="0.2">
      <c r="A63" s="50" t="s">
        <v>23</v>
      </c>
      <c r="B63" s="50">
        <v>15</v>
      </c>
      <c r="C63" s="51" t="s">
        <v>251</v>
      </c>
      <c r="D63" s="51" t="s">
        <v>251</v>
      </c>
      <c r="E63" s="51" t="s">
        <v>812</v>
      </c>
      <c r="F63" s="61">
        <v>46000306.549999997</v>
      </c>
      <c r="G63" s="52" t="s">
        <v>19</v>
      </c>
      <c r="H63" s="53"/>
      <c r="I63" s="52" t="s">
        <v>819</v>
      </c>
      <c r="J63" s="56" t="s">
        <v>820</v>
      </c>
      <c r="K63" s="56" t="s">
        <v>16</v>
      </c>
      <c r="L63" s="56" t="s">
        <v>818</v>
      </c>
      <c r="M63" s="56" t="s">
        <v>796</v>
      </c>
      <c r="N63" s="57">
        <v>1725</v>
      </c>
      <c r="O63" s="57"/>
      <c r="P63" s="58">
        <v>3880493631</v>
      </c>
      <c r="Q63" s="58">
        <v>26</v>
      </c>
      <c r="R63" s="59" t="s">
        <v>525</v>
      </c>
    </row>
    <row r="64" spans="1:18" ht="15.75" customHeight="1" x14ac:dyDescent="0.2">
      <c r="A64" s="50" t="s">
        <v>23</v>
      </c>
      <c r="B64" s="50">
        <v>15</v>
      </c>
      <c r="C64" s="51" t="s">
        <v>251</v>
      </c>
      <c r="D64" s="51" t="s">
        <v>251</v>
      </c>
      <c r="E64" s="51" t="s">
        <v>812</v>
      </c>
      <c r="F64" s="206">
        <v>46000529.43</v>
      </c>
      <c r="G64" s="52" t="s">
        <v>19</v>
      </c>
      <c r="H64" s="53"/>
      <c r="I64" s="52" t="s">
        <v>821</v>
      </c>
      <c r="J64" s="56" t="s">
        <v>822</v>
      </c>
      <c r="K64" s="56" t="s">
        <v>16</v>
      </c>
      <c r="L64" s="56" t="s">
        <v>573</v>
      </c>
      <c r="M64" s="56" t="s">
        <v>796</v>
      </c>
      <c r="N64" s="57">
        <v>104</v>
      </c>
      <c r="O64" s="57"/>
      <c r="P64" s="58">
        <v>237499477</v>
      </c>
      <c r="Q64" s="58">
        <v>27</v>
      </c>
      <c r="R64" s="59" t="s">
        <v>525</v>
      </c>
    </row>
    <row r="65" spans="1:18" ht="15.75" customHeight="1" x14ac:dyDescent="0.2">
      <c r="A65" s="50" t="s">
        <v>23</v>
      </c>
      <c r="B65" s="50">
        <v>15</v>
      </c>
      <c r="C65" s="51" t="s">
        <v>251</v>
      </c>
      <c r="D65" s="51" t="s">
        <v>251</v>
      </c>
      <c r="E65" s="51" t="s">
        <v>32</v>
      </c>
      <c r="F65" s="61">
        <v>762612279</v>
      </c>
      <c r="G65" s="52" t="s">
        <v>19</v>
      </c>
      <c r="H65" s="53"/>
      <c r="I65" s="52" t="s">
        <v>823</v>
      </c>
      <c r="J65" s="56">
        <v>41273</v>
      </c>
      <c r="K65" s="56" t="s">
        <v>16</v>
      </c>
      <c r="L65" s="56" t="s">
        <v>797</v>
      </c>
      <c r="M65" s="56" t="s">
        <v>824</v>
      </c>
      <c r="N65" s="57">
        <v>262</v>
      </c>
      <c r="O65" s="57"/>
      <c r="P65" s="58">
        <v>325900000</v>
      </c>
      <c r="Q65" s="58" t="s">
        <v>803</v>
      </c>
      <c r="R65" s="59" t="s">
        <v>825</v>
      </c>
    </row>
    <row r="66" spans="1:18" ht="15.75" customHeight="1" x14ac:dyDescent="0.2">
      <c r="A66" s="50" t="s">
        <v>23</v>
      </c>
      <c r="B66" s="50">
        <v>15</v>
      </c>
      <c r="C66" s="52" t="s">
        <v>251</v>
      </c>
      <c r="D66" s="52" t="s">
        <v>251</v>
      </c>
      <c r="E66" s="51" t="s">
        <v>812</v>
      </c>
      <c r="F66" s="61">
        <v>46000242.770000003</v>
      </c>
      <c r="G66" s="52" t="s">
        <v>19</v>
      </c>
      <c r="H66" s="52"/>
      <c r="I66" s="56">
        <v>40210</v>
      </c>
      <c r="J66" s="56">
        <v>40405</v>
      </c>
      <c r="K66" s="56" t="s">
        <v>16</v>
      </c>
      <c r="L66" s="56" t="s">
        <v>572</v>
      </c>
      <c r="M66" s="56" t="s">
        <v>796</v>
      </c>
      <c r="N66" s="57">
        <v>624</v>
      </c>
      <c r="O66" s="57"/>
      <c r="P66" s="58">
        <v>414299917</v>
      </c>
      <c r="Q66" s="58">
        <v>26</v>
      </c>
      <c r="R66" s="59" t="s">
        <v>525</v>
      </c>
    </row>
    <row r="67" spans="1:18" ht="15.75" customHeight="1" x14ac:dyDescent="0.2">
      <c r="A67" s="50" t="s">
        <v>23</v>
      </c>
      <c r="B67" s="50">
        <v>15</v>
      </c>
      <c r="C67" s="52" t="s">
        <v>251</v>
      </c>
      <c r="D67" s="52" t="s">
        <v>251</v>
      </c>
      <c r="E67" s="51" t="s">
        <v>32</v>
      </c>
      <c r="F67" s="61">
        <v>683</v>
      </c>
      <c r="G67" s="52" t="s">
        <v>19</v>
      </c>
      <c r="H67" s="52"/>
      <c r="I67" s="56">
        <v>41477</v>
      </c>
      <c r="J67" s="56">
        <v>41630</v>
      </c>
      <c r="K67" s="56" t="s">
        <v>172</v>
      </c>
      <c r="L67" s="56" t="s">
        <v>573</v>
      </c>
      <c r="M67" s="56" t="s">
        <v>796</v>
      </c>
      <c r="N67" s="57">
        <v>488</v>
      </c>
      <c r="O67" s="57"/>
      <c r="P67" s="58">
        <v>553717813</v>
      </c>
      <c r="Q67" s="58" t="s">
        <v>637</v>
      </c>
      <c r="R67" s="59" t="s">
        <v>826</v>
      </c>
    </row>
    <row r="68" spans="1:18" ht="15.75" customHeight="1" x14ac:dyDescent="0.2">
      <c r="A68" s="50" t="s">
        <v>23</v>
      </c>
      <c r="B68" s="50">
        <v>16</v>
      </c>
      <c r="C68" s="52" t="s">
        <v>809</v>
      </c>
      <c r="D68" s="52" t="s">
        <v>809</v>
      </c>
      <c r="E68" s="51" t="s">
        <v>810</v>
      </c>
      <c r="F68" s="192" t="s">
        <v>827</v>
      </c>
      <c r="G68" s="52" t="s">
        <v>19</v>
      </c>
      <c r="H68" s="54">
        <v>0.95</v>
      </c>
      <c r="I68" s="55">
        <v>40210</v>
      </c>
      <c r="J68" s="56">
        <v>40527</v>
      </c>
      <c r="K68" s="56" t="s">
        <v>16</v>
      </c>
      <c r="L68" s="192"/>
      <c r="M68" s="56"/>
      <c r="N68" s="57">
        <v>1575</v>
      </c>
      <c r="O68" s="57">
        <v>1496</v>
      </c>
      <c r="P68" s="58">
        <v>3645986720</v>
      </c>
      <c r="Q68" s="58">
        <v>30</v>
      </c>
      <c r="R68" s="59" t="s">
        <v>828</v>
      </c>
    </row>
    <row r="69" spans="1:18" ht="15.75" customHeight="1" x14ac:dyDescent="0.2">
      <c r="A69" s="50" t="s">
        <v>23</v>
      </c>
      <c r="B69" s="50">
        <v>16</v>
      </c>
      <c r="C69" s="52" t="s">
        <v>809</v>
      </c>
      <c r="D69" s="52" t="s">
        <v>809</v>
      </c>
      <c r="E69" s="51" t="s">
        <v>810</v>
      </c>
      <c r="F69" s="192" t="s">
        <v>829</v>
      </c>
      <c r="G69" s="52" t="s">
        <v>19</v>
      </c>
      <c r="H69" s="53">
        <v>0.95</v>
      </c>
      <c r="I69" s="55">
        <v>40576</v>
      </c>
      <c r="J69" s="56">
        <v>40886</v>
      </c>
      <c r="K69" s="56" t="s">
        <v>16</v>
      </c>
      <c r="L69" s="192">
        <v>10</v>
      </c>
      <c r="M69" s="56"/>
      <c r="N69" s="57">
        <v>1725</v>
      </c>
      <c r="O69" s="57">
        <v>1639</v>
      </c>
      <c r="P69" s="58">
        <v>3880493631</v>
      </c>
      <c r="Q69" s="58">
        <v>31</v>
      </c>
      <c r="R69" s="59"/>
    </row>
    <row r="70" spans="1:18" ht="15.75" customHeight="1" x14ac:dyDescent="0.2">
      <c r="A70" s="50" t="s">
        <v>23</v>
      </c>
      <c r="B70" s="50">
        <v>16</v>
      </c>
      <c r="C70" s="52" t="s">
        <v>809</v>
      </c>
      <c r="D70" s="52" t="s">
        <v>809</v>
      </c>
      <c r="E70" s="51" t="s">
        <v>810</v>
      </c>
      <c r="F70" s="192">
        <v>169150120.12</v>
      </c>
      <c r="G70" s="52" t="s">
        <v>19</v>
      </c>
      <c r="H70" s="53">
        <v>0.95</v>
      </c>
      <c r="I70" s="55">
        <v>40925</v>
      </c>
      <c r="J70" s="56">
        <v>41228</v>
      </c>
      <c r="K70" s="56" t="s">
        <v>16</v>
      </c>
      <c r="L70" s="192">
        <v>10</v>
      </c>
      <c r="M70" s="56"/>
      <c r="N70" s="57">
        <v>262</v>
      </c>
      <c r="O70" s="57">
        <v>249</v>
      </c>
      <c r="P70" s="58">
        <v>205048883</v>
      </c>
      <c r="Q70" s="58">
        <v>21</v>
      </c>
      <c r="R70" s="59" t="s">
        <v>830</v>
      </c>
    </row>
    <row r="71" spans="1:18" ht="15.75" customHeight="1" x14ac:dyDescent="0.2">
      <c r="A71" s="50" t="s">
        <v>23</v>
      </c>
      <c r="B71" s="50">
        <v>26</v>
      </c>
      <c r="C71" s="52" t="s">
        <v>809</v>
      </c>
      <c r="D71" s="52" t="s">
        <v>809</v>
      </c>
      <c r="E71" s="51" t="s">
        <v>812</v>
      </c>
      <c r="F71" s="192" t="s">
        <v>831</v>
      </c>
      <c r="G71" s="52" t="s">
        <v>19</v>
      </c>
      <c r="H71" s="54"/>
      <c r="I71" s="56">
        <v>40949</v>
      </c>
      <c r="J71" s="56">
        <v>41255</v>
      </c>
      <c r="K71" s="56" t="s">
        <v>16</v>
      </c>
      <c r="L71" s="192">
        <v>10</v>
      </c>
      <c r="M71" s="56"/>
      <c r="N71" s="192">
        <v>2444</v>
      </c>
      <c r="O71" s="57"/>
      <c r="P71" s="58">
        <v>2894533803</v>
      </c>
      <c r="Q71" s="58">
        <v>46</v>
      </c>
      <c r="R71" s="59"/>
    </row>
    <row r="72" spans="1:18" ht="15.75" customHeight="1" x14ac:dyDescent="0.2">
      <c r="A72" s="50" t="s">
        <v>23</v>
      </c>
      <c r="B72" s="50">
        <v>26</v>
      </c>
      <c r="C72" s="52" t="s">
        <v>809</v>
      </c>
      <c r="D72" s="52" t="s">
        <v>809</v>
      </c>
      <c r="E72" s="51" t="s">
        <v>812</v>
      </c>
      <c r="F72" s="61" t="s">
        <v>832</v>
      </c>
      <c r="G72" s="52" t="s">
        <v>19</v>
      </c>
      <c r="H72" s="53"/>
      <c r="I72" s="56">
        <v>41659</v>
      </c>
      <c r="J72" s="56">
        <v>41903</v>
      </c>
      <c r="K72" s="56" t="s">
        <v>16</v>
      </c>
      <c r="L72" s="192">
        <v>8</v>
      </c>
      <c r="M72" s="56"/>
      <c r="N72" s="192">
        <v>2100</v>
      </c>
      <c r="O72" s="57"/>
      <c r="P72" s="58">
        <v>4520651150</v>
      </c>
      <c r="Q72" s="58">
        <v>45</v>
      </c>
      <c r="R72" s="59"/>
    </row>
    <row r="73" spans="1:18" ht="15.75" customHeight="1" x14ac:dyDescent="0.2">
      <c r="A73" s="50" t="s">
        <v>23</v>
      </c>
      <c r="B73" s="50">
        <v>27</v>
      </c>
      <c r="C73" s="52" t="s">
        <v>251</v>
      </c>
      <c r="D73" s="52" t="s">
        <v>251</v>
      </c>
      <c r="E73" s="51" t="s">
        <v>812</v>
      </c>
      <c r="F73" s="60">
        <v>4600045108</v>
      </c>
      <c r="G73" s="52" t="s">
        <v>19</v>
      </c>
      <c r="H73" s="54"/>
      <c r="I73" s="55">
        <v>40930</v>
      </c>
      <c r="J73" s="55">
        <v>41614</v>
      </c>
      <c r="K73" s="56" t="s">
        <v>16</v>
      </c>
      <c r="L73" s="60">
        <v>23</v>
      </c>
      <c r="M73" s="56"/>
      <c r="N73" s="60">
        <v>0</v>
      </c>
      <c r="O73" s="57">
        <v>0</v>
      </c>
      <c r="P73" s="58">
        <v>363801169</v>
      </c>
      <c r="Q73" s="58">
        <v>23</v>
      </c>
      <c r="R73" s="59"/>
    </row>
    <row r="74" spans="1:18" ht="15.75" customHeight="1" x14ac:dyDescent="0.2">
      <c r="A74" s="50" t="s">
        <v>23</v>
      </c>
      <c r="B74" s="50">
        <v>27</v>
      </c>
      <c r="C74" s="52" t="s">
        <v>251</v>
      </c>
      <c r="D74" s="52" t="s">
        <v>251</v>
      </c>
      <c r="E74" s="51" t="s">
        <v>812</v>
      </c>
      <c r="F74" s="60">
        <v>4600052499</v>
      </c>
      <c r="G74" s="52" t="s">
        <v>19</v>
      </c>
      <c r="H74" s="54"/>
      <c r="I74" s="55">
        <v>41673</v>
      </c>
      <c r="J74" s="55">
        <v>41903</v>
      </c>
      <c r="K74" s="56" t="s">
        <v>16</v>
      </c>
      <c r="L74" s="60">
        <v>7</v>
      </c>
      <c r="M74" s="56"/>
      <c r="N74" s="60">
        <v>960</v>
      </c>
      <c r="O74" s="57">
        <v>0</v>
      </c>
      <c r="P74" s="58">
        <v>1772748192</v>
      </c>
      <c r="Q74" s="58">
        <v>20</v>
      </c>
      <c r="R74" s="59"/>
    </row>
    <row r="75" spans="1:18" ht="15.75" customHeight="1" x14ac:dyDescent="0.2">
      <c r="A75" s="50" t="s">
        <v>23</v>
      </c>
      <c r="B75" s="50">
        <v>27</v>
      </c>
      <c r="C75" s="52" t="s">
        <v>251</v>
      </c>
      <c r="D75" s="52" t="s">
        <v>251</v>
      </c>
      <c r="E75" s="51" t="s">
        <v>812</v>
      </c>
      <c r="F75" s="60">
        <v>762613688</v>
      </c>
      <c r="G75" s="52" t="s">
        <v>19</v>
      </c>
      <c r="H75" s="54"/>
      <c r="I75" s="55">
        <v>41558</v>
      </c>
      <c r="J75" s="55">
        <v>41620</v>
      </c>
      <c r="K75" s="56" t="s">
        <v>16</v>
      </c>
      <c r="L75" s="60">
        <v>2</v>
      </c>
      <c r="M75" s="56"/>
      <c r="N75" s="60">
        <v>50</v>
      </c>
      <c r="O75" s="57">
        <v>0</v>
      </c>
      <c r="P75" s="58">
        <v>12113500</v>
      </c>
      <c r="Q75" s="58">
        <v>25</v>
      </c>
      <c r="R75" s="59"/>
    </row>
    <row r="76" spans="1:18" ht="15.75" customHeight="1" x14ac:dyDescent="0.2">
      <c r="A76" s="50" t="s">
        <v>23</v>
      </c>
      <c r="B76" s="50">
        <v>27</v>
      </c>
      <c r="C76" s="52" t="s">
        <v>251</v>
      </c>
      <c r="D76" s="52" t="s">
        <v>251</v>
      </c>
      <c r="E76" s="51" t="s">
        <v>812</v>
      </c>
      <c r="F76" s="51" t="s">
        <v>833</v>
      </c>
      <c r="G76" s="52" t="s">
        <v>19</v>
      </c>
      <c r="H76" s="54"/>
      <c r="I76" s="55">
        <v>39765</v>
      </c>
      <c r="J76" s="55">
        <v>39813</v>
      </c>
      <c r="K76" s="56" t="s">
        <v>16</v>
      </c>
      <c r="L76" s="60"/>
      <c r="M76" s="60">
        <v>1</v>
      </c>
      <c r="N76" s="60" t="s">
        <v>834</v>
      </c>
      <c r="O76" s="57"/>
      <c r="P76" s="58"/>
      <c r="Q76" s="58">
        <v>22</v>
      </c>
      <c r="R76" s="59" t="s">
        <v>835</v>
      </c>
    </row>
    <row r="77" spans="1:18" ht="15.75" customHeight="1" x14ac:dyDescent="0.2">
      <c r="A77" s="50" t="s">
        <v>23</v>
      </c>
      <c r="B77" s="50">
        <v>27</v>
      </c>
      <c r="C77" s="52" t="s">
        <v>251</v>
      </c>
      <c r="D77" s="52" t="s">
        <v>251</v>
      </c>
      <c r="E77" s="51" t="s">
        <v>812</v>
      </c>
      <c r="F77" s="51" t="s">
        <v>836</v>
      </c>
      <c r="G77" s="52" t="s">
        <v>19</v>
      </c>
      <c r="H77" s="54"/>
      <c r="I77" s="55">
        <v>39881</v>
      </c>
      <c r="J77" s="55">
        <v>40065</v>
      </c>
      <c r="K77" s="56" t="s">
        <v>16</v>
      </c>
      <c r="L77" s="60"/>
      <c r="M77" s="60">
        <v>6</v>
      </c>
      <c r="N77" s="60" t="s">
        <v>834</v>
      </c>
      <c r="O77" s="57"/>
      <c r="P77" s="58"/>
      <c r="Q77" s="58">
        <v>22</v>
      </c>
      <c r="R77" s="59" t="s">
        <v>835</v>
      </c>
    </row>
    <row r="78" spans="1:18" ht="15.75" customHeight="1" x14ac:dyDescent="0.2">
      <c r="A78" s="50" t="s">
        <v>23</v>
      </c>
      <c r="B78" s="50">
        <v>27</v>
      </c>
      <c r="C78" s="52" t="s">
        <v>251</v>
      </c>
      <c r="D78" s="52" t="s">
        <v>251</v>
      </c>
      <c r="E78" s="51" t="s">
        <v>812</v>
      </c>
      <c r="F78" s="51" t="s">
        <v>837</v>
      </c>
      <c r="G78" s="52" t="s">
        <v>19</v>
      </c>
      <c r="H78" s="54"/>
      <c r="I78" s="55">
        <v>40930</v>
      </c>
      <c r="J78" s="55">
        <v>41614</v>
      </c>
      <c r="K78" s="56" t="s">
        <v>16</v>
      </c>
      <c r="L78" s="60">
        <v>23</v>
      </c>
      <c r="M78" s="60"/>
      <c r="N78" s="60">
        <v>480</v>
      </c>
      <c r="O78" s="57">
        <v>0</v>
      </c>
      <c r="P78" s="58">
        <v>382948599</v>
      </c>
      <c r="Q78" s="58">
        <v>23</v>
      </c>
      <c r="R78" s="59"/>
    </row>
    <row r="79" spans="1:18" ht="15.75" customHeight="1" x14ac:dyDescent="0.2">
      <c r="A79" s="50" t="s">
        <v>23</v>
      </c>
      <c r="B79" s="50">
        <v>27</v>
      </c>
      <c r="C79" s="52" t="s">
        <v>251</v>
      </c>
      <c r="D79" s="52" t="s">
        <v>251</v>
      </c>
      <c r="E79" s="51" t="s">
        <v>812</v>
      </c>
      <c r="F79" s="51" t="s">
        <v>838</v>
      </c>
      <c r="G79" s="52" t="s">
        <v>19</v>
      </c>
      <c r="H79" s="54"/>
      <c r="I79" s="55">
        <v>40930</v>
      </c>
      <c r="J79" s="55">
        <v>41614</v>
      </c>
      <c r="K79" s="56" t="s">
        <v>16</v>
      </c>
      <c r="L79" s="60"/>
      <c r="M79" s="60"/>
      <c r="N79" s="60">
        <v>1500</v>
      </c>
      <c r="O79" s="57">
        <v>0</v>
      </c>
      <c r="P79" s="58">
        <v>4392699713</v>
      </c>
      <c r="Q79" s="58">
        <v>23</v>
      </c>
      <c r="R79" s="59" t="s">
        <v>839</v>
      </c>
    </row>
    <row r="80" spans="1:18" ht="15.75" customHeight="1" x14ac:dyDescent="0.2">
      <c r="A80" s="50" t="s">
        <v>23</v>
      </c>
      <c r="B80" s="50">
        <v>27</v>
      </c>
      <c r="C80" s="52" t="s">
        <v>251</v>
      </c>
      <c r="D80" s="52" t="s">
        <v>251</v>
      </c>
      <c r="E80" s="51" t="s">
        <v>812</v>
      </c>
      <c r="F80" s="51" t="s">
        <v>840</v>
      </c>
      <c r="G80" s="52" t="s">
        <v>19</v>
      </c>
      <c r="H80" s="54"/>
      <c r="I80" s="55">
        <v>41307</v>
      </c>
      <c r="J80" s="55">
        <v>41623</v>
      </c>
      <c r="K80" s="56" t="s">
        <v>16</v>
      </c>
      <c r="L80" s="60"/>
      <c r="M80" s="60"/>
      <c r="N80" s="60" t="s">
        <v>834</v>
      </c>
      <c r="O80" s="57"/>
      <c r="P80" s="58"/>
      <c r="Q80" s="58"/>
      <c r="R80" s="59"/>
    </row>
    <row r="81" spans="1:18" ht="15.75" customHeight="1" x14ac:dyDescent="0.2">
      <c r="A81" s="50" t="s">
        <v>23</v>
      </c>
      <c r="B81" s="50">
        <v>30</v>
      </c>
      <c r="C81" s="52" t="s">
        <v>251</v>
      </c>
      <c r="D81" s="52" t="s">
        <v>251</v>
      </c>
      <c r="E81" s="51" t="s">
        <v>812</v>
      </c>
      <c r="F81" s="192">
        <v>4600056121</v>
      </c>
      <c r="G81" s="52" t="s">
        <v>19</v>
      </c>
      <c r="H81" s="54"/>
      <c r="I81" s="55">
        <v>41904</v>
      </c>
      <c r="J81" s="56">
        <v>41973</v>
      </c>
      <c r="K81" s="56" t="s">
        <v>16</v>
      </c>
      <c r="L81" s="192">
        <v>2</v>
      </c>
      <c r="M81" s="192"/>
      <c r="N81" s="61">
        <v>2288</v>
      </c>
      <c r="O81" s="61"/>
      <c r="P81" s="58">
        <v>641830218</v>
      </c>
      <c r="Q81" s="58">
        <v>29</v>
      </c>
      <c r="R81" s="59" t="s">
        <v>525</v>
      </c>
    </row>
    <row r="82" spans="1:18" s="202" customFormat="1" ht="15.75" customHeight="1" x14ac:dyDescent="0.2">
      <c r="A82" s="193" t="s">
        <v>23</v>
      </c>
      <c r="B82" s="193">
        <v>30</v>
      </c>
      <c r="C82" s="194" t="s">
        <v>251</v>
      </c>
      <c r="D82" s="194" t="s">
        <v>251</v>
      </c>
      <c r="E82" s="195" t="s">
        <v>812</v>
      </c>
      <c r="F82" s="196">
        <v>4600045139</v>
      </c>
      <c r="G82" s="194" t="s">
        <v>19</v>
      </c>
      <c r="H82" s="197"/>
      <c r="I82" s="198">
        <v>40930</v>
      </c>
      <c r="J82" s="198">
        <v>41614</v>
      </c>
      <c r="K82" s="198" t="s">
        <v>16</v>
      </c>
      <c r="L82" s="196"/>
      <c r="M82" s="196">
        <v>23</v>
      </c>
      <c r="N82" s="199">
        <v>1500</v>
      </c>
      <c r="O82" s="199"/>
      <c r="P82" s="200">
        <v>4392699713</v>
      </c>
      <c r="Q82" s="200">
        <v>28</v>
      </c>
      <c r="R82" s="201" t="s">
        <v>841</v>
      </c>
    </row>
    <row r="83" spans="1:18" s="119" customFormat="1" ht="15.75" customHeight="1" x14ac:dyDescent="0.2">
      <c r="A83" s="119" t="s">
        <v>21</v>
      </c>
      <c r="B83" s="33"/>
      <c r="C83" s="33" t="s">
        <v>251</v>
      </c>
      <c r="D83" s="33" t="s">
        <v>251</v>
      </c>
      <c r="E83" s="33" t="s">
        <v>842</v>
      </c>
      <c r="F83" s="205">
        <v>46000379282012</v>
      </c>
      <c r="G83" s="33" t="s">
        <v>843</v>
      </c>
      <c r="H83" s="34">
        <v>1</v>
      </c>
      <c r="I83" s="35">
        <v>40947</v>
      </c>
      <c r="J83" s="36">
        <v>41255</v>
      </c>
      <c r="K83" s="33" t="s">
        <v>720</v>
      </c>
      <c r="L83" s="33">
        <v>10</v>
      </c>
      <c r="M83" s="33">
        <v>0</v>
      </c>
      <c r="N83" s="33">
        <v>1725</v>
      </c>
      <c r="O83" s="33">
        <v>1725</v>
      </c>
      <c r="P83" s="33" t="s">
        <v>844</v>
      </c>
      <c r="Q83" s="33" t="s">
        <v>845</v>
      </c>
      <c r="R83" s="33"/>
    </row>
    <row r="84" spans="1:18" s="119" customFormat="1" ht="15.75" customHeight="1" x14ac:dyDescent="0.2">
      <c r="A84" s="119" t="s">
        <v>21</v>
      </c>
      <c r="B84" s="33"/>
      <c r="C84" s="33" t="s">
        <v>251</v>
      </c>
      <c r="D84" s="33" t="s">
        <v>251</v>
      </c>
      <c r="E84" s="33" t="s">
        <v>32</v>
      </c>
      <c r="F84" s="33">
        <v>765</v>
      </c>
      <c r="G84" s="33" t="s">
        <v>843</v>
      </c>
      <c r="H84" s="34">
        <v>1</v>
      </c>
      <c r="I84" s="35">
        <v>41539</v>
      </c>
      <c r="J84" s="36">
        <v>41933</v>
      </c>
      <c r="K84" s="33" t="s">
        <v>720</v>
      </c>
      <c r="L84" s="33">
        <v>13</v>
      </c>
      <c r="M84" s="33">
        <v>0</v>
      </c>
      <c r="N84" s="33">
        <v>162</v>
      </c>
      <c r="O84" s="33">
        <v>162</v>
      </c>
      <c r="P84" s="33"/>
      <c r="Q84" s="33" t="s">
        <v>846</v>
      </c>
      <c r="R84" s="33" t="s">
        <v>847</v>
      </c>
    </row>
    <row r="85" spans="1:18" s="119" customFormat="1" ht="15.75" customHeight="1" x14ac:dyDescent="0.2">
      <c r="A85" s="119" t="s">
        <v>21</v>
      </c>
      <c r="B85" s="33"/>
      <c r="C85" s="33" t="s">
        <v>251</v>
      </c>
      <c r="D85" s="33" t="s">
        <v>251</v>
      </c>
      <c r="E85" s="33" t="s">
        <v>842</v>
      </c>
      <c r="F85" s="205">
        <v>46000280562010</v>
      </c>
      <c r="G85" s="33" t="s">
        <v>843</v>
      </c>
      <c r="H85" s="34">
        <v>1</v>
      </c>
      <c r="I85" s="35">
        <v>40420</v>
      </c>
      <c r="J85" s="36">
        <v>40527</v>
      </c>
      <c r="K85" s="33" t="s">
        <v>720</v>
      </c>
      <c r="L85" s="33">
        <v>3</v>
      </c>
      <c r="M85" s="33">
        <v>0</v>
      </c>
      <c r="N85" s="33">
        <v>1872</v>
      </c>
      <c r="O85" s="33">
        <v>1872</v>
      </c>
      <c r="P85" s="33" t="s">
        <v>848</v>
      </c>
      <c r="Q85" s="33" t="s">
        <v>849</v>
      </c>
      <c r="R85" s="33"/>
    </row>
    <row r="86" spans="1:18" s="119" customFormat="1" ht="15.75" customHeight="1" x14ac:dyDescent="0.2">
      <c r="A86" s="119" t="s">
        <v>21</v>
      </c>
      <c r="B86" s="33"/>
      <c r="C86" s="33" t="s">
        <v>251</v>
      </c>
      <c r="D86" s="33" t="s">
        <v>251</v>
      </c>
      <c r="E86" s="33" t="s">
        <v>842</v>
      </c>
      <c r="F86" s="205">
        <v>460005253120</v>
      </c>
      <c r="G86" s="33" t="s">
        <v>843</v>
      </c>
      <c r="H86" s="34">
        <v>1</v>
      </c>
      <c r="I86" s="35">
        <v>41659</v>
      </c>
      <c r="J86" s="36">
        <v>41973</v>
      </c>
      <c r="K86" s="33" t="s">
        <v>720</v>
      </c>
      <c r="L86" s="33">
        <v>8</v>
      </c>
      <c r="M86" s="33">
        <v>0</v>
      </c>
      <c r="N86" s="33">
        <v>480</v>
      </c>
      <c r="O86" s="33">
        <v>480</v>
      </c>
      <c r="P86" s="33" t="s">
        <v>850</v>
      </c>
      <c r="Q86" s="33" t="s">
        <v>851</v>
      </c>
      <c r="R86" s="33"/>
    </row>
    <row r="87" spans="1:18" s="119" customFormat="1" ht="15.75" customHeight="1" x14ac:dyDescent="0.2">
      <c r="A87" s="119" t="s">
        <v>21</v>
      </c>
      <c r="B87" s="33"/>
      <c r="C87" s="33" t="s">
        <v>251</v>
      </c>
      <c r="D87" s="33" t="s">
        <v>251</v>
      </c>
      <c r="E87" s="33" t="s">
        <v>842</v>
      </c>
      <c r="F87" s="33" t="s">
        <v>852</v>
      </c>
      <c r="G87" s="33" t="s">
        <v>843</v>
      </c>
      <c r="H87" s="34">
        <v>1</v>
      </c>
      <c r="I87" s="33">
        <v>0</v>
      </c>
      <c r="J87" s="33">
        <v>0</v>
      </c>
      <c r="K87" s="33" t="s">
        <v>720</v>
      </c>
      <c r="L87" s="33"/>
      <c r="M87" s="33"/>
      <c r="N87" s="33"/>
      <c r="O87" s="33"/>
      <c r="P87" s="33"/>
      <c r="Q87" s="33"/>
      <c r="R87" s="33"/>
    </row>
    <row r="88" spans="1:18" s="119" customFormat="1" ht="15.75" customHeight="1" x14ac:dyDescent="0.2">
      <c r="A88" s="119" t="s">
        <v>21</v>
      </c>
      <c r="B88" s="33"/>
      <c r="C88" s="33" t="s">
        <v>24</v>
      </c>
      <c r="D88" s="33" t="s">
        <v>251</v>
      </c>
      <c r="E88" s="33" t="s">
        <v>853</v>
      </c>
      <c r="F88" s="33">
        <v>4600030984</v>
      </c>
      <c r="G88" s="33" t="s">
        <v>19</v>
      </c>
      <c r="H88" s="34">
        <v>0.95</v>
      </c>
      <c r="I88" s="33" t="s">
        <v>854</v>
      </c>
      <c r="J88" s="33" t="s">
        <v>855</v>
      </c>
      <c r="K88" s="33" t="s">
        <v>16</v>
      </c>
      <c r="L88" s="33">
        <v>10</v>
      </c>
      <c r="M88" s="33"/>
      <c r="N88" s="33">
        <v>2496</v>
      </c>
      <c r="O88" s="33">
        <v>2371</v>
      </c>
      <c r="P88" s="33" t="s">
        <v>856</v>
      </c>
      <c r="Q88" s="33" t="s">
        <v>857</v>
      </c>
      <c r="R88" s="33"/>
    </row>
    <row r="89" spans="1:18" s="119" customFormat="1" ht="15.75" customHeight="1" x14ac:dyDescent="0.2">
      <c r="A89" s="119" t="s">
        <v>21</v>
      </c>
      <c r="B89" s="33"/>
      <c r="C89" s="33" t="s">
        <v>24</v>
      </c>
      <c r="D89" s="33" t="s">
        <v>251</v>
      </c>
      <c r="E89" s="33" t="s">
        <v>853</v>
      </c>
      <c r="F89" s="33">
        <v>4600024277</v>
      </c>
      <c r="G89" s="33" t="s">
        <v>19</v>
      </c>
      <c r="H89" s="34">
        <v>0.95</v>
      </c>
      <c r="I89" s="33" t="s">
        <v>858</v>
      </c>
      <c r="J89" s="33" t="s">
        <v>859</v>
      </c>
      <c r="K89" s="33" t="s">
        <v>16</v>
      </c>
      <c r="L89" s="33">
        <v>6</v>
      </c>
      <c r="M89" s="33"/>
      <c r="N89" s="33">
        <v>624</v>
      </c>
      <c r="O89" s="33">
        <v>593</v>
      </c>
      <c r="P89" s="33" t="s">
        <v>860</v>
      </c>
      <c r="Q89" s="33" t="s">
        <v>861</v>
      </c>
      <c r="R89" s="33"/>
    </row>
    <row r="90" spans="1:18" s="119" customFormat="1" ht="15.75" customHeight="1" x14ac:dyDescent="0.2">
      <c r="A90" s="119" t="s">
        <v>21</v>
      </c>
      <c r="B90" s="33"/>
      <c r="C90" s="33" t="s">
        <v>24</v>
      </c>
      <c r="D90" s="33" t="s">
        <v>251</v>
      </c>
      <c r="E90" s="33" t="s">
        <v>862</v>
      </c>
      <c r="F90" s="204">
        <v>364</v>
      </c>
      <c r="G90" s="33" t="s">
        <v>19</v>
      </c>
      <c r="H90" s="34">
        <v>0.95</v>
      </c>
      <c r="I90" s="33" t="s">
        <v>863</v>
      </c>
      <c r="J90" s="33" t="s">
        <v>864</v>
      </c>
      <c r="K90" s="33" t="s">
        <v>16</v>
      </c>
      <c r="L90" s="204">
        <v>9</v>
      </c>
      <c r="M90" s="33"/>
      <c r="N90" s="33">
        <v>300</v>
      </c>
      <c r="O90" s="33">
        <v>285</v>
      </c>
      <c r="P90" s="33" t="s">
        <v>865</v>
      </c>
      <c r="Q90" s="33" t="s">
        <v>866</v>
      </c>
      <c r="R90" s="33"/>
    </row>
    <row r="92" spans="1:18" ht="112.5" x14ac:dyDescent="0.2">
      <c r="A92" s="101" t="s">
        <v>23</v>
      </c>
      <c r="B92" s="101"/>
      <c r="C92" s="37" t="s">
        <v>70</v>
      </c>
      <c r="D92" s="37" t="s">
        <v>70</v>
      </c>
      <c r="E92" s="37" t="s">
        <v>32</v>
      </c>
      <c r="F92" s="37" t="s">
        <v>878</v>
      </c>
      <c r="G92" s="37" t="s">
        <v>19</v>
      </c>
      <c r="H92" s="37" t="s">
        <v>94</v>
      </c>
      <c r="I92" s="38">
        <v>41243</v>
      </c>
      <c r="J92" s="37">
        <v>41274</v>
      </c>
      <c r="K92" s="37" t="s">
        <v>16</v>
      </c>
      <c r="L92" s="37">
        <v>0</v>
      </c>
      <c r="M92" s="37">
        <v>1</v>
      </c>
      <c r="N92" s="37">
        <v>96</v>
      </c>
      <c r="O92" s="37">
        <v>0</v>
      </c>
      <c r="P92" s="37">
        <v>77935050</v>
      </c>
      <c r="Q92" s="37">
        <v>661</v>
      </c>
      <c r="R92" s="37" t="s">
        <v>879</v>
      </c>
    </row>
    <row r="93" spans="1:18" ht="45.75" customHeight="1" x14ac:dyDescent="0.2">
      <c r="A93" s="101" t="s">
        <v>23</v>
      </c>
      <c r="B93" s="101"/>
      <c r="C93" s="37" t="s">
        <v>70</v>
      </c>
      <c r="D93" s="37" t="s">
        <v>70</v>
      </c>
      <c r="E93" s="37" t="s">
        <v>32</v>
      </c>
      <c r="F93" s="37" t="s">
        <v>880</v>
      </c>
      <c r="G93" s="37" t="s">
        <v>19</v>
      </c>
      <c r="H93" s="37" t="s">
        <v>94</v>
      </c>
      <c r="I93" s="38">
        <v>41260</v>
      </c>
      <c r="J93" s="37">
        <v>41851</v>
      </c>
      <c r="K93" s="37" t="s">
        <v>16</v>
      </c>
      <c r="L93" s="37">
        <v>19</v>
      </c>
      <c r="M93" s="37">
        <v>0</v>
      </c>
      <c r="N93" s="37">
        <v>1396</v>
      </c>
      <c r="O93" s="37">
        <v>0</v>
      </c>
      <c r="P93" s="37">
        <v>4638275726</v>
      </c>
      <c r="Q93" s="37">
        <v>665</v>
      </c>
      <c r="R93" s="37" t="s">
        <v>525</v>
      </c>
    </row>
    <row r="94" spans="1:18" ht="45.75" customHeight="1" x14ac:dyDescent="0.2">
      <c r="A94" s="101" t="s">
        <v>23</v>
      </c>
      <c r="B94" s="101"/>
      <c r="C94" s="37" t="s">
        <v>70</v>
      </c>
      <c r="D94" s="37" t="s">
        <v>70</v>
      </c>
      <c r="E94" s="37" t="s">
        <v>32</v>
      </c>
      <c r="F94" s="37" t="s">
        <v>881</v>
      </c>
      <c r="G94" s="37" t="s">
        <v>19</v>
      </c>
      <c r="H94" s="37" t="s">
        <v>94</v>
      </c>
      <c r="I94" s="38">
        <v>41305</v>
      </c>
      <c r="J94" s="37">
        <v>41639</v>
      </c>
      <c r="K94" s="37" t="s">
        <v>16</v>
      </c>
      <c r="L94" s="37">
        <v>0</v>
      </c>
      <c r="M94" s="37">
        <v>12</v>
      </c>
      <c r="N94" s="37">
        <v>5580</v>
      </c>
      <c r="O94" s="37">
        <v>0</v>
      </c>
      <c r="P94" s="37">
        <v>5380336061</v>
      </c>
      <c r="Q94" s="37">
        <v>669</v>
      </c>
      <c r="R94" s="37" t="s">
        <v>525</v>
      </c>
    </row>
    <row r="95" spans="1:18" ht="45.75" customHeight="1" x14ac:dyDescent="0.2">
      <c r="A95" s="101" t="s">
        <v>23</v>
      </c>
      <c r="B95" s="101"/>
      <c r="C95" s="37" t="s">
        <v>70</v>
      </c>
      <c r="D95" s="37" t="s">
        <v>70</v>
      </c>
      <c r="E95" s="37" t="s">
        <v>32</v>
      </c>
      <c r="F95" s="37" t="s">
        <v>882</v>
      </c>
      <c r="G95" s="37" t="s">
        <v>19</v>
      </c>
      <c r="H95" s="37" t="s">
        <v>94</v>
      </c>
      <c r="I95" s="38">
        <v>41663</v>
      </c>
      <c r="J95" s="37">
        <v>41912</v>
      </c>
      <c r="K95" s="37" t="s">
        <v>16</v>
      </c>
      <c r="L95" s="37">
        <v>1</v>
      </c>
      <c r="M95" s="37">
        <v>7</v>
      </c>
      <c r="N95" s="37">
        <v>742</v>
      </c>
      <c r="O95" s="37">
        <v>0</v>
      </c>
      <c r="P95" s="37">
        <v>5084464396</v>
      </c>
      <c r="Q95" s="37"/>
      <c r="R95" s="37"/>
    </row>
    <row r="96" spans="1:18" ht="45.75" customHeight="1" x14ac:dyDescent="0.2">
      <c r="A96" s="101" t="s">
        <v>23</v>
      </c>
      <c r="B96" s="101"/>
      <c r="C96" s="37" t="s">
        <v>70</v>
      </c>
      <c r="D96" s="37" t="s">
        <v>70</v>
      </c>
      <c r="E96" s="37" t="s">
        <v>32</v>
      </c>
      <c r="F96" s="37" t="s">
        <v>883</v>
      </c>
      <c r="G96" s="37" t="s">
        <v>19</v>
      </c>
      <c r="H96" s="37" t="s">
        <v>94</v>
      </c>
      <c r="I96" s="38">
        <v>41565</v>
      </c>
      <c r="J96" s="37">
        <v>41851</v>
      </c>
      <c r="K96" s="37" t="s">
        <v>16</v>
      </c>
      <c r="L96" s="37">
        <v>0</v>
      </c>
      <c r="M96" s="37">
        <v>9</v>
      </c>
      <c r="N96" s="37">
        <v>742</v>
      </c>
      <c r="O96" s="37">
        <v>0</v>
      </c>
      <c r="P96" s="37">
        <v>1714948984</v>
      </c>
      <c r="Q96" s="37"/>
      <c r="R96" s="37" t="s">
        <v>879</v>
      </c>
    </row>
    <row r="97" spans="1:18" ht="45.75" customHeight="1" x14ac:dyDescent="0.2">
      <c r="A97" s="101" t="s">
        <v>23</v>
      </c>
      <c r="B97" s="101"/>
      <c r="C97" s="37" t="s">
        <v>70</v>
      </c>
      <c r="D97" s="37" t="s">
        <v>70</v>
      </c>
      <c r="E97" s="37" t="s">
        <v>884</v>
      </c>
      <c r="F97" s="37">
        <v>152011</v>
      </c>
      <c r="G97" s="37" t="s">
        <v>19</v>
      </c>
      <c r="H97" s="37" t="s">
        <v>94</v>
      </c>
      <c r="I97" s="38">
        <v>40575</v>
      </c>
      <c r="J97" s="37">
        <v>40908</v>
      </c>
      <c r="K97" s="37" t="s">
        <v>16</v>
      </c>
      <c r="L97" s="37">
        <v>11</v>
      </c>
      <c r="M97" s="37">
        <v>0</v>
      </c>
      <c r="N97" s="37">
        <v>70</v>
      </c>
      <c r="O97" s="37">
        <v>0</v>
      </c>
      <c r="P97" s="37">
        <v>132484826</v>
      </c>
      <c r="Q97" s="37"/>
      <c r="R97" s="37"/>
    </row>
    <row r="98" spans="1:18" ht="45.75" customHeight="1" x14ac:dyDescent="0.2">
      <c r="A98" s="101" t="s">
        <v>40</v>
      </c>
      <c r="B98" s="101"/>
      <c r="C98" s="37" t="s">
        <v>70</v>
      </c>
      <c r="D98" s="37" t="s">
        <v>70</v>
      </c>
      <c r="E98" s="37" t="s">
        <v>71</v>
      </c>
      <c r="F98" s="97">
        <v>31</v>
      </c>
      <c r="G98" s="37" t="s">
        <v>19</v>
      </c>
      <c r="H98" s="37"/>
      <c r="I98" s="38">
        <v>39815</v>
      </c>
      <c r="J98" s="37" t="s">
        <v>72</v>
      </c>
      <c r="K98" s="37" t="s">
        <v>16</v>
      </c>
      <c r="L98" s="37">
        <v>12</v>
      </c>
      <c r="M98" s="37"/>
      <c r="N98" s="37">
        <v>70</v>
      </c>
      <c r="O98" s="37">
        <v>0</v>
      </c>
      <c r="P98" s="37"/>
      <c r="Q98" s="37" t="s">
        <v>73</v>
      </c>
      <c r="R98" s="37" t="s">
        <v>74</v>
      </c>
    </row>
    <row r="99" spans="1:18" ht="45.75" customHeight="1" x14ac:dyDescent="0.2">
      <c r="A99" s="101" t="s">
        <v>40</v>
      </c>
      <c r="B99" s="101"/>
      <c r="C99" s="37" t="s">
        <v>70</v>
      </c>
      <c r="D99" s="37" t="s">
        <v>70</v>
      </c>
      <c r="E99" s="37" t="s">
        <v>71</v>
      </c>
      <c r="F99" s="97">
        <v>32</v>
      </c>
      <c r="G99" s="37" t="s">
        <v>19</v>
      </c>
      <c r="H99" s="37"/>
      <c r="I99" s="38">
        <v>39815</v>
      </c>
      <c r="J99" s="37" t="s">
        <v>72</v>
      </c>
      <c r="K99" s="37" t="s">
        <v>16</v>
      </c>
      <c r="L99" s="37">
        <v>0</v>
      </c>
      <c r="M99" s="37"/>
      <c r="N99" s="37">
        <v>96</v>
      </c>
      <c r="O99" s="37"/>
      <c r="P99" s="37" t="s">
        <v>75</v>
      </c>
      <c r="Q99" s="37" t="s">
        <v>76</v>
      </c>
      <c r="R99" s="37" t="s">
        <v>77</v>
      </c>
    </row>
    <row r="100" spans="1:18" ht="45.75" customHeight="1" x14ac:dyDescent="0.2">
      <c r="A100" s="101" t="s">
        <v>40</v>
      </c>
      <c r="B100" s="101"/>
      <c r="C100" s="37" t="s">
        <v>70</v>
      </c>
      <c r="D100" s="37" t="s">
        <v>70</v>
      </c>
      <c r="E100" s="37" t="s">
        <v>71</v>
      </c>
      <c r="F100" s="37">
        <v>95</v>
      </c>
      <c r="G100" s="37" t="s">
        <v>19</v>
      </c>
      <c r="H100" s="37"/>
      <c r="I100" s="38">
        <v>40195</v>
      </c>
      <c r="J100" s="39">
        <v>40543</v>
      </c>
      <c r="K100" s="37" t="s">
        <v>16</v>
      </c>
      <c r="L100" s="37">
        <v>11.5</v>
      </c>
      <c r="M100" s="37"/>
      <c r="N100" s="37">
        <v>70</v>
      </c>
      <c r="O100" s="37"/>
      <c r="P100" s="37" t="s">
        <v>78</v>
      </c>
      <c r="Q100" s="37" t="s">
        <v>79</v>
      </c>
      <c r="R100" s="37"/>
    </row>
    <row r="101" spans="1:18" ht="45.75" customHeight="1" x14ac:dyDescent="0.2">
      <c r="A101" s="101" t="s">
        <v>40</v>
      </c>
      <c r="B101" s="101"/>
      <c r="C101" s="37" t="s">
        <v>70</v>
      </c>
      <c r="D101" s="37" t="s">
        <v>70</v>
      </c>
      <c r="E101" s="37" t="s">
        <v>71</v>
      </c>
      <c r="F101" s="37">
        <v>21</v>
      </c>
      <c r="G101" s="37" t="s">
        <v>19</v>
      </c>
      <c r="H101" s="37"/>
      <c r="I101" s="38">
        <v>40573</v>
      </c>
      <c r="J101" s="39">
        <v>40908</v>
      </c>
      <c r="K101" s="37" t="s">
        <v>16</v>
      </c>
      <c r="L101" s="37">
        <v>11</v>
      </c>
      <c r="M101" s="37"/>
      <c r="N101" s="37">
        <v>96</v>
      </c>
      <c r="O101" s="37"/>
      <c r="P101" s="37" t="s">
        <v>80</v>
      </c>
      <c r="Q101" s="37" t="s">
        <v>81</v>
      </c>
      <c r="R101" s="37"/>
    </row>
    <row r="102" spans="1:18" ht="45.75" customHeight="1" x14ac:dyDescent="0.2">
      <c r="A102" s="101" t="s">
        <v>40</v>
      </c>
      <c r="B102" s="101"/>
      <c r="C102" s="37" t="s">
        <v>70</v>
      </c>
      <c r="D102" s="37" t="s">
        <v>70</v>
      </c>
      <c r="E102" s="37" t="s">
        <v>50</v>
      </c>
      <c r="F102" s="37" t="s">
        <v>82</v>
      </c>
      <c r="G102" s="37" t="s">
        <v>19</v>
      </c>
      <c r="H102" s="37"/>
      <c r="I102" s="38">
        <v>41100</v>
      </c>
      <c r="J102" s="39">
        <v>41274</v>
      </c>
      <c r="K102" s="37" t="s">
        <v>16</v>
      </c>
      <c r="L102" s="37">
        <v>5</v>
      </c>
      <c r="M102" s="37"/>
      <c r="N102" s="37">
        <v>636</v>
      </c>
      <c r="O102" s="37"/>
      <c r="P102" s="37" t="s">
        <v>83</v>
      </c>
      <c r="Q102" s="37" t="s">
        <v>84</v>
      </c>
      <c r="R102" s="37"/>
    </row>
    <row r="103" spans="1:18" ht="45.75" customHeight="1" x14ac:dyDescent="0.2">
      <c r="A103" s="101" t="s">
        <v>40</v>
      </c>
      <c r="B103" s="101"/>
      <c r="C103" s="37" t="s">
        <v>70</v>
      </c>
      <c r="D103" s="37" t="s">
        <v>70</v>
      </c>
      <c r="E103" s="37" t="s">
        <v>50</v>
      </c>
      <c r="F103" s="37" t="s">
        <v>85</v>
      </c>
      <c r="G103" s="37" t="s">
        <v>19</v>
      </c>
      <c r="H103" s="37"/>
      <c r="I103" s="38">
        <v>41206</v>
      </c>
      <c r="J103" s="39">
        <v>41274</v>
      </c>
      <c r="K103" s="37" t="s">
        <v>16</v>
      </c>
      <c r="L103" s="37">
        <v>0</v>
      </c>
      <c r="M103" s="37"/>
      <c r="N103" s="37">
        <v>250</v>
      </c>
      <c r="O103" s="37"/>
      <c r="P103" s="37" t="s">
        <v>86</v>
      </c>
      <c r="Q103" s="37" t="s">
        <v>87</v>
      </c>
      <c r="R103" s="37" t="s">
        <v>77</v>
      </c>
    </row>
    <row r="104" spans="1:18" ht="45.75" customHeight="1" x14ac:dyDescent="0.2">
      <c r="A104" s="101" t="s">
        <v>40</v>
      </c>
      <c r="B104" s="101"/>
      <c r="C104" s="37" t="s">
        <v>70</v>
      </c>
      <c r="D104" s="37" t="s">
        <v>70</v>
      </c>
      <c r="E104" s="37" t="s">
        <v>50</v>
      </c>
      <c r="F104" s="37" t="s">
        <v>88</v>
      </c>
      <c r="G104" s="37" t="s">
        <v>19</v>
      </c>
      <c r="H104" s="37"/>
      <c r="I104" s="38">
        <v>41530</v>
      </c>
      <c r="J104" s="39">
        <v>41851</v>
      </c>
      <c r="K104" s="37" t="s">
        <v>16</v>
      </c>
      <c r="L104" s="37">
        <v>9.5</v>
      </c>
      <c r="M104" s="37"/>
      <c r="N104" s="37">
        <v>398</v>
      </c>
      <c r="O104" s="37"/>
      <c r="P104" s="37" t="s">
        <v>89</v>
      </c>
      <c r="Q104" s="37" t="s">
        <v>90</v>
      </c>
      <c r="R104" s="37"/>
    </row>
    <row r="105" spans="1:18" ht="45.75" customHeight="1" x14ac:dyDescent="0.2">
      <c r="A105" s="101" t="s">
        <v>40</v>
      </c>
      <c r="B105" s="101"/>
      <c r="C105" s="37" t="s">
        <v>70</v>
      </c>
      <c r="D105" s="37" t="s">
        <v>70</v>
      </c>
      <c r="E105" s="37" t="s">
        <v>71</v>
      </c>
      <c r="F105" s="37">
        <v>148</v>
      </c>
      <c r="G105" s="37" t="s">
        <v>19</v>
      </c>
      <c r="H105" s="37"/>
      <c r="I105" s="38">
        <v>41670</v>
      </c>
      <c r="J105" s="39">
        <v>41851</v>
      </c>
      <c r="K105" s="37" t="s">
        <v>16</v>
      </c>
      <c r="L105" s="37">
        <v>0</v>
      </c>
      <c r="M105" s="37"/>
      <c r="N105" s="37">
        <v>1200</v>
      </c>
      <c r="O105" s="37"/>
      <c r="P105" s="37" t="s">
        <v>91</v>
      </c>
      <c r="Q105" s="37" t="s">
        <v>92</v>
      </c>
      <c r="R105" s="37" t="s">
        <v>77</v>
      </c>
    </row>
  </sheetData>
  <autoFilter ref="C92:R105"/>
  <dataValidations count="2">
    <dataValidation type="whole" allowBlank="1" showInputMessage="1" showErrorMessage="1" promptTitle="Evaluación Jurídica" prompt="Digite la Cantidad de Cupos Certificados." sqref="N28:O29 N30:N32 O31:O32 N33:O34 O36:O37 N35:N37 N38:O39 O41 N40:N41">
      <formula1>0</formula1>
      <formula2>999999</formula2>
    </dataValidation>
    <dataValidation type="date" allowBlank="1" showInputMessage="1" showErrorMessage="1" errorTitle="Evaluación Jurídica" error="La Fecha debe estar entre el 01/11/2009 y el 31/12/2014." promptTitle="Evaluación Jurídica" prompt="Digite la Fecha de Inicio de la Certificación de Experiencia (DD/MM/AAAA)." sqref="I28:J41">
      <formula1>40118</formula1>
      <formula2>42004</formula2>
    </dataValidation>
  </dataValidation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2"/>
  <sheetViews>
    <sheetView topLeftCell="A41" workbookViewId="0">
      <selection activeCell="C51" sqref="C51"/>
    </sheetView>
  </sheetViews>
  <sheetFormatPr baseColWidth="10" defaultRowHeight="17.25" customHeight="1" x14ac:dyDescent="0.25"/>
  <cols>
    <col min="1" max="1" width="8.42578125" customWidth="1"/>
    <col min="2" max="2" width="6.85546875" customWidth="1"/>
    <col min="3" max="3" width="39.7109375" customWidth="1"/>
    <col min="4" max="4" width="28.28515625" customWidth="1"/>
    <col min="5" max="5" width="31.28515625" customWidth="1"/>
    <col min="6" max="6" width="16.5703125" customWidth="1"/>
    <col min="9" max="10" width="11.5703125" bestFit="1" customWidth="1"/>
    <col min="12" max="12" width="11.5703125" bestFit="1" customWidth="1"/>
    <col min="14" max="15" width="11.5703125" bestFit="1" customWidth="1"/>
    <col min="16" max="16" width="14.7109375" bestFit="1" customWidth="1"/>
    <col min="17" max="17" width="11.5703125" bestFit="1" customWidth="1"/>
  </cols>
  <sheetData>
    <row r="1" spans="1:19" s="44" customFormat="1" ht="50.25" customHeight="1" x14ac:dyDescent="0.25">
      <c r="A1" s="47" t="s">
        <v>17</v>
      </c>
      <c r="B1" s="47" t="s">
        <v>18</v>
      </c>
      <c r="C1" s="47" t="s">
        <v>0</v>
      </c>
      <c r="D1" s="47" t="s">
        <v>1</v>
      </c>
      <c r="E1" s="47" t="s">
        <v>2</v>
      </c>
      <c r="F1" s="47" t="s">
        <v>3</v>
      </c>
      <c r="G1" s="47" t="s">
        <v>4</v>
      </c>
      <c r="H1" s="47" t="s">
        <v>5</v>
      </c>
      <c r="I1" s="49" t="s">
        <v>6</v>
      </c>
      <c r="J1" s="49" t="s">
        <v>7</v>
      </c>
      <c r="K1" s="47" t="s">
        <v>8</v>
      </c>
      <c r="L1" s="47" t="s">
        <v>9</v>
      </c>
      <c r="M1" s="47" t="s">
        <v>10</v>
      </c>
      <c r="N1" s="47" t="s">
        <v>11</v>
      </c>
      <c r="O1" s="47" t="s">
        <v>12</v>
      </c>
      <c r="P1" s="47" t="s">
        <v>13</v>
      </c>
      <c r="Q1" s="47" t="s">
        <v>14</v>
      </c>
      <c r="R1" s="47" t="s">
        <v>15</v>
      </c>
    </row>
    <row r="2" spans="1:19" ht="17.25" customHeight="1" x14ac:dyDescent="0.25">
      <c r="A2" t="s">
        <v>896</v>
      </c>
      <c r="B2">
        <v>43</v>
      </c>
      <c r="C2" s="218" t="s">
        <v>895</v>
      </c>
      <c r="D2" s="218" t="s">
        <v>895</v>
      </c>
      <c r="E2" s="217" t="s">
        <v>32</v>
      </c>
      <c r="F2" s="218">
        <v>215</v>
      </c>
      <c r="G2" s="219" t="s">
        <v>19</v>
      </c>
      <c r="H2" s="220"/>
      <c r="I2" s="221">
        <v>41091</v>
      </c>
      <c r="J2" s="221">
        <v>41258</v>
      </c>
      <c r="K2" s="222" t="s">
        <v>16</v>
      </c>
      <c r="L2" s="218">
        <v>5</v>
      </c>
      <c r="M2" s="222"/>
      <c r="N2" s="218">
        <v>300</v>
      </c>
      <c r="O2" s="218">
        <f>+N2*H2</f>
        <v>0</v>
      </c>
      <c r="P2" s="223">
        <v>224340733</v>
      </c>
      <c r="Q2" s="223">
        <v>55</v>
      </c>
    </row>
    <row r="3" spans="1:19" ht="17.25" customHeight="1" x14ac:dyDescent="0.25">
      <c r="A3" t="s">
        <v>896</v>
      </c>
      <c r="B3">
        <v>43</v>
      </c>
      <c r="C3" s="218" t="s">
        <v>895</v>
      </c>
      <c r="D3" s="218" t="s">
        <v>895</v>
      </c>
      <c r="E3" s="217" t="s">
        <v>32</v>
      </c>
      <c r="F3" s="218">
        <v>106</v>
      </c>
      <c r="G3" s="219" t="s">
        <v>19</v>
      </c>
      <c r="H3" s="219"/>
      <c r="I3" s="221">
        <v>40940</v>
      </c>
      <c r="J3" s="221">
        <v>41090</v>
      </c>
      <c r="K3" s="222" t="s">
        <v>16</v>
      </c>
      <c r="L3" s="218">
        <v>5</v>
      </c>
      <c r="M3" s="222"/>
      <c r="N3" s="218">
        <v>300</v>
      </c>
      <c r="O3" s="218">
        <v>0</v>
      </c>
      <c r="P3" s="223">
        <v>224340733</v>
      </c>
      <c r="Q3" s="223">
        <v>56</v>
      </c>
    </row>
    <row r="4" spans="1:19" ht="17.25" customHeight="1" x14ac:dyDescent="0.25">
      <c r="A4" t="s">
        <v>896</v>
      </c>
      <c r="B4">
        <v>43</v>
      </c>
      <c r="C4" s="218" t="s">
        <v>895</v>
      </c>
      <c r="D4" s="218" t="s">
        <v>895</v>
      </c>
      <c r="E4" s="217" t="s">
        <v>32</v>
      </c>
      <c r="F4" s="218">
        <v>31</v>
      </c>
      <c r="G4" s="219" t="s">
        <v>19</v>
      </c>
      <c r="H4" s="219"/>
      <c r="I4" s="221">
        <v>40210</v>
      </c>
      <c r="J4" s="221">
        <v>40531</v>
      </c>
      <c r="K4" s="222" t="s">
        <v>16</v>
      </c>
      <c r="L4" s="218">
        <v>10</v>
      </c>
      <c r="M4" s="222"/>
      <c r="N4" s="218">
        <v>360</v>
      </c>
      <c r="O4" s="218">
        <v>0</v>
      </c>
      <c r="P4" s="223">
        <v>408532028</v>
      </c>
      <c r="Q4" s="223">
        <v>57</v>
      </c>
    </row>
    <row r="5" spans="1:19" ht="17.25" customHeight="1" x14ac:dyDescent="0.25">
      <c r="A5" t="s">
        <v>896</v>
      </c>
      <c r="B5">
        <v>43</v>
      </c>
      <c r="C5" s="218" t="s">
        <v>895</v>
      </c>
      <c r="D5" s="218" t="s">
        <v>895</v>
      </c>
      <c r="E5" s="217" t="s">
        <v>32</v>
      </c>
      <c r="F5" s="218">
        <v>50</v>
      </c>
      <c r="G5" s="219" t="s">
        <v>19</v>
      </c>
      <c r="H5" s="219"/>
      <c r="I5" s="221">
        <v>39846</v>
      </c>
      <c r="J5" s="221">
        <v>40165</v>
      </c>
      <c r="K5" s="222" t="s">
        <v>16</v>
      </c>
      <c r="L5" s="218">
        <v>3</v>
      </c>
      <c r="M5" s="222"/>
      <c r="N5" s="218">
        <v>360</v>
      </c>
      <c r="O5" s="218">
        <v>0</v>
      </c>
      <c r="P5" s="223">
        <v>386229600</v>
      </c>
      <c r="Q5" s="223">
        <v>58</v>
      </c>
    </row>
    <row r="6" spans="1:19" s="548" customFormat="1" ht="15" customHeight="1" x14ac:dyDescent="0.25">
      <c r="A6" s="548" t="s">
        <v>993</v>
      </c>
      <c r="B6" s="548">
        <v>3</v>
      </c>
      <c r="C6" s="553" t="s">
        <v>1961</v>
      </c>
      <c r="D6" s="553" t="s">
        <v>1961</v>
      </c>
      <c r="E6" s="553" t="s">
        <v>32</v>
      </c>
      <c r="F6" s="563" t="s">
        <v>1962</v>
      </c>
      <c r="G6" s="549" t="s">
        <v>19</v>
      </c>
      <c r="H6" s="560" t="s">
        <v>95</v>
      </c>
      <c r="I6" s="558">
        <v>41239</v>
      </c>
      <c r="J6" s="567">
        <v>41912</v>
      </c>
      <c r="K6" s="552" t="s">
        <v>16</v>
      </c>
      <c r="L6" s="569">
        <v>22</v>
      </c>
      <c r="M6" s="563">
        <v>0</v>
      </c>
      <c r="N6" s="563">
        <v>300</v>
      </c>
      <c r="O6" s="563" t="s">
        <v>95</v>
      </c>
      <c r="P6" s="550">
        <v>1260450452</v>
      </c>
      <c r="Q6" s="561"/>
    </row>
    <row r="7" spans="1:19" s="548" customFormat="1" ht="15" customHeight="1" x14ac:dyDescent="0.25">
      <c r="A7" s="548" t="s">
        <v>993</v>
      </c>
      <c r="B7" s="548">
        <v>3</v>
      </c>
      <c r="C7" s="553" t="s">
        <v>1961</v>
      </c>
      <c r="D7" s="553" t="s">
        <v>1961</v>
      </c>
      <c r="E7" s="553" t="s">
        <v>32</v>
      </c>
      <c r="F7" s="563" t="s">
        <v>1967</v>
      </c>
      <c r="G7" s="549" t="s">
        <v>19</v>
      </c>
      <c r="H7" s="549" t="s">
        <v>95</v>
      </c>
      <c r="I7" s="570">
        <v>40550</v>
      </c>
      <c r="J7" s="567">
        <v>40892</v>
      </c>
      <c r="K7" s="558" t="s">
        <v>16</v>
      </c>
      <c r="L7" s="569">
        <v>11</v>
      </c>
      <c r="M7" s="563">
        <v>0</v>
      </c>
      <c r="N7" s="563">
        <v>300</v>
      </c>
      <c r="O7" s="563" t="s">
        <v>95</v>
      </c>
      <c r="P7" s="550">
        <v>392949194</v>
      </c>
      <c r="Q7" s="561"/>
    </row>
    <row r="8" spans="1:19" s="548" customFormat="1" ht="15" customHeight="1" x14ac:dyDescent="0.25">
      <c r="A8" s="548" t="s">
        <v>993</v>
      </c>
      <c r="B8" s="548">
        <v>3</v>
      </c>
      <c r="C8" s="553" t="s">
        <v>1963</v>
      </c>
      <c r="D8" s="553" t="s">
        <v>1963</v>
      </c>
      <c r="E8" s="553" t="s">
        <v>32</v>
      </c>
      <c r="F8" s="564" t="s">
        <v>1964</v>
      </c>
      <c r="G8" s="549" t="s">
        <v>19</v>
      </c>
      <c r="H8" s="557">
        <v>0.5</v>
      </c>
      <c r="I8" s="566">
        <v>41851</v>
      </c>
      <c r="J8" s="568">
        <v>41988</v>
      </c>
      <c r="K8" s="558" t="s">
        <v>16</v>
      </c>
      <c r="L8" s="569">
        <v>0</v>
      </c>
      <c r="M8" s="563">
        <v>2</v>
      </c>
      <c r="N8" s="563">
        <v>704</v>
      </c>
      <c r="O8" s="563">
        <v>352</v>
      </c>
      <c r="P8" s="550">
        <v>574431264</v>
      </c>
      <c r="Q8" s="561"/>
    </row>
    <row r="9" spans="1:19" s="548" customFormat="1" ht="15" customHeight="1" x14ac:dyDescent="0.25">
      <c r="A9" s="548" t="s">
        <v>993</v>
      </c>
      <c r="B9" s="548">
        <v>3</v>
      </c>
      <c r="C9" s="553" t="s">
        <v>1965</v>
      </c>
      <c r="D9" s="553" t="s">
        <v>1965</v>
      </c>
      <c r="E9" s="553" t="s">
        <v>32</v>
      </c>
      <c r="F9" s="563" t="s">
        <v>1966</v>
      </c>
      <c r="G9" s="549" t="s">
        <v>19</v>
      </c>
      <c r="H9" s="557">
        <v>0.5</v>
      </c>
      <c r="I9" s="566">
        <v>41501</v>
      </c>
      <c r="J9" s="568">
        <v>41851</v>
      </c>
      <c r="K9" s="558" t="s">
        <v>16</v>
      </c>
      <c r="L9" s="569">
        <v>0</v>
      </c>
      <c r="M9" s="563">
        <v>11</v>
      </c>
      <c r="N9" s="563">
        <v>704</v>
      </c>
      <c r="O9" s="563">
        <v>352</v>
      </c>
      <c r="P9" s="550">
        <v>1296150459</v>
      </c>
      <c r="Q9" s="561"/>
    </row>
    <row r="10" spans="1:19" s="548" customFormat="1" ht="17.25" customHeight="1" x14ac:dyDescent="0.25">
      <c r="C10" s="563"/>
      <c r="D10" s="563"/>
      <c r="E10" s="553"/>
      <c r="F10" s="563"/>
      <c r="G10" s="549"/>
      <c r="H10" s="549"/>
      <c r="I10" s="570"/>
      <c r="J10" s="570"/>
      <c r="K10" s="558"/>
      <c r="L10" s="563"/>
      <c r="M10" s="558"/>
      <c r="N10" s="563"/>
      <c r="O10" s="563"/>
      <c r="P10" s="550"/>
      <c r="Q10" s="550"/>
    </row>
    <row r="11" spans="1:19" ht="17.25" customHeight="1" x14ac:dyDescent="0.25">
      <c r="C11" s="218"/>
      <c r="D11" s="218"/>
      <c r="E11" s="217"/>
      <c r="F11" s="218"/>
      <c r="G11" s="219"/>
      <c r="H11" s="219"/>
      <c r="I11" s="221"/>
      <c r="J11" s="221"/>
      <c r="K11" s="222"/>
      <c r="L11" s="218"/>
      <c r="M11" s="222"/>
      <c r="N11" s="218"/>
      <c r="O11" s="218"/>
      <c r="P11" s="223"/>
      <c r="Q11" s="223"/>
    </row>
    <row r="12" spans="1:19" ht="17.25" customHeight="1" x14ac:dyDescent="0.25">
      <c r="A12" t="s">
        <v>896</v>
      </c>
      <c r="B12">
        <v>7</v>
      </c>
      <c r="C12" s="224" t="s">
        <v>897</v>
      </c>
      <c r="D12" s="224" t="s">
        <v>898</v>
      </c>
      <c r="E12" s="224" t="s">
        <v>899</v>
      </c>
      <c r="F12" s="225">
        <v>0</v>
      </c>
      <c r="G12" s="226" t="s">
        <v>16</v>
      </c>
      <c r="H12" s="227" t="s">
        <v>94</v>
      </c>
      <c r="I12" s="228">
        <v>40928</v>
      </c>
      <c r="J12" s="228">
        <v>41251</v>
      </c>
      <c r="K12" s="229" t="s">
        <v>16</v>
      </c>
      <c r="L12" s="225">
        <v>0</v>
      </c>
      <c r="M12" s="225">
        <v>11</v>
      </c>
      <c r="N12" s="225">
        <v>300</v>
      </c>
      <c r="O12" s="225">
        <v>0</v>
      </c>
      <c r="P12" s="230">
        <v>98000000</v>
      </c>
      <c r="Q12" s="231">
        <v>54</v>
      </c>
      <c r="R12" s="232" t="s">
        <v>900</v>
      </c>
    </row>
    <row r="13" spans="1:19" ht="17.25" customHeight="1" x14ac:dyDescent="0.25">
      <c r="A13" t="s">
        <v>896</v>
      </c>
      <c r="B13">
        <v>7</v>
      </c>
      <c r="C13" s="224" t="s">
        <v>897</v>
      </c>
      <c r="D13" s="224" t="s">
        <v>898</v>
      </c>
      <c r="E13" s="224" t="s">
        <v>901</v>
      </c>
      <c r="F13" s="225">
        <v>138</v>
      </c>
      <c r="G13" s="226" t="s">
        <v>16</v>
      </c>
      <c r="H13" s="227" t="s">
        <v>94</v>
      </c>
      <c r="I13" s="228">
        <v>40596</v>
      </c>
      <c r="J13" s="228">
        <v>40905</v>
      </c>
      <c r="K13" s="229" t="s">
        <v>16</v>
      </c>
      <c r="L13" s="225">
        <v>0</v>
      </c>
      <c r="M13" s="225">
        <v>10</v>
      </c>
      <c r="N13" s="225">
        <v>900</v>
      </c>
      <c r="O13" s="225">
        <v>0</v>
      </c>
      <c r="P13" s="230">
        <v>50000000</v>
      </c>
      <c r="Q13" s="231">
        <v>55</v>
      </c>
      <c r="R13" s="232" t="s">
        <v>902</v>
      </c>
    </row>
    <row r="14" spans="1:19" ht="17.25" customHeight="1" x14ac:dyDescent="0.25">
      <c r="A14" t="s">
        <v>896</v>
      </c>
      <c r="B14">
        <v>7</v>
      </c>
      <c r="C14" s="224" t="s">
        <v>897</v>
      </c>
      <c r="D14" s="224" t="s">
        <v>898</v>
      </c>
      <c r="E14" s="233" t="s">
        <v>903</v>
      </c>
      <c r="F14" s="233">
        <v>0</v>
      </c>
      <c r="G14" s="233" t="s">
        <v>16</v>
      </c>
      <c r="H14" s="233" t="s">
        <v>94</v>
      </c>
      <c r="I14" s="234">
        <v>39848</v>
      </c>
      <c r="J14" s="234">
        <v>40175</v>
      </c>
      <c r="K14" s="233" t="s">
        <v>16</v>
      </c>
      <c r="L14" s="233">
        <v>0</v>
      </c>
      <c r="M14" s="233">
        <v>10</v>
      </c>
      <c r="N14" s="233">
        <v>200</v>
      </c>
      <c r="O14" s="233">
        <v>0</v>
      </c>
      <c r="P14" s="235">
        <v>0</v>
      </c>
      <c r="Q14" s="236">
        <v>56</v>
      </c>
      <c r="R14" s="232" t="s">
        <v>904</v>
      </c>
    </row>
    <row r="15" spans="1:19" ht="17.25" customHeight="1" x14ac:dyDescent="0.25">
      <c r="A15" t="s">
        <v>896</v>
      </c>
      <c r="B15">
        <v>7</v>
      </c>
      <c r="C15" s="224" t="s">
        <v>897</v>
      </c>
      <c r="D15" s="224" t="s">
        <v>898</v>
      </c>
      <c r="E15" s="224" t="s">
        <v>905</v>
      </c>
      <c r="F15" s="225">
        <v>1.1916583912611719E-2</v>
      </c>
      <c r="G15" s="226" t="s">
        <v>19</v>
      </c>
      <c r="H15" s="227" t="s">
        <v>94</v>
      </c>
      <c r="I15" s="228">
        <v>41695</v>
      </c>
      <c r="J15" s="228">
        <v>41912</v>
      </c>
      <c r="K15" s="229" t="s">
        <v>16</v>
      </c>
      <c r="L15" s="225">
        <v>0</v>
      </c>
      <c r="M15" s="225">
        <v>9</v>
      </c>
      <c r="N15" s="225">
        <v>200</v>
      </c>
      <c r="O15" s="225">
        <v>0</v>
      </c>
      <c r="P15" s="230">
        <v>0</v>
      </c>
      <c r="Q15" s="231">
        <v>185</v>
      </c>
      <c r="R15" s="232" t="s">
        <v>906</v>
      </c>
      <c r="S15" t="s">
        <v>907</v>
      </c>
    </row>
    <row r="16" spans="1:19" s="548" customFormat="1" ht="17.25" customHeight="1" x14ac:dyDescent="0.25">
      <c r="A16" s="548" t="s">
        <v>993</v>
      </c>
      <c r="C16" s="555" t="s">
        <v>1919</v>
      </c>
      <c r="D16" s="553" t="s">
        <v>1919</v>
      </c>
      <c r="E16" s="553" t="s">
        <v>899</v>
      </c>
      <c r="F16" s="563" t="s">
        <v>16</v>
      </c>
      <c r="G16" s="549" t="s">
        <v>19</v>
      </c>
      <c r="H16" s="560" t="s">
        <v>95</v>
      </c>
      <c r="I16" s="558">
        <v>41281</v>
      </c>
      <c r="J16" s="558">
        <v>41628</v>
      </c>
      <c r="K16" s="558" t="s">
        <v>16</v>
      </c>
      <c r="L16" s="563">
        <v>11</v>
      </c>
      <c r="M16" s="563"/>
      <c r="N16" s="563">
        <v>350</v>
      </c>
      <c r="O16" s="563"/>
      <c r="P16" s="550">
        <v>107000000</v>
      </c>
      <c r="Q16" s="265">
        <v>56</v>
      </c>
      <c r="R16" s="561" t="s">
        <v>1920</v>
      </c>
    </row>
    <row r="17" spans="1:19" s="548" customFormat="1" ht="17.25" customHeight="1" x14ac:dyDescent="0.25">
      <c r="A17" s="548" t="s">
        <v>993</v>
      </c>
      <c r="C17" s="555" t="s">
        <v>1919</v>
      </c>
      <c r="D17" s="553" t="s">
        <v>1919</v>
      </c>
      <c r="E17" s="553" t="s">
        <v>899</v>
      </c>
      <c r="F17" s="564" t="s">
        <v>16</v>
      </c>
      <c r="G17" s="549" t="s">
        <v>19</v>
      </c>
      <c r="H17" s="549" t="s">
        <v>95</v>
      </c>
      <c r="I17" s="545">
        <v>41281</v>
      </c>
      <c r="J17" s="545">
        <v>41628</v>
      </c>
      <c r="K17" s="558" t="s">
        <v>16</v>
      </c>
      <c r="L17" s="563">
        <v>0</v>
      </c>
      <c r="M17" s="563"/>
      <c r="N17" s="563">
        <v>225</v>
      </c>
      <c r="O17" s="563"/>
      <c r="P17" s="550">
        <v>98000000</v>
      </c>
      <c r="Q17" s="265">
        <v>57</v>
      </c>
      <c r="R17" s="561" t="s">
        <v>1921</v>
      </c>
    </row>
    <row r="18" spans="1:19" s="548" customFormat="1" ht="17.25" customHeight="1" x14ac:dyDescent="0.25">
      <c r="A18" s="548" t="s">
        <v>993</v>
      </c>
      <c r="C18" s="555" t="s">
        <v>1919</v>
      </c>
      <c r="D18" s="555" t="s">
        <v>1919</v>
      </c>
      <c r="E18" s="553" t="s">
        <v>1922</v>
      </c>
      <c r="F18" s="564" t="s">
        <v>16</v>
      </c>
      <c r="G18" s="549" t="s">
        <v>19</v>
      </c>
      <c r="H18" s="549" t="s">
        <v>95</v>
      </c>
      <c r="I18" s="545">
        <v>40211</v>
      </c>
      <c r="J18" s="545">
        <v>40535</v>
      </c>
      <c r="K18" s="558" t="s">
        <v>16</v>
      </c>
      <c r="L18" s="563">
        <v>10</v>
      </c>
      <c r="M18" s="563" t="s">
        <v>19</v>
      </c>
      <c r="N18" s="563">
        <v>200</v>
      </c>
      <c r="O18" s="563"/>
      <c r="P18" s="291">
        <v>0</v>
      </c>
      <c r="Q18" s="265">
        <v>58</v>
      </c>
      <c r="R18" s="561" t="s">
        <v>1923</v>
      </c>
    </row>
    <row r="19" spans="1:19" s="548" customFormat="1" ht="17.25" customHeight="1" x14ac:dyDescent="0.25">
      <c r="A19" s="548" t="s">
        <v>993</v>
      </c>
      <c r="C19" s="555" t="s">
        <v>1919</v>
      </c>
      <c r="D19" s="555" t="s">
        <v>1919</v>
      </c>
      <c r="E19" s="553" t="s">
        <v>1922</v>
      </c>
      <c r="F19" s="564" t="s">
        <v>16</v>
      </c>
      <c r="G19" s="549" t="s">
        <v>19</v>
      </c>
      <c r="H19" s="549" t="s">
        <v>95</v>
      </c>
      <c r="I19" s="558">
        <v>39848</v>
      </c>
      <c r="J19" s="558">
        <v>40175</v>
      </c>
      <c r="K19" s="558" t="s">
        <v>16</v>
      </c>
      <c r="L19" s="563">
        <v>10</v>
      </c>
      <c r="M19" s="563" t="s">
        <v>19</v>
      </c>
      <c r="N19" s="563">
        <v>200</v>
      </c>
      <c r="O19" s="563"/>
      <c r="P19" s="291">
        <v>0</v>
      </c>
      <c r="Q19" s="265">
        <v>59</v>
      </c>
      <c r="R19" s="561" t="s">
        <v>1924</v>
      </c>
    </row>
    <row r="20" spans="1:19" s="548" customFormat="1" ht="17.25" customHeight="1" x14ac:dyDescent="0.25">
      <c r="A20" s="548" t="s">
        <v>993</v>
      </c>
      <c r="C20" s="555" t="s">
        <v>1919</v>
      </c>
      <c r="D20" s="555" t="s">
        <v>1919</v>
      </c>
      <c r="E20" s="553" t="s">
        <v>1925</v>
      </c>
      <c r="F20" s="564" t="s">
        <v>720</v>
      </c>
      <c r="G20" s="549" t="s">
        <v>19</v>
      </c>
      <c r="H20" s="549" t="s">
        <v>95</v>
      </c>
      <c r="I20" s="545">
        <v>40945</v>
      </c>
      <c r="J20" s="545">
        <v>41219</v>
      </c>
      <c r="K20" s="558" t="s">
        <v>16</v>
      </c>
      <c r="L20" s="563">
        <v>9</v>
      </c>
      <c r="M20" s="563" t="s">
        <v>19</v>
      </c>
      <c r="N20" s="563">
        <v>200</v>
      </c>
      <c r="O20" s="563"/>
      <c r="P20" s="291">
        <v>0</v>
      </c>
      <c r="Q20" s="265">
        <v>60</v>
      </c>
      <c r="R20" s="561" t="s">
        <v>1926</v>
      </c>
    </row>
    <row r="21" spans="1:19" s="548" customFormat="1" ht="17.25" customHeight="1" x14ac:dyDescent="0.25">
      <c r="A21" s="548" t="s">
        <v>993</v>
      </c>
      <c r="C21" s="555" t="s">
        <v>1919</v>
      </c>
      <c r="D21" s="555" t="s">
        <v>1919</v>
      </c>
      <c r="E21" s="1375" t="s">
        <v>1927</v>
      </c>
      <c r="F21" s="564" t="s">
        <v>1928</v>
      </c>
      <c r="G21" s="549" t="s">
        <v>19</v>
      </c>
      <c r="H21" s="549" t="s">
        <v>95</v>
      </c>
      <c r="I21" s="545">
        <v>40912</v>
      </c>
      <c r="J21" s="545">
        <v>41273</v>
      </c>
      <c r="K21" s="558" t="s">
        <v>16</v>
      </c>
      <c r="L21" s="563">
        <v>0</v>
      </c>
      <c r="M21" s="563">
        <v>11</v>
      </c>
      <c r="N21" s="563">
        <v>0</v>
      </c>
      <c r="O21" s="563" t="s">
        <v>95</v>
      </c>
      <c r="P21" s="550">
        <v>100000000</v>
      </c>
      <c r="Q21" s="265">
        <v>310</v>
      </c>
      <c r="R21" s="496" t="s">
        <v>1929</v>
      </c>
    </row>
    <row r="22" spans="1:19" ht="17.25" customHeight="1" x14ac:dyDescent="0.25">
      <c r="A22" s="548" t="s">
        <v>993</v>
      </c>
      <c r="B22" s="548"/>
      <c r="C22" s="555" t="s">
        <v>1919</v>
      </c>
      <c r="D22" s="555" t="s">
        <v>1919</v>
      </c>
      <c r="E22" s="1376"/>
      <c r="F22" s="564" t="s">
        <v>1930</v>
      </c>
      <c r="G22" s="549" t="s">
        <v>19</v>
      </c>
      <c r="H22" s="549" t="s">
        <v>95</v>
      </c>
      <c r="I22" s="545">
        <v>41282</v>
      </c>
      <c r="J22" s="545">
        <v>41630</v>
      </c>
      <c r="K22" s="558" t="s">
        <v>16</v>
      </c>
      <c r="L22" s="563">
        <v>0</v>
      </c>
      <c r="M22" s="563">
        <v>11</v>
      </c>
      <c r="N22" s="563">
        <v>0</v>
      </c>
      <c r="O22" s="556" t="s">
        <v>95</v>
      </c>
      <c r="P22" s="550">
        <v>100000000</v>
      </c>
      <c r="Q22" s="265">
        <v>310</v>
      </c>
      <c r="R22" s="496" t="s">
        <v>1929</v>
      </c>
    </row>
    <row r="23" spans="1:19" ht="17.25" customHeight="1" x14ac:dyDescent="0.25">
      <c r="A23" s="548" t="s">
        <v>993</v>
      </c>
      <c r="B23" s="548"/>
      <c r="C23" s="555" t="s">
        <v>1919</v>
      </c>
      <c r="D23" s="555" t="s">
        <v>1919</v>
      </c>
      <c r="E23" s="546" t="s">
        <v>1931</v>
      </c>
      <c r="F23" s="564" t="s">
        <v>1932</v>
      </c>
      <c r="G23" s="549" t="s">
        <v>19</v>
      </c>
      <c r="H23" s="549" t="s">
        <v>95</v>
      </c>
      <c r="I23" s="545">
        <v>40244</v>
      </c>
      <c r="J23" s="545">
        <v>40400</v>
      </c>
      <c r="K23" s="558" t="s">
        <v>16</v>
      </c>
      <c r="L23" s="563">
        <v>0</v>
      </c>
      <c r="M23" s="563">
        <v>5</v>
      </c>
      <c r="N23" s="563">
        <v>0</v>
      </c>
      <c r="O23" s="556" t="s">
        <v>95</v>
      </c>
      <c r="P23" s="550">
        <v>42362750</v>
      </c>
      <c r="Q23" s="265">
        <v>311</v>
      </c>
      <c r="R23" s="496" t="s">
        <v>1929</v>
      </c>
    </row>
    <row r="24" spans="1:19" ht="17.25" customHeight="1" x14ac:dyDescent="0.25">
      <c r="A24" s="548" t="s">
        <v>993</v>
      </c>
      <c r="B24" s="548"/>
      <c r="C24" s="555" t="s">
        <v>1919</v>
      </c>
      <c r="D24" s="555" t="s">
        <v>1919</v>
      </c>
      <c r="E24" s="546" t="s">
        <v>1933</v>
      </c>
      <c r="F24" s="564" t="s">
        <v>1934</v>
      </c>
      <c r="G24" s="549" t="s">
        <v>19</v>
      </c>
      <c r="H24" s="549" t="s">
        <v>95</v>
      </c>
      <c r="I24" s="558">
        <v>41695</v>
      </c>
      <c r="J24" s="558">
        <v>41969</v>
      </c>
      <c r="K24" s="558" t="s">
        <v>16</v>
      </c>
      <c r="L24" s="563">
        <v>10</v>
      </c>
      <c r="M24" s="563">
        <v>0</v>
      </c>
      <c r="N24" s="563">
        <v>0</v>
      </c>
      <c r="O24" s="556" t="s">
        <v>95</v>
      </c>
      <c r="P24" s="550">
        <v>0</v>
      </c>
      <c r="Q24" s="265">
        <v>312</v>
      </c>
      <c r="R24" s="343" t="s">
        <v>1935</v>
      </c>
    </row>
    <row r="25" spans="1:19" ht="17.25" customHeight="1" x14ac:dyDescent="0.25">
      <c r="C25" s="224"/>
      <c r="D25" s="224"/>
      <c r="E25" s="224"/>
      <c r="F25" s="225"/>
      <c r="G25" s="226"/>
      <c r="H25" s="227"/>
      <c r="I25" s="228"/>
      <c r="J25" s="228"/>
      <c r="K25" s="229"/>
      <c r="L25" s="225"/>
      <c r="M25" s="225"/>
      <c r="N25" s="225"/>
      <c r="O25" s="225"/>
      <c r="P25" s="230"/>
      <c r="Q25" s="231"/>
      <c r="R25" s="232"/>
    </row>
    <row r="26" spans="1:19" ht="17.25" customHeight="1" x14ac:dyDescent="0.25">
      <c r="C26" s="224"/>
      <c r="D26" s="224"/>
      <c r="E26" s="224"/>
      <c r="F26" s="225"/>
      <c r="G26" s="226"/>
      <c r="H26" s="227"/>
      <c r="I26" s="228"/>
      <c r="J26" s="228"/>
      <c r="K26" s="229"/>
      <c r="L26" s="225"/>
      <c r="M26" s="225"/>
      <c r="N26" s="225"/>
      <c r="O26" s="225"/>
      <c r="P26" s="230"/>
      <c r="Q26" s="231"/>
      <c r="R26" s="232"/>
    </row>
    <row r="27" spans="1:19" ht="17.25" customHeight="1" x14ac:dyDescent="0.25">
      <c r="C27" s="224"/>
      <c r="D27" s="224"/>
      <c r="E27" s="224"/>
      <c r="F27" s="225"/>
      <c r="G27" s="226"/>
      <c r="H27" s="227"/>
      <c r="I27" s="228"/>
      <c r="J27" s="228"/>
      <c r="K27" s="229"/>
      <c r="L27" s="225"/>
      <c r="M27" s="225"/>
      <c r="N27" s="225"/>
      <c r="O27" s="225"/>
      <c r="P27" s="230"/>
      <c r="Q27" s="231"/>
      <c r="R27" s="232"/>
    </row>
    <row r="28" spans="1:19" s="607" customFormat="1" ht="14.25" customHeight="1" x14ac:dyDescent="0.2">
      <c r="A28" s="607" t="s">
        <v>2326</v>
      </c>
      <c r="B28" s="607">
        <v>8</v>
      </c>
      <c r="C28" s="294" t="s">
        <v>2302</v>
      </c>
      <c r="D28" s="346" t="s">
        <v>908</v>
      </c>
      <c r="E28" s="226" t="s">
        <v>2301</v>
      </c>
      <c r="F28" s="1019">
        <v>152</v>
      </c>
      <c r="G28" s="226" t="s">
        <v>19</v>
      </c>
      <c r="H28" s="227">
        <v>0.8</v>
      </c>
      <c r="I28" s="228">
        <v>41671</v>
      </c>
      <c r="J28" s="228">
        <v>41850</v>
      </c>
      <c r="K28" s="229" t="s">
        <v>16</v>
      </c>
      <c r="L28" s="980">
        <v>6</v>
      </c>
      <c r="M28" s="980"/>
      <c r="N28" s="225">
        <v>350</v>
      </c>
      <c r="O28" s="225">
        <v>100</v>
      </c>
      <c r="P28" s="231">
        <v>192080000</v>
      </c>
      <c r="Q28" s="232">
        <v>114</v>
      </c>
      <c r="R28" s="232"/>
    </row>
    <row r="29" spans="1:19" s="607" customFormat="1" ht="14.25" customHeight="1" x14ac:dyDescent="0.2">
      <c r="A29" s="607" t="s">
        <v>2326</v>
      </c>
      <c r="B29" s="607">
        <v>8</v>
      </c>
      <c r="C29" s="294" t="s">
        <v>2302</v>
      </c>
      <c r="D29" s="346" t="s">
        <v>908</v>
      </c>
      <c r="E29" s="226" t="s">
        <v>2301</v>
      </c>
      <c r="F29" s="1019">
        <v>74</v>
      </c>
      <c r="G29" s="226" t="s">
        <v>19</v>
      </c>
      <c r="H29" s="227">
        <v>0.8</v>
      </c>
      <c r="I29" s="228">
        <v>40210</v>
      </c>
      <c r="J29" s="228">
        <v>40543</v>
      </c>
      <c r="K29" s="229" t="s">
        <v>16</v>
      </c>
      <c r="L29" s="980">
        <v>11</v>
      </c>
      <c r="M29" s="980"/>
      <c r="N29" s="225">
        <v>170</v>
      </c>
      <c r="O29" s="225">
        <v>100</v>
      </c>
      <c r="P29" s="231">
        <v>35700000</v>
      </c>
      <c r="Q29" s="232">
        <v>115</v>
      </c>
      <c r="R29" s="232"/>
    </row>
    <row r="30" spans="1:19" s="607" customFormat="1" ht="14.25" customHeight="1" x14ac:dyDescent="0.2">
      <c r="A30" s="607" t="s">
        <v>2326</v>
      </c>
      <c r="B30" s="607">
        <v>8</v>
      </c>
      <c r="C30" s="294" t="s">
        <v>2302</v>
      </c>
      <c r="D30" s="346" t="s">
        <v>908</v>
      </c>
      <c r="E30" s="226" t="s">
        <v>2301</v>
      </c>
      <c r="F30" s="1019">
        <v>238</v>
      </c>
      <c r="G30" s="226" t="s">
        <v>19</v>
      </c>
      <c r="H30" s="227">
        <v>0.8</v>
      </c>
      <c r="I30" s="228">
        <v>39873</v>
      </c>
      <c r="J30" s="228">
        <v>40359</v>
      </c>
      <c r="K30" s="229" t="s">
        <v>16</v>
      </c>
      <c r="L30" s="980">
        <v>16</v>
      </c>
      <c r="M30" s="980"/>
      <c r="N30" s="225">
        <v>170</v>
      </c>
      <c r="O30" s="225">
        <v>100</v>
      </c>
      <c r="P30" s="231">
        <v>315837900</v>
      </c>
      <c r="Q30" s="232">
        <v>116</v>
      </c>
      <c r="R30" s="232"/>
    </row>
    <row r="31" spans="1:19" s="607" customFormat="1" ht="14.25" customHeight="1" x14ac:dyDescent="0.2">
      <c r="A31" s="607" t="s">
        <v>2326</v>
      </c>
      <c r="B31" s="607">
        <v>8</v>
      </c>
      <c r="C31" s="294" t="s">
        <v>2302</v>
      </c>
      <c r="D31" s="232" t="s">
        <v>908</v>
      </c>
      <c r="E31" s="226" t="s">
        <v>2303</v>
      </c>
      <c r="F31" s="982" t="s">
        <v>2304</v>
      </c>
      <c r="G31" s="983" t="s">
        <v>19</v>
      </c>
      <c r="H31" s="984">
        <v>0.8</v>
      </c>
      <c r="I31" s="985"/>
      <c r="J31" s="986"/>
      <c r="K31" s="986" t="s">
        <v>16</v>
      </c>
      <c r="L31" s="986"/>
      <c r="M31" s="986"/>
      <c r="N31" s="982">
        <v>1627</v>
      </c>
      <c r="O31" s="982">
        <v>100</v>
      </c>
      <c r="P31" s="987">
        <v>1524727710</v>
      </c>
      <c r="Q31" s="987">
        <v>224</v>
      </c>
      <c r="R31" s="232" t="s">
        <v>2305</v>
      </c>
      <c r="S31" s="607" t="s">
        <v>1002</v>
      </c>
    </row>
    <row r="32" spans="1:19" s="607" customFormat="1" ht="14.25" customHeight="1" x14ac:dyDescent="0.2">
      <c r="A32" s="607" t="s">
        <v>2326</v>
      </c>
      <c r="B32" s="607">
        <v>8</v>
      </c>
      <c r="C32" s="294" t="s">
        <v>2302</v>
      </c>
      <c r="D32" s="232" t="s">
        <v>908</v>
      </c>
      <c r="E32" s="226" t="s">
        <v>2303</v>
      </c>
      <c r="F32" s="982">
        <v>189</v>
      </c>
      <c r="G32" s="983" t="s">
        <v>19</v>
      </c>
      <c r="H32" s="988">
        <v>0.8</v>
      </c>
      <c r="I32" s="983"/>
      <c r="J32" s="986"/>
      <c r="K32" s="986" t="s">
        <v>16</v>
      </c>
      <c r="L32" s="986"/>
      <c r="M32" s="986"/>
      <c r="N32" s="982">
        <v>477</v>
      </c>
      <c r="O32" s="982">
        <v>100</v>
      </c>
      <c r="P32" s="987">
        <v>1200000000</v>
      </c>
      <c r="Q32" s="1124">
        <v>225</v>
      </c>
      <c r="R32" s="232" t="s">
        <v>2305</v>
      </c>
      <c r="S32" s="607" t="s">
        <v>1002</v>
      </c>
    </row>
    <row r="33" spans="1:19" s="893" customFormat="1" ht="14.25" customHeight="1" x14ac:dyDescent="0.2">
      <c r="A33" s="893" t="s">
        <v>2326</v>
      </c>
      <c r="B33" s="893">
        <v>8</v>
      </c>
      <c r="C33" s="1212" t="s">
        <v>2302</v>
      </c>
      <c r="D33" s="1213" t="s">
        <v>908</v>
      </c>
      <c r="E33" s="1214" t="s">
        <v>2301</v>
      </c>
      <c r="F33" s="1215">
        <v>186</v>
      </c>
      <c r="G33" s="1216" t="s">
        <v>19</v>
      </c>
      <c r="H33" s="1217">
        <v>0.8</v>
      </c>
      <c r="I33" s="1218">
        <v>41821</v>
      </c>
      <c r="J33" s="1218">
        <v>42004</v>
      </c>
      <c r="K33" s="1219" t="s">
        <v>16</v>
      </c>
      <c r="L33" s="1220">
        <v>6</v>
      </c>
      <c r="M33" s="1219"/>
      <c r="N33" s="1221">
        <v>170</v>
      </c>
      <c r="O33" s="1221">
        <v>100</v>
      </c>
      <c r="P33" s="1222">
        <v>132674035</v>
      </c>
      <c r="Q33" s="1222">
        <v>226</v>
      </c>
      <c r="R33" s="1213"/>
      <c r="S33" s="893" t="s">
        <v>1002</v>
      </c>
    </row>
    <row r="34" spans="1:19" ht="17.25" customHeight="1" x14ac:dyDescent="0.25">
      <c r="A34" t="s">
        <v>896</v>
      </c>
      <c r="B34">
        <v>39</v>
      </c>
      <c r="C34" s="224" t="s">
        <v>908</v>
      </c>
      <c r="D34" s="226" t="s">
        <v>908</v>
      </c>
      <c r="E34" s="224" t="s">
        <v>32</v>
      </c>
      <c r="F34" s="237">
        <v>181</v>
      </c>
      <c r="G34" s="226" t="s">
        <v>19</v>
      </c>
      <c r="H34" s="227" t="s">
        <v>909</v>
      </c>
      <c r="I34" s="228">
        <v>40924</v>
      </c>
      <c r="J34" s="229">
        <v>41261</v>
      </c>
      <c r="K34" s="229" t="s">
        <v>16</v>
      </c>
      <c r="L34" s="225"/>
      <c r="M34" s="225">
        <v>11</v>
      </c>
      <c r="N34" s="237">
        <v>1284</v>
      </c>
      <c r="O34" s="227">
        <v>1</v>
      </c>
      <c r="P34" s="231">
        <v>702573984</v>
      </c>
      <c r="Q34" s="231">
        <v>53</v>
      </c>
      <c r="R34" s="232"/>
    </row>
    <row r="35" spans="1:19" ht="17.25" customHeight="1" x14ac:dyDescent="0.25">
      <c r="A35" t="s">
        <v>896</v>
      </c>
      <c r="B35">
        <v>39</v>
      </c>
      <c r="C35" s="224" t="s">
        <v>908</v>
      </c>
      <c r="D35" s="226" t="s">
        <v>908</v>
      </c>
      <c r="E35" s="224" t="s">
        <v>32</v>
      </c>
      <c r="F35" s="237">
        <v>68</v>
      </c>
      <c r="G35" s="226" t="s">
        <v>19</v>
      </c>
      <c r="H35" s="238" t="s">
        <v>909</v>
      </c>
      <c r="I35" s="228">
        <v>40550</v>
      </c>
      <c r="J35" s="229">
        <v>40908</v>
      </c>
      <c r="K35" s="229" t="s">
        <v>16</v>
      </c>
      <c r="L35" s="225"/>
      <c r="M35" s="225">
        <v>12</v>
      </c>
      <c r="N35" s="237">
        <v>170</v>
      </c>
      <c r="O35" s="227">
        <v>1</v>
      </c>
      <c r="P35" s="231">
        <v>36760800</v>
      </c>
      <c r="Q35" s="231">
        <v>54</v>
      </c>
      <c r="R35" s="232"/>
    </row>
    <row r="36" spans="1:19" s="429" customFormat="1" ht="17.25" customHeight="1" x14ac:dyDescent="0.25">
      <c r="A36" s="429" t="s">
        <v>896</v>
      </c>
      <c r="B36" s="429">
        <v>39</v>
      </c>
      <c r="C36" s="1223" t="s">
        <v>908</v>
      </c>
      <c r="D36" s="1214" t="s">
        <v>908</v>
      </c>
      <c r="E36" s="1223" t="s">
        <v>32</v>
      </c>
      <c r="F36" s="1224">
        <v>186</v>
      </c>
      <c r="G36" s="1214" t="s">
        <v>19</v>
      </c>
      <c r="H36" s="1225" t="s">
        <v>909</v>
      </c>
      <c r="I36" s="1226">
        <v>40361</v>
      </c>
      <c r="J36" s="1227">
        <v>40532</v>
      </c>
      <c r="K36" s="1227" t="s">
        <v>16</v>
      </c>
      <c r="L36" s="1228">
        <v>5</v>
      </c>
      <c r="M36" s="1227"/>
      <c r="N36" s="1224">
        <v>850</v>
      </c>
      <c r="O36" s="1229">
        <v>1</v>
      </c>
      <c r="P36" s="1112">
        <v>132674035</v>
      </c>
      <c r="Q36" s="1112">
        <v>55</v>
      </c>
      <c r="R36" s="1213"/>
    </row>
    <row r="37" spans="1:19" ht="17.25" customHeight="1" x14ac:dyDescent="0.25">
      <c r="A37" t="s">
        <v>896</v>
      </c>
      <c r="B37">
        <v>39</v>
      </c>
      <c r="C37" s="224" t="s">
        <v>908</v>
      </c>
      <c r="D37" s="226" t="s">
        <v>908</v>
      </c>
      <c r="E37" s="224" t="s">
        <v>32</v>
      </c>
      <c r="F37" s="237">
        <v>134</v>
      </c>
      <c r="G37" s="226" t="s">
        <v>19</v>
      </c>
      <c r="H37" s="238" t="s">
        <v>909</v>
      </c>
      <c r="I37" s="228">
        <v>40575</v>
      </c>
      <c r="J37" s="229">
        <v>41255</v>
      </c>
      <c r="K37" s="229" t="s">
        <v>16</v>
      </c>
      <c r="L37" s="225">
        <v>10</v>
      </c>
      <c r="M37" s="229"/>
      <c r="N37" s="237">
        <v>850</v>
      </c>
      <c r="O37" s="227">
        <v>1</v>
      </c>
      <c r="P37" s="231">
        <v>245026950</v>
      </c>
      <c r="Q37" s="231">
        <v>57</v>
      </c>
      <c r="R37" s="232"/>
    </row>
    <row r="38" spans="1:19" ht="17.25" customHeight="1" x14ac:dyDescent="0.25">
      <c r="A38" t="s">
        <v>896</v>
      </c>
      <c r="B38">
        <v>39</v>
      </c>
      <c r="C38" s="224" t="s">
        <v>908</v>
      </c>
      <c r="D38" s="226" t="s">
        <v>908</v>
      </c>
      <c r="E38" s="224" t="s">
        <v>32</v>
      </c>
      <c r="F38" s="237">
        <v>59</v>
      </c>
      <c r="G38" s="226" t="s">
        <v>19</v>
      </c>
      <c r="H38" s="238" t="s">
        <v>909</v>
      </c>
      <c r="I38" s="228">
        <v>40924</v>
      </c>
      <c r="J38" s="229">
        <v>41273</v>
      </c>
      <c r="K38" s="229" t="s">
        <v>16</v>
      </c>
      <c r="L38" s="225"/>
      <c r="M38" s="225">
        <v>8</v>
      </c>
      <c r="N38" s="237">
        <v>850</v>
      </c>
      <c r="O38" s="227">
        <v>1</v>
      </c>
      <c r="P38" s="231">
        <v>15296400</v>
      </c>
      <c r="Q38" s="231">
        <v>58</v>
      </c>
      <c r="R38" s="232"/>
    </row>
    <row r="39" spans="1:19" ht="17.25" customHeight="1" x14ac:dyDescent="0.25">
      <c r="A39" t="s">
        <v>896</v>
      </c>
      <c r="B39">
        <v>39</v>
      </c>
      <c r="C39" s="224" t="s">
        <v>908</v>
      </c>
      <c r="D39" s="226" t="s">
        <v>908</v>
      </c>
      <c r="E39" s="224" t="s">
        <v>32</v>
      </c>
      <c r="F39" s="237">
        <v>234</v>
      </c>
      <c r="G39" s="226" t="s">
        <v>19</v>
      </c>
      <c r="H39" s="226" t="s">
        <v>909</v>
      </c>
      <c r="I39" s="228">
        <v>41579</v>
      </c>
      <c r="J39" s="229">
        <v>41850</v>
      </c>
      <c r="K39" s="229" t="s">
        <v>16</v>
      </c>
      <c r="L39" s="225">
        <v>9</v>
      </c>
      <c r="M39" s="229"/>
      <c r="N39" s="237">
        <v>120</v>
      </c>
      <c r="O39" s="227">
        <v>1</v>
      </c>
      <c r="P39" s="231">
        <v>281216128</v>
      </c>
      <c r="Q39" s="231">
        <v>59</v>
      </c>
      <c r="R39" s="232"/>
    </row>
    <row r="40" spans="1:19" ht="17.25" customHeight="1" x14ac:dyDescent="0.25">
      <c r="A40" t="s">
        <v>896</v>
      </c>
      <c r="B40">
        <v>39</v>
      </c>
      <c r="C40" s="224" t="s">
        <v>908</v>
      </c>
      <c r="D40" s="226" t="s">
        <v>908</v>
      </c>
      <c r="E40" s="224" t="s">
        <v>32</v>
      </c>
      <c r="F40" s="237">
        <v>195</v>
      </c>
      <c r="G40" s="226" t="s">
        <v>19</v>
      </c>
      <c r="H40" s="226" t="s">
        <v>909</v>
      </c>
      <c r="I40" s="228">
        <v>41502</v>
      </c>
      <c r="J40" s="229">
        <v>41988</v>
      </c>
      <c r="K40" s="229" t="s">
        <v>16</v>
      </c>
      <c r="L40" s="225">
        <v>4</v>
      </c>
      <c r="M40" s="229"/>
      <c r="N40" s="237">
        <v>700</v>
      </c>
      <c r="O40" s="227">
        <v>1</v>
      </c>
      <c r="P40" s="231">
        <v>1388155650</v>
      </c>
      <c r="Q40" s="231">
        <v>60</v>
      </c>
      <c r="R40" s="232"/>
    </row>
    <row r="41" spans="1:19" s="293" customFormat="1" ht="17.25" customHeight="1" x14ac:dyDescent="0.25">
      <c r="C41" s="224"/>
      <c r="D41" s="226"/>
      <c r="E41" s="224"/>
      <c r="F41" s="237"/>
      <c r="G41" s="226"/>
      <c r="H41" s="226"/>
      <c r="I41" s="228"/>
      <c r="J41" s="229"/>
      <c r="K41" s="229"/>
      <c r="L41" s="225"/>
      <c r="M41" s="229"/>
      <c r="N41" s="237"/>
      <c r="O41" s="227"/>
      <c r="P41" s="231"/>
      <c r="Q41" s="231"/>
      <c r="R41" s="232"/>
    </row>
    <row r="42" spans="1:19" s="293" customFormat="1" ht="17.25" customHeight="1" x14ac:dyDescent="0.25">
      <c r="C42" s="224"/>
      <c r="D42" s="226"/>
      <c r="E42" s="224"/>
      <c r="F42" s="237"/>
      <c r="G42" s="226"/>
      <c r="H42" s="226"/>
      <c r="I42" s="228"/>
      <c r="J42" s="229"/>
      <c r="K42" s="229"/>
      <c r="L42" s="225"/>
      <c r="M42" s="229"/>
      <c r="N42" s="237"/>
      <c r="O42" s="227"/>
      <c r="P42" s="231"/>
      <c r="Q42" s="231"/>
      <c r="R42" s="232"/>
    </row>
    <row r="43" spans="1:19" ht="17.25" customHeight="1" x14ac:dyDescent="0.25">
      <c r="A43" t="s">
        <v>896</v>
      </c>
      <c r="B43">
        <v>22</v>
      </c>
      <c r="C43" s="224" t="s">
        <v>910</v>
      </c>
      <c r="D43" s="224" t="s">
        <v>910</v>
      </c>
      <c r="E43" s="224" t="s">
        <v>32</v>
      </c>
      <c r="F43" s="225">
        <v>119</v>
      </c>
      <c r="G43" s="226" t="s">
        <v>19</v>
      </c>
      <c r="H43" s="227" t="s">
        <v>16</v>
      </c>
      <c r="I43" s="228">
        <v>40191</v>
      </c>
      <c r="J43" s="228">
        <v>40543</v>
      </c>
      <c r="K43" s="229" t="s">
        <v>16</v>
      </c>
      <c r="L43" s="237">
        <v>11</v>
      </c>
      <c r="M43" s="225">
        <v>0</v>
      </c>
      <c r="N43" s="225">
        <v>456</v>
      </c>
      <c r="O43" s="225">
        <v>0</v>
      </c>
      <c r="P43" s="230">
        <v>273053499</v>
      </c>
      <c r="Q43" s="231">
        <v>62</v>
      </c>
      <c r="R43" s="232"/>
    </row>
    <row r="44" spans="1:19" ht="17.25" customHeight="1" x14ac:dyDescent="0.25">
      <c r="A44" t="s">
        <v>896</v>
      </c>
      <c r="B44">
        <v>22</v>
      </c>
      <c r="C44" s="224" t="s">
        <v>910</v>
      </c>
      <c r="D44" s="224" t="s">
        <v>910</v>
      </c>
      <c r="E44" s="224" t="s">
        <v>32</v>
      </c>
      <c r="F44" s="225">
        <v>22</v>
      </c>
      <c r="G44" s="226" t="s">
        <v>19</v>
      </c>
      <c r="H44" s="227" t="s">
        <v>16</v>
      </c>
      <c r="I44" s="228">
        <v>40550</v>
      </c>
      <c r="J44" s="228">
        <v>40908</v>
      </c>
      <c r="K44" s="229" t="s">
        <v>16</v>
      </c>
      <c r="L44" s="237">
        <v>11</v>
      </c>
      <c r="M44" s="225">
        <v>0</v>
      </c>
      <c r="N44" s="225">
        <v>564</v>
      </c>
      <c r="O44" s="225">
        <v>0</v>
      </c>
      <c r="P44" s="230">
        <v>348727720</v>
      </c>
      <c r="Q44" s="231">
        <v>62</v>
      </c>
      <c r="R44" s="232"/>
    </row>
    <row r="45" spans="1:19" ht="17.25" customHeight="1" x14ac:dyDescent="0.25">
      <c r="A45" t="s">
        <v>896</v>
      </c>
      <c r="B45">
        <v>22</v>
      </c>
      <c r="C45" s="224" t="s">
        <v>910</v>
      </c>
      <c r="D45" s="224" t="s">
        <v>910</v>
      </c>
      <c r="E45" s="224" t="s">
        <v>32</v>
      </c>
      <c r="F45" s="239">
        <v>89</v>
      </c>
      <c r="G45" s="226" t="s">
        <v>19</v>
      </c>
      <c r="H45" s="227" t="s">
        <v>16</v>
      </c>
      <c r="I45" s="240" t="s">
        <v>911</v>
      </c>
      <c r="J45" s="240">
        <v>41273</v>
      </c>
      <c r="K45" s="239" t="s">
        <v>16</v>
      </c>
      <c r="L45" s="241">
        <v>11</v>
      </c>
      <c r="M45" s="239">
        <v>0</v>
      </c>
      <c r="N45" s="239">
        <v>348</v>
      </c>
      <c r="O45" s="239">
        <v>0</v>
      </c>
      <c r="P45" s="230">
        <v>261809365</v>
      </c>
      <c r="Q45" s="242">
        <v>62</v>
      </c>
      <c r="R45" s="232"/>
    </row>
    <row r="46" spans="1:19" ht="17.25" customHeight="1" x14ac:dyDescent="0.25">
      <c r="A46" t="s">
        <v>896</v>
      </c>
      <c r="B46">
        <v>22</v>
      </c>
      <c r="C46" s="224" t="s">
        <v>910</v>
      </c>
      <c r="D46" s="224" t="s">
        <v>910</v>
      </c>
      <c r="E46" s="224" t="s">
        <v>32</v>
      </c>
      <c r="F46" s="239">
        <v>100</v>
      </c>
      <c r="G46" s="226" t="s">
        <v>19</v>
      </c>
      <c r="H46" s="227" t="s">
        <v>16</v>
      </c>
      <c r="I46" s="240">
        <v>41292</v>
      </c>
      <c r="J46" s="240" t="s">
        <v>912</v>
      </c>
      <c r="K46" s="239" t="s">
        <v>16</v>
      </c>
      <c r="L46" s="241">
        <v>11</v>
      </c>
      <c r="M46" s="239">
        <v>0</v>
      </c>
      <c r="N46" s="239">
        <v>480</v>
      </c>
      <c r="O46" s="239">
        <v>0</v>
      </c>
      <c r="P46" s="243">
        <v>44377575</v>
      </c>
      <c r="Q46" s="242">
        <v>62</v>
      </c>
      <c r="R46" s="232"/>
    </row>
    <row r="47" spans="1:19" ht="17.25" customHeight="1" x14ac:dyDescent="0.25">
      <c r="A47" t="s">
        <v>896</v>
      </c>
      <c r="B47">
        <v>22</v>
      </c>
      <c r="C47" s="224" t="s">
        <v>910</v>
      </c>
      <c r="D47" s="224" t="s">
        <v>910</v>
      </c>
      <c r="E47" s="224" t="s">
        <v>32</v>
      </c>
      <c r="F47" s="239">
        <v>203</v>
      </c>
      <c r="G47" s="226" t="s">
        <v>19</v>
      </c>
      <c r="H47" s="227" t="s">
        <v>16</v>
      </c>
      <c r="I47" s="240">
        <v>41502</v>
      </c>
      <c r="J47" s="240">
        <v>41988</v>
      </c>
      <c r="K47" s="239" t="s">
        <v>16</v>
      </c>
      <c r="L47" s="241">
        <v>13</v>
      </c>
      <c r="M47" s="239">
        <v>3</v>
      </c>
      <c r="N47" s="239">
        <v>150</v>
      </c>
      <c r="O47" s="239">
        <v>0</v>
      </c>
      <c r="P47" s="243">
        <v>595467600</v>
      </c>
      <c r="Q47" s="242">
        <v>63</v>
      </c>
      <c r="R47" s="232" t="s">
        <v>913</v>
      </c>
    </row>
    <row r="48" spans="1:19" ht="17.25" customHeight="1" x14ac:dyDescent="0.25">
      <c r="A48" t="s">
        <v>896</v>
      </c>
      <c r="B48">
        <v>22</v>
      </c>
      <c r="C48" s="224" t="s">
        <v>910</v>
      </c>
      <c r="D48" s="224" t="s">
        <v>910</v>
      </c>
      <c r="E48" s="224" t="s">
        <v>32</v>
      </c>
      <c r="F48" s="239">
        <v>97</v>
      </c>
      <c r="G48" s="226" t="s">
        <v>19</v>
      </c>
      <c r="H48" s="227" t="s">
        <v>16</v>
      </c>
      <c r="I48" s="240">
        <v>41654</v>
      </c>
      <c r="J48" s="240">
        <v>42004</v>
      </c>
      <c r="K48" s="239" t="s">
        <v>16</v>
      </c>
      <c r="L48" s="241">
        <v>0</v>
      </c>
      <c r="M48" s="239">
        <v>11</v>
      </c>
      <c r="N48" s="239">
        <v>408</v>
      </c>
      <c r="O48" s="239">
        <v>0</v>
      </c>
      <c r="P48" s="243">
        <v>3653620228</v>
      </c>
      <c r="Q48" s="242">
        <v>63</v>
      </c>
      <c r="R48" s="232" t="s">
        <v>914</v>
      </c>
    </row>
    <row r="49" spans="1:18" ht="17.25" customHeight="1" x14ac:dyDescent="0.25">
      <c r="A49" t="s">
        <v>896</v>
      </c>
      <c r="B49">
        <v>22</v>
      </c>
      <c r="C49" s="224" t="s">
        <v>910</v>
      </c>
      <c r="D49" s="224" t="s">
        <v>910</v>
      </c>
      <c r="E49" s="224" t="s">
        <v>32</v>
      </c>
      <c r="F49" s="239">
        <v>238</v>
      </c>
      <c r="G49" s="226" t="s">
        <v>19</v>
      </c>
      <c r="H49" s="227" t="s">
        <v>16</v>
      </c>
      <c r="I49" s="240">
        <v>41866</v>
      </c>
      <c r="J49" s="240" t="s">
        <v>915</v>
      </c>
      <c r="K49" s="239" t="s">
        <v>16</v>
      </c>
      <c r="L49" s="241">
        <v>0</v>
      </c>
      <c r="M49" s="239">
        <v>4</v>
      </c>
      <c r="N49" s="239">
        <v>300</v>
      </c>
      <c r="O49" s="239">
        <v>0</v>
      </c>
      <c r="P49" s="243">
        <v>333323300</v>
      </c>
      <c r="Q49" s="242">
        <v>63</v>
      </c>
      <c r="R49" s="232" t="s">
        <v>916</v>
      </c>
    </row>
    <row r="50" spans="1:18" ht="17.25" customHeight="1" x14ac:dyDescent="0.25">
      <c r="A50" t="s">
        <v>1794</v>
      </c>
      <c r="B50" s="293">
        <v>22</v>
      </c>
      <c r="C50" s="295" t="s">
        <v>910</v>
      </c>
      <c r="D50" s="292" t="s">
        <v>910</v>
      </c>
      <c r="E50" s="295" t="s">
        <v>32</v>
      </c>
      <c r="F50" s="268" t="s">
        <v>1786</v>
      </c>
      <c r="G50" s="296" t="s">
        <v>19</v>
      </c>
      <c r="H50" s="220">
        <v>1</v>
      </c>
      <c r="I50" s="297">
        <v>41551</v>
      </c>
      <c r="J50" s="298">
        <v>41988</v>
      </c>
      <c r="K50" s="298" t="s">
        <v>16</v>
      </c>
      <c r="L50" s="267">
        <v>9</v>
      </c>
      <c r="M50" s="497">
        <v>2.87</v>
      </c>
      <c r="N50" s="267">
        <v>539</v>
      </c>
      <c r="O50" s="267">
        <v>539</v>
      </c>
      <c r="P50" s="223" t="s">
        <v>1787</v>
      </c>
      <c r="Q50" s="498" t="s">
        <v>1788</v>
      </c>
      <c r="R50" s="304"/>
    </row>
    <row r="51" spans="1:18" ht="17.25" customHeight="1" x14ac:dyDescent="0.25">
      <c r="A51" s="293" t="s">
        <v>1794</v>
      </c>
      <c r="B51" s="293">
        <v>22</v>
      </c>
      <c r="C51" s="295" t="s">
        <v>910</v>
      </c>
      <c r="D51" s="292" t="s">
        <v>910</v>
      </c>
      <c r="E51" s="295" t="s">
        <v>32</v>
      </c>
      <c r="F51" s="268" t="s">
        <v>1789</v>
      </c>
      <c r="G51" s="296" t="s">
        <v>19</v>
      </c>
      <c r="H51" s="268">
        <v>1</v>
      </c>
      <c r="I51" s="297">
        <v>41296</v>
      </c>
      <c r="J51" s="298">
        <v>41639</v>
      </c>
      <c r="K51" s="298" t="s">
        <v>16</v>
      </c>
      <c r="L51" s="267">
        <v>11.26</v>
      </c>
      <c r="M51" s="272"/>
      <c r="N51" s="267">
        <v>810</v>
      </c>
      <c r="O51" s="267">
        <v>810</v>
      </c>
      <c r="P51" s="223" t="s">
        <v>1790</v>
      </c>
      <c r="Q51" s="223"/>
      <c r="R51" s="304"/>
    </row>
    <row r="52" spans="1:18" ht="17.25" customHeight="1" x14ac:dyDescent="0.25">
      <c r="A52" s="293" t="s">
        <v>1794</v>
      </c>
      <c r="B52" s="293">
        <v>22</v>
      </c>
      <c r="C52" s="295" t="s">
        <v>910</v>
      </c>
      <c r="D52" s="292" t="s">
        <v>910</v>
      </c>
      <c r="E52" s="295" t="s">
        <v>32</v>
      </c>
      <c r="F52" s="499" t="s">
        <v>1791</v>
      </c>
      <c r="G52" s="296" t="s">
        <v>19</v>
      </c>
      <c r="H52" s="268">
        <v>1</v>
      </c>
      <c r="I52" s="297">
        <v>40927</v>
      </c>
      <c r="J52" s="298">
        <v>41274</v>
      </c>
      <c r="K52" s="298" t="s">
        <v>16</v>
      </c>
      <c r="L52" s="497">
        <f>11.37</f>
        <v>11.37</v>
      </c>
      <c r="M52" s="272">
        <v>0</v>
      </c>
      <c r="N52" s="267">
        <v>741</v>
      </c>
      <c r="O52" s="267">
        <v>741</v>
      </c>
      <c r="P52" s="223" t="s">
        <v>1792</v>
      </c>
      <c r="Q52" s="223"/>
      <c r="R52" s="409" t="s">
        <v>1793</v>
      </c>
    </row>
    <row r="55" spans="1:18" s="577" customFormat="1" ht="15" customHeight="1" x14ac:dyDescent="0.25">
      <c r="A55" s="577" t="s">
        <v>993</v>
      </c>
      <c r="B55" s="577">
        <v>3</v>
      </c>
      <c r="C55" s="555" t="s">
        <v>1961</v>
      </c>
      <c r="D55" s="555" t="s">
        <v>1961</v>
      </c>
      <c r="E55" s="555" t="s">
        <v>32</v>
      </c>
      <c r="F55" s="371" t="s">
        <v>1962</v>
      </c>
      <c r="G55" s="367" t="s">
        <v>19</v>
      </c>
      <c r="H55" s="368" t="s">
        <v>95</v>
      </c>
      <c r="I55" s="370">
        <v>41239</v>
      </c>
      <c r="J55" s="890">
        <v>41912</v>
      </c>
      <c r="K55" s="562" t="s">
        <v>16</v>
      </c>
      <c r="L55" s="891">
        <v>22</v>
      </c>
      <c r="M55" s="371">
        <v>0</v>
      </c>
      <c r="N55" s="371">
        <v>300</v>
      </c>
      <c r="O55" s="371" t="s">
        <v>95</v>
      </c>
      <c r="P55" s="365">
        <v>1260450452</v>
      </c>
      <c r="Q55" s="561"/>
    </row>
    <row r="56" spans="1:18" s="577" customFormat="1" ht="15" customHeight="1" x14ac:dyDescent="0.25">
      <c r="A56" s="577" t="s">
        <v>993</v>
      </c>
      <c r="B56" s="577">
        <v>3</v>
      </c>
      <c r="C56" s="555" t="s">
        <v>1963</v>
      </c>
      <c r="D56" s="555" t="s">
        <v>1963</v>
      </c>
      <c r="E56" s="555" t="s">
        <v>32</v>
      </c>
      <c r="F56" s="263" t="s">
        <v>1964</v>
      </c>
      <c r="G56" s="367" t="s">
        <v>19</v>
      </c>
      <c r="H56" s="303">
        <v>0.5</v>
      </c>
      <c r="I56" s="830">
        <v>41851</v>
      </c>
      <c r="J56" s="892">
        <v>41988</v>
      </c>
      <c r="K56" s="370" t="s">
        <v>16</v>
      </c>
      <c r="L56" s="891">
        <v>0</v>
      </c>
      <c r="M56" s="371">
        <v>2</v>
      </c>
      <c r="N56" s="371">
        <v>704</v>
      </c>
      <c r="O56" s="371">
        <v>352</v>
      </c>
      <c r="P56" s="365">
        <v>574431264</v>
      </c>
      <c r="Q56" s="561"/>
    </row>
    <row r="57" spans="1:18" s="577" customFormat="1" ht="15" customHeight="1" x14ac:dyDescent="0.25">
      <c r="A57" s="577" t="s">
        <v>993</v>
      </c>
      <c r="B57" s="577">
        <v>3</v>
      </c>
      <c r="C57" s="555" t="s">
        <v>1965</v>
      </c>
      <c r="D57" s="555" t="s">
        <v>1965</v>
      </c>
      <c r="E57" s="555" t="s">
        <v>32</v>
      </c>
      <c r="F57" s="371" t="s">
        <v>1966</v>
      </c>
      <c r="G57" s="367" t="s">
        <v>19</v>
      </c>
      <c r="H57" s="303">
        <v>0.5</v>
      </c>
      <c r="I57" s="830">
        <v>41501</v>
      </c>
      <c r="J57" s="892">
        <v>41851</v>
      </c>
      <c r="K57" s="370" t="s">
        <v>16</v>
      </c>
      <c r="L57" s="891">
        <v>0</v>
      </c>
      <c r="M57" s="371">
        <v>11</v>
      </c>
      <c r="N57" s="371">
        <v>704</v>
      </c>
      <c r="O57" s="371">
        <v>352</v>
      </c>
      <c r="P57" s="365">
        <v>1296150459</v>
      </c>
      <c r="Q57" s="561"/>
    </row>
    <row r="58" spans="1:18" s="577" customFormat="1" ht="15" customHeight="1" x14ac:dyDescent="0.25">
      <c r="A58" s="577" t="s">
        <v>993</v>
      </c>
      <c r="B58" s="577">
        <v>3</v>
      </c>
      <c r="C58" s="555" t="s">
        <v>1961</v>
      </c>
      <c r="D58" s="555" t="s">
        <v>1961</v>
      </c>
      <c r="E58" s="555" t="s">
        <v>32</v>
      </c>
      <c r="F58" s="371" t="s">
        <v>1967</v>
      </c>
      <c r="G58" s="367" t="s">
        <v>19</v>
      </c>
      <c r="H58" s="367" t="s">
        <v>95</v>
      </c>
      <c r="I58" s="658">
        <v>40550</v>
      </c>
      <c r="J58" s="890">
        <v>40892</v>
      </c>
      <c r="K58" s="370" t="s">
        <v>16</v>
      </c>
      <c r="L58" s="891">
        <v>11</v>
      </c>
      <c r="M58" s="371">
        <v>0</v>
      </c>
      <c r="N58" s="371">
        <v>300</v>
      </c>
      <c r="O58" s="371" t="s">
        <v>95</v>
      </c>
      <c r="P58" s="365">
        <v>392949194</v>
      </c>
      <c r="Q58" s="561"/>
    </row>
    <row r="59" spans="1:18" s="577" customFormat="1" ht="17.25" customHeight="1" x14ac:dyDescent="0.25">
      <c r="A59" s="577" t="s">
        <v>896</v>
      </c>
      <c r="B59" s="577">
        <v>43</v>
      </c>
      <c r="C59" s="371" t="s">
        <v>895</v>
      </c>
      <c r="D59" s="371" t="s">
        <v>895</v>
      </c>
      <c r="E59" s="555" t="s">
        <v>32</v>
      </c>
      <c r="F59" s="371">
        <v>215</v>
      </c>
      <c r="G59" s="367" t="s">
        <v>19</v>
      </c>
      <c r="H59" s="368"/>
      <c r="I59" s="658">
        <v>41091</v>
      </c>
      <c r="J59" s="658">
        <v>41258</v>
      </c>
      <c r="K59" s="370" t="s">
        <v>16</v>
      </c>
      <c r="L59" s="371">
        <v>5</v>
      </c>
      <c r="M59" s="370"/>
      <c r="N59" s="371">
        <v>300</v>
      </c>
      <c r="O59" s="371">
        <f>+N59*H59</f>
        <v>0</v>
      </c>
      <c r="P59" s="365">
        <v>224340733</v>
      </c>
      <c r="Q59" s="365">
        <v>55</v>
      </c>
    </row>
    <row r="60" spans="1:18" s="577" customFormat="1" ht="17.25" customHeight="1" x14ac:dyDescent="0.25">
      <c r="A60" s="577" t="s">
        <v>896</v>
      </c>
      <c r="B60" s="577">
        <v>43</v>
      </c>
      <c r="C60" s="371" t="s">
        <v>895</v>
      </c>
      <c r="D60" s="371" t="s">
        <v>895</v>
      </c>
      <c r="E60" s="555" t="s">
        <v>32</v>
      </c>
      <c r="F60" s="371">
        <v>106</v>
      </c>
      <c r="G60" s="367" t="s">
        <v>19</v>
      </c>
      <c r="H60" s="367"/>
      <c r="I60" s="658">
        <v>40940</v>
      </c>
      <c r="J60" s="658">
        <v>41090</v>
      </c>
      <c r="K60" s="370" t="s">
        <v>16</v>
      </c>
      <c r="L60" s="371">
        <v>5</v>
      </c>
      <c r="M60" s="370"/>
      <c r="N60" s="371">
        <v>300</v>
      </c>
      <c r="O60" s="371">
        <v>0</v>
      </c>
      <c r="P60" s="365">
        <v>224340733</v>
      </c>
      <c r="Q60" s="365">
        <v>56</v>
      </c>
    </row>
    <row r="61" spans="1:18" s="577" customFormat="1" ht="17.25" customHeight="1" x14ac:dyDescent="0.25">
      <c r="A61" s="577" t="s">
        <v>896</v>
      </c>
      <c r="B61" s="577">
        <v>43</v>
      </c>
      <c r="C61" s="371" t="s">
        <v>895</v>
      </c>
      <c r="D61" s="371" t="s">
        <v>895</v>
      </c>
      <c r="E61" s="555" t="s">
        <v>32</v>
      </c>
      <c r="F61" s="371">
        <v>31</v>
      </c>
      <c r="G61" s="367" t="s">
        <v>19</v>
      </c>
      <c r="H61" s="367"/>
      <c r="I61" s="658">
        <v>40210</v>
      </c>
      <c r="J61" s="658">
        <v>40531</v>
      </c>
      <c r="K61" s="370" t="s">
        <v>16</v>
      </c>
      <c r="L61" s="371">
        <v>10</v>
      </c>
      <c r="M61" s="370"/>
      <c r="N61" s="371">
        <v>360</v>
      </c>
      <c r="O61" s="371">
        <v>0</v>
      </c>
      <c r="P61" s="365">
        <v>408532028</v>
      </c>
      <c r="Q61" s="365">
        <v>57</v>
      </c>
    </row>
    <row r="62" spans="1:18" s="577" customFormat="1" ht="17.25" customHeight="1" x14ac:dyDescent="0.25">
      <c r="A62" s="577" t="s">
        <v>896</v>
      </c>
      <c r="B62" s="577">
        <v>43</v>
      </c>
      <c r="C62" s="371" t="s">
        <v>895</v>
      </c>
      <c r="D62" s="371" t="s">
        <v>895</v>
      </c>
      <c r="E62" s="555" t="s">
        <v>32</v>
      </c>
      <c r="F62" s="371">
        <v>50</v>
      </c>
      <c r="G62" s="367" t="s">
        <v>19</v>
      </c>
      <c r="H62" s="367"/>
      <c r="I62" s="658">
        <v>39846</v>
      </c>
      <c r="J62" s="658">
        <v>40165</v>
      </c>
      <c r="K62" s="370" t="s">
        <v>16</v>
      </c>
      <c r="L62" s="371">
        <v>3</v>
      </c>
      <c r="M62" s="370"/>
      <c r="N62" s="371">
        <v>360</v>
      </c>
      <c r="O62" s="371">
        <v>0</v>
      </c>
      <c r="P62" s="365">
        <v>386229600</v>
      </c>
      <c r="Q62" s="365">
        <v>58</v>
      </c>
    </row>
  </sheetData>
  <mergeCells count="1">
    <mergeCell ref="E21:E22"/>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19"/>
  <sheetViews>
    <sheetView topLeftCell="A95" workbookViewId="0">
      <selection activeCell="D103" sqref="D103"/>
    </sheetView>
  </sheetViews>
  <sheetFormatPr baseColWidth="10" defaultRowHeight="12.75" customHeight="1" x14ac:dyDescent="0.25"/>
  <cols>
    <col min="1" max="1" width="9" customWidth="1"/>
    <col min="3" max="3" width="29.42578125" customWidth="1"/>
    <col min="4" max="4" width="33.28515625" customWidth="1"/>
    <col min="5" max="5" width="29.28515625" customWidth="1"/>
    <col min="6" max="6" width="28.28515625" customWidth="1"/>
    <col min="16" max="16" width="11.42578125" customWidth="1"/>
  </cols>
  <sheetData>
    <row r="1" spans="1:27" s="44" customFormat="1" ht="12.75" customHeight="1" x14ac:dyDescent="0.25">
      <c r="A1" s="47" t="s">
        <v>17</v>
      </c>
      <c r="B1" s="47" t="s">
        <v>18</v>
      </c>
      <c r="C1" s="47" t="s">
        <v>0</v>
      </c>
      <c r="D1" s="47" t="s">
        <v>1</v>
      </c>
      <c r="E1" s="47" t="s">
        <v>2</v>
      </c>
      <c r="F1" s="47" t="s">
        <v>3</v>
      </c>
      <c r="G1" s="47" t="s">
        <v>4</v>
      </c>
      <c r="H1" s="47" t="s">
        <v>5</v>
      </c>
      <c r="I1" s="49" t="s">
        <v>6</v>
      </c>
      <c r="J1" s="49" t="s">
        <v>7</v>
      </c>
      <c r="K1" s="47" t="s">
        <v>8</v>
      </c>
      <c r="L1" s="47" t="s">
        <v>9</v>
      </c>
      <c r="M1" s="47" t="s">
        <v>10</v>
      </c>
      <c r="N1" s="47" t="s">
        <v>11</v>
      </c>
      <c r="O1" s="47" t="s">
        <v>12</v>
      </c>
      <c r="P1" s="47" t="s">
        <v>13</v>
      </c>
      <c r="Q1" s="47" t="s">
        <v>14</v>
      </c>
      <c r="R1" s="47" t="s">
        <v>15</v>
      </c>
    </row>
    <row r="2" spans="1:27" ht="12.75" customHeight="1" x14ac:dyDescent="0.25">
      <c r="A2" s="89" t="s">
        <v>984</v>
      </c>
      <c r="B2" s="89">
        <v>29</v>
      </c>
      <c r="C2" s="89" t="s">
        <v>460</v>
      </c>
      <c r="D2" s="89" t="s">
        <v>460</v>
      </c>
      <c r="E2" s="89" t="s">
        <v>32</v>
      </c>
      <c r="F2" s="89" t="s">
        <v>917</v>
      </c>
      <c r="G2" s="89" t="s">
        <v>19</v>
      </c>
      <c r="H2" s="89" t="s">
        <v>918</v>
      </c>
      <c r="I2" s="89">
        <v>40556</v>
      </c>
      <c r="J2" s="89">
        <v>40908</v>
      </c>
      <c r="K2" s="89" t="s">
        <v>16</v>
      </c>
      <c r="L2" s="89">
        <f t="shared" ref="L2:L30" si="0">(J2-I2)/30</f>
        <v>11.733333333333333</v>
      </c>
      <c r="M2" s="89" t="s">
        <v>255</v>
      </c>
      <c r="N2" s="89">
        <v>280</v>
      </c>
      <c r="O2" s="89" t="s">
        <v>255</v>
      </c>
      <c r="P2" s="89"/>
      <c r="Q2" s="89">
        <v>77</v>
      </c>
      <c r="R2" s="89" t="s">
        <v>919</v>
      </c>
      <c r="S2" s="89"/>
      <c r="T2" s="89"/>
      <c r="U2" s="89"/>
      <c r="V2" s="89"/>
      <c r="W2" s="89"/>
      <c r="X2" s="89"/>
      <c r="Y2" s="89"/>
      <c r="Z2" s="89"/>
      <c r="AA2" s="89"/>
    </row>
    <row r="3" spans="1:27" ht="12.75" customHeight="1" x14ac:dyDescent="0.25">
      <c r="A3" s="89" t="s">
        <v>984</v>
      </c>
      <c r="B3" s="89">
        <v>29</v>
      </c>
      <c r="C3" s="89" t="s">
        <v>460</v>
      </c>
      <c r="D3" s="89" t="s">
        <v>460</v>
      </c>
      <c r="E3" s="89" t="s">
        <v>32</v>
      </c>
      <c r="F3" s="89" t="s">
        <v>920</v>
      </c>
      <c r="G3" s="89" t="s">
        <v>19</v>
      </c>
      <c r="H3" s="89" t="s">
        <v>918</v>
      </c>
      <c r="I3" s="89">
        <v>40929</v>
      </c>
      <c r="J3" s="89">
        <v>41090</v>
      </c>
      <c r="K3" s="89" t="s">
        <v>16</v>
      </c>
      <c r="L3" s="89">
        <f t="shared" si="0"/>
        <v>5.3666666666666663</v>
      </c>
      <c r="M3" s="89" t="s">
        <v>921</v>
      </c>
      <c r="N3" s="89">
        <v>378</v>
      </c>
      <c r="O3" s="89" t="s">
        <v>255</v>
      </c>
      <c r="P3" s="89"/>
      <c r="Q3" s="89">
        <v>77</v>
      </c>
      <c r="R3" s="89" t="s">
        <v>919</v>
      </c>
      <c r="S3" s="89"/>
      <c r="T3" s="89"/>
      <c r="U3" s="89"/>
      <c r="V3" s="89"/>
      <c r="W3" s="89"/>
      <c r="X3" s="89"/>
      <c r="Y3" s="89"/>
      <c r="Z3" s="89"/>
      <c r="AA3" s="89"/>
    </row>
    <row r="4" spans="1:27" ht="12.75" customHeight="1" x14ac:dyDescent="0.25">
      <c r="A4" s="89" t="s">
        <v>984</v>
      </c>
      <c r="B4" s="89">
        <v>29</v>
      </c>
      <c r="C4" s="89" t="s">
        <v>460</v>
      </c>
      <c r="D4" s="89" t="s">
        <v>460</v>
      </c>
      <c r="E4" s="89" t="s">
        <v>32</v>
      </c>
      <c r="F4" s="89" t="s">
        <v>922</v>
      </c>
      <c r="G4" s="89" t="s">
        <v>19</v>
      </c>
      <c r="H4" s="89" t="s">
        <v>918</v>
      </c>
      <c r="I4" s="89">
        <v>41091</v>
      </c>
      <c r="J4" s="89">
        <v>41273</v>
      </c>
      <c r="K4" s="89" t="s">
        <v>16</v>
      </c>
      <c r="L4" s="89">
        <f t="shared" si="0"/>
        <v>6.0666666666666664</v>
      </c>
      <c r="M4" s="89" t="s">
        <v>921</v>
      </c>
      <c r="N4" s="89">
        <v>294</v>
      </c>
      <c r="O4" s="89" t="s">
        <v>255</v>
      </c>
      <c r="P4" s="89"/>
      <c r="Q4" s="89">
        <v>77</v>
      </c>
      <c r="R4" s="89" t="s">
        <v>919</v>
      </c>
      <c r="S4" s="89"/>
      <c r="T4" s="89"/>
      <c r="U4" s="89"/>
      <c r="V4" s="89"/>
      <c r="W4" s="89"/>
      <c r="X4" s="89"/>
      <c r="Y4" s="89"/>
      <c r="Z4" s="89"/>
      <c r="AA4" s="89"/>
    </row>
    <row r="5" spans="1:27" ht="12.75" customHeight="1" x14ac:dyDescent="0.25">
      <c r="A5" s="89" t="s">
        <v>984</v>
      </c>
      <c r="B5" s="89">
        <v>29</v>
      </c>
      <c r="C5" s="89" t="s">
        <v>460</v>
      </c>
      <c r="D5" s="89" t="s">
        <v>460</v>
      </c>
      <c r="E5" s="89" t="s">
        <v>32</v>
      </c>
      <c r="F5" s="89" t="s">
        <v>923</v>
      </c>
      <c r="G5" s="89" t="s">
        <v>19</v>
      </c>
      <c r="H5" s="89" t="s">
        <v>918</v>
      </c>
      <c r="I5" s="89">
        <v>41246</v>
      </c>
      <c r="J5" s="89">
        <v>41988</v>
      </c>
      <c r="K5" s="89" t="s">
        <v>16</v>
      </c>
      <c r="L5" s="89">
        <f t="shared" si="0"/>
        <v>24.733333333333334</v>
      </c>
      <c r="M5" s="89">
        <f>(2.5+6.1)</f>
        <v>8.6</v>
      </c>
      <c r="N5" s="89">
        <v>202</v>
      </c>
      <c r="O5" s="89" t="s">
        <v>255</v>
      </c>
      <c r="P5" s="89"/>
      <c r="Q5" s="89">
        <v>77</v>
      </c>
      <c r="R5" s="89" t="s">
        <v>924</v>
      </c>
      <c r="S5" s="89"/>
      <c r="T5" s="89"/>
      <c r="U5" s="89"/>
      <c r="V5" s="89"/>
      <c r="W5" s="89"/>
      <c r="X5" s="89"/>
      <c r="Y5" s="89"/>
      <c r="Z5" s="89"/>
      <c r="AA5" s="89"/>
    </row>
    <row r="6" spans="1:27" s="141" customFormat="1" ht="12.75" customHeight="1" x14ac:dyDescent="0.2">
      <c r="A6" s="144" t="s">
        <v>230</v>
      </c>
      <c r="B6" s="141">
        <v>14</v>
      </c>
      <c r="C6" s="89" t="s">
        <v>253</v>
      </c>
      <c r="D6" s="91" t="s">
        <v>253</v>
      </c>
      <c r="E6" s="89" t="s">
        <v>32</v>
      </c>
      <c r="F6" s="89" t="s">
        <v>254</v>
      </c>
      <c r="G6" s="91" t="s">
        <v>19</v>
      </c>
      <c r="H6" s="92" t="s">
        <v>255</v>
      </c>
      <c r="I6" s="93">
        <v>40545</v>
      </c>
      <c r="J6" s="94">
        <v>40898</v>
      </c>
      <c r="K6" s="94" t="s">
        <v>16</v>
      </c>
      <c r="L6" s="96">
        <v>12</v>
      </c>
      <c r="M6" s="96">
        <v>0</v>
      </c>
      <c r="N6" s="95">
        <v>101</v>
      </c>
      <c r="O6" s="95" t="s">
        <v>94</v>
      </c>
      <c r="P6" s="137">
        <v>133005130</v>
      </c>
      <c r="Q6" s="137">
        <v>71</v>
      </c>
      <c r="R6" s="88" t="s">
        <v>256</v>
      </c>
    </row>
    <row r="7" spans="1:27" s="141" customFormat="1" ht="12.75" customHeight="1" x14ac:dyDescent="0.2">
      <c r="A7" s="144" t="s">
        <v>230</v>
      </c>
      <c r="B7" s="141">
        <v>14</v>
      </c>
      <c r="C7" s="89" t="s">
        <v>253</v>
      </c>
      <c r="D7" s="91" t="s">
        <v>253</v>
      </c>
      <c r="E7" s="89" t="s">
        <v>32</v>
      </c>
      <c r="F7" s="96">
        <v>762612113</v>
      </c>
      <c r="G7" s="91" t="s">
        <v>19</v>
      </c>
      <c r="H7" s="91" t="s">
        <v>255</v>
      </c>
      <c r="I7" s="93">
        <v>40914</v>
      </c>
      <c r="J7" s="94">
        <v>41274</v>
      </c>
      <c r="K7" s="94" t="s">
        <v>16</v>
      </c>
      <c r="L7" s="96">
        <v>12</v>
      </c>
      <c r="M7" s="96">
        <v>0</v>
      </c>
      <c r="N7" s="95">
        <v>156</v>
      </c>
      <c r="O7" s="95" t="s">
        <v>94</v>
      </c>
      <c r="P7" s="137">
        <v>107361811</v>
      </c>
      <c r="Q7" s="137">
        <v>72</v>
      </c>
      <c r="R7" s="88" t="s">
        <v>256</v>
      </c>
    </row>
    <row r="8" spans="1:27" s="141" customFormat="1" ht="12.75" customHeight="1" x14ac:dyDescent="0.2">
      <c r="A8" s="144" t="s">
        <v>230</v>
      </c>
      <c r="B8" s="141">
        <v>14</v>
      </c>
      <c r="C8" s="89" t="s">
        <v>253</v>
      </c>
      <c r="D8" s="91" t="s">
        <v>253</v>
      </c>
      <c r="E8" s="89" t="s">
        <v>32</v>
      </c>
      <c r="F8" s="96">
        <v>762612876</v>
      </c>
      <c r="G8" s="91" t="s">
        <v>19</v>
      </c>
      <c r="H8" s="91" t="s">
        <v>255</v>
      </c>
      <c r="I8" s="93">
        <v>41206</v>
      </c>
      <c r="J8" s="94">
        <v>41274</v>
      </c>
      <c r="K8" s="94" t="s">
        <v>16</v>
      </c>
      <c r="L8" s="96">
        <v>0</v>
      </c>
      <c r="M8" s="96">
        <v>2</v>
      </c>
      <c r="N8" s="95">
        <v>72</v>
      </c>
      <c r="O8" s="95" t="s">
        <v>94</v>
      </c>
      <c r="P8" s="137">
        <v>47066400</v>
      </c>
      <c r="Q8" s="137">
        <v>72</v>
      </c>
      <c r="R8" s="88" t="s">
        <v>257</v>
      </c>
    </row>
    <row r="9" spans="1:27" s="141" customFormat="1" ht="12.75" customHeight="1" x14ac:dyDescent="0.2">
      <c r="A9" s="144" t="s">
        <v>230</v>
      </c>
      <c r="B9" s="141">
        <v>14</v>
      </c>
      <c r="C9" s="89" t="s">
        <v>253</v>
      </c>
      <c r="D9" s="91" t="s">
        <v>253</v>
      </c>
      <c r="E9" s="89" t="s">
        <v>32</v>
      </c>
      <c r="F9" s="96">
        <v>762612731</v>
      </c>
      <c r="G9" s="91" t="s">
        <v>19</v>
      </c>
      <c r="H9" s="91" t="s">
        <v>255</v>
      </c>
      <c r="I9" s="93">
        <v>41095</v>
      </c>
      <c r="J9" s="94">
        <v>41274</v>
      </c>
      <c r="K9" s="94" t="s">
        <v>16</v>
      </c>
      <c r="L9" s="96">
        <v>0</v>
      </c>
      <c r="M9" s="96">
        <v>5</v>
      </c>
      <c r="N9" s="95">
        <v>132</v>
      </c>
      <c r="O9" s="95" t="s">
        <v>94</v>
      </c>
      <c r="P9" s="137">
        <v>177914880</v>
      </c>
      <c r="Q9" s="137">
        <v>72</v>
      </c>
      <c r="R9" s="88" t="s">
        <v>257</v>
      </c>
    </row>
    <row r="10" spans="1:27" s="141" customFormat="1" ht="12.75" customHeight="1" x14ac:dyDescent="0.2">
      <c r="A10" s="144" t="s">
        <v>230</v>
      </c>
      <c r="B10" s="141">
        <v>14</v>
      </c>
      <c r="C10" s="89" t="s">
        <v>253</v>
      </c>
      <c r="D10" s="91" t="s">
        <v>253</v>
      </c>
      <c r="E10" s="89" t="s">
        <v>32</v>
      </c>
      <c r="F10" s="96">
        <v>762613322</v>
      </c>
      <c r="G10" s="91" t="s">
        <v>19</v>
      </c>
      <c r="H10" s="91" t="s">
        <v>255</v>
      </c>
      <c r="I10" s="93">
        <v>41290</v>
      </c>
      <c r="J10" s="94">
        <v>41639</v>
      </c>
      <c r="K10" s="94" t="s">
        <v>16</v>
      </c>
      <c r="L10" s="96">
        <v>12</v>
      </c>
      <c r="M10" s="96">
        <v>0</v>
      </c>
      <c r="N10" s="95">
        <v>48</v>
      </c>
      <c r="O10" s="95" t="s">
        <v>94</v>
      </c>
      <c r="P10" s="137">
        <v>15039951</v>
      </c>
      <c r="Q10" s="137">
        <v>73</v>
      </c>
      <c r="R10" s="88" t="s">
        <v>256</v>
      </c>
    </row>
    <row r="11" spans="1:27" s="141" customFormat="1" ht="12.75" customHeight="1" x14ac:dyDescent="0.2">
      <c r="A11" s="144" t="s">
        <v>230</v>
      </c>
      <c r="B11" s="141">
        <v>14</v>
      </c>
      <c r="C11" s="89" t="s">
        <v>258</v>
      </c>
      <c r="D11" s="91" t="s">
        <v>258</v>
      </c>
      <c r="E11" s="89" t="s">
        <v>32</v>
      </c>
      <c r="F11" s="96">
        <v>762610318</v>
      </c>
      <c r="G11" s="91" t="s">
        <v>19</v>
      </c>
      <c r="H11" s="92" t="s">
        <v>94</v>
      </c>
      <c r="I11" s="93" t="s">
        <v>259</v>
      </c>
      <c r="J11" s="94">
        <v>40543</v>
      </c>
      <c r="K11" s="94" t="s">
        <v>16</v>
      </c>
      <c r="L11" s="96">
        <v>12</v>
      </c>
      <c r="M11" s="96">
        <v>0</v>
      </c>
      <c r="N11" s="95">
        <v>192</v>
      </c>
      <c r="O11" s="95" t="s">
        <v>94</v>
      </c>
      <c r="P11" s="137">
        <v>121089525</v>
      </c>
      <c r="Q11" s="137">
        <v>71</v>
      </c>
      <c r="R11" s="88"/>
    </row>
    <row r="12" spans="1:27" s="88" customFormat="1" ht="12.75" customHeight="1" x14ac:dyDescent="0.25">
      <c r="A12" s="88" t="s">
        <v>311</v>
      </c>
      <c r="C12" s="89" t="s">
        <v>460</v>
      </c>
      <c r="D12" s="89" t="s">
        <v>460</v>
      </c>
      <c r="E12" s="89" t="s">
        <v>32</v>
      </c>
      <c r="F12" s="90">
        <v>115</v>
      </c>
      <c r="G12" s="91" t="s">
        <v>19</v>
      </c>
      <c r="H12" s="92">
        <v>0</v>
      </c>
      <c r="I12" s="93">
        <v>39834</v>
      </c>
      <c r="J12" s="94">
        <v>40178</v>
      </c>
      <c r="K12" s="94" t="s">
        <v>16</v>
      </c>
      <c r="L12" s="94" t="s">
        <v>567</v>
      </c>
      <c r="M12" s="94"/>
      <c r="N12" s="90">
        <v>294</v>
      </c>
      <c r="O12" s="95">
        <f>+N12*H12</f>
        <v>0</v>
      </c>
      <c r="P12" s="137">
        <v>184121700</v>
      </c>
      <c r="Q12" s="137">
        <v>87</v>
      </c>
      <c r="S12" s="88" t="s">
        <v>568</v>
      </c>
    </row>
    <row r="13" spans="1:27" s="88" customFormat="1" ht="12.75" customHeight="1" x14ac:dyDescent="0.25">
      <c r="A13" s="88" t="s">
        <v>311</v>
      </c>
      <c r="C13" s="89" t="s">
        <v>460</v>
      </c>
      <c r="D13" s="89" t="s">
        <v>460</v>
      </c>
      <c r="E13" s="89" t="s">
        <v>32</v>
      </c>
      <c r="F13" s="96">
        <v>74</v>
      </c>
      <c r="G13" s="91" t="s">
        <v>19</v>
      </c>
      <c r="H13" s="92">
        <v>0</v>
      </c>
      <c r="I13" s="93">
        <v>40193</v>
      </c>
      <c r="J13" s="94">
        <v>40543</v>
      </c>
      <c r="K13" s="94" t="s">
        <v>16</v>
      </c>
      <c r="L13" s="94" t="s">
        <v>569</v>
      </c>
      <c r="M13" s="94"/>
      <c r="N13" s="90">
        <v>368</v>
      </c>
      <c r="O13" s="95">
        <v>0</v>
      </c>
      <c r="P13" s="137">
        <v>208633561</v>
      </c>
      <c r="Q13" s="137">
        <v>88</v>
      </c>
      <c r="S13" s="88" t="s">
        <v>568</v>
      </c>
    </row>
    <row r="14" spans="1:27" s="88" customFormat="1" ht="12.75" customHeight="1" x14ac:dyDescent="0.25">
      <c r="A14" s="88" t="s">
        <v>311</v>
      </c>
      <c r="C14" s="89" t="s">
        <v>460</v>
      </c>
      <c r="D14" s="89" t="s">
        <v>460</v>
      </c>
      <c r="E14" s="89" t="s">
        <v>32</v>
      </c>
      <c r="F14" s="96">
        <v>161</v>
      </c>
      <c r="G14" s="91" t="s">
        <v>19</v>
      </c>
      <c r="H14" s="92">
        <v>0</v>
      </c>
      <c r="I14" s="93">
        <v>40563</v>
      </c>
      <c r="J14" s="94">
        <v>40908</v>
      </c>
      <c r="K14" s="94" t="s">
        <v>16</v>
      </c>
      <c r="L14" s="94" t="s">
        <v>570</v>
      </c>
      <c r="M14" s="94"/>
      <c r="N14" s="90">
        <v>244</v>
      </c>
      <c r="O14" s="95">
        <v>0</v>
      </c>
      <c r="P14" s="137">
        <v>389473603</v>
      </c>
      <c r="Q14" s="137">
        <v>89</v>
      </c>
      <c r="S14" s="88" t="s">
        <v>568</v>
      </c>
    </row>
    <row r="15" spans="1:27" s="88" customFormat="1" ht="12.75" customHeight="1" x14ac:dyDescent="0.25">
      <c r="A15" s="88" t="s">
        <v>311</v>
      </c>
      <c r="C15" s="89" t="s">
        <v>460</v>
      </c>
      <c r="D15" s="89" t="s">
        <v>460</v>
      </c>
      <c r="E15" s="89" t="s">
        <v>32</v>
      </c>
      <c r="F15" s="96">
        <v>198</v>
      </c>
      <c r="G15" s="91" t="s">
        <v>19</v>
      </c>
      <c r="H15" s="92" t="s">
        <v>237</v>
      </c>
      <c r="I15" s="93">
        <v>40924</v>
      </c>
      <c r="J15" s="94">
        <v>41090</v>
      </c>
      <c r="K15" s="94" t="s">
        <v>16</v>
      </c>
      <c r="L15" s="94" t="s">
        <v>571</v>
      </c>
      <c r="M15" s="94"/>
      <c r="N15" s="95">
        <v>276</v>
      </c>
      <c r="O15" s="95">
        <v>0</v>
      </c>
      <c r="P15" s="137">
        <v>105253888</v>
      </c>
      <c r="Q15" s="137">
        <v>90</v>
      </c>
      <c r="S15" s="88" t="s">
        <v>568</v>
      </c>
    </row>
    <row r="16" spans="1:27" s="88" customFormat="1" ht="12.75" customHeight="1" x14ac:dyDescent="0.25">
      <c r="A16" s="88" t="s">
        <v>311</v>
      </c>
      <c r="C16" s="89" t="s">
        <v>460</v>
      </c>
      <c r="D16" s="89" t="s">
        <v>460</v>
      </c>
      <c r="E16" s="89" t="s">
        <v>32</v>
      </c>
      <c r="F16" s="96">
        <v>384</v>
      </c>
      <c r="G16" s="91" t="s">
        <v>19</v>
      </c>
      <c r="H16" s="92">
        <v>0</v>
      </c>
      <c r="I16" s="93">
        <v>41091</v>
      </c>
      <c r="J16" s="94">
        <v>41274</v>
      </c>
      <c r="K16" s="94" t="s">
        <v>16</v>
      </c>
      <c r="L16" s="94" t="s">
        <v>572</v>
      </c>
      <c r="M16" s="94"/>
      <c r="N16" s="95">
        <v>120</v>
      </c>
      <c r="O16" s="95">
        <v>0</v>
      </c>
      <c r="P16" s="137">
        <v>49054240</v>
      </c>
      <c r="Q16" s="137">
        <v>90</v>
      </c>
      <c r="S16" s="88" t="s">
        <v>568</v>
      </c>
    </row>
    <row r="17" spans="1:19" s="88" customFormat="1" ht="12.75" customHeight="1" x14ac:dyDescent="0.25">
      <c r="A17" s="88" t="s">
        <v>311</v>
      </c>
      <c r="C17" s="89" t="s">
        <v>460</v>
      </c>
      <c r="D17" s="89" t="s">
        <v>460</v>
      </c>
      <c r="E17" s="89" t="s">
        <v>32</v>
      </c>
      <c r="F17" s="96">
        <v>416</v>
      </c>
      <c r="G17" s="91" t="s">
        <v>19</v>
      </c>
      <c r="H17" s="92">
        <v>0</v>
      </c>
      <c r="I17" s="93">
        <v>41094</v>
      </c>
      <c r="J17" s="94">
        <v>41247</v>
      </c>
      <c r="K17" s="94" t="s">
        <v>16</v>
      </c>
      <c r="L17" s="94" t="s">
        <v>315</v>
      </c>
      <c r="M17" s="94" t="s">
        <v>573</v>
      </c>
      <c r="N17" s="95">
        <v>156</v>
      </c>
      <c r="O17" s="95">
        <v>0</v>
      </c>
      <c r="P17" s="137">
        <v>210263040</v>
      </c>
      <c r="Q17" s="137">
        <v>91</v>
      </c>
      <c r="S17" s="88" t="s">
        <v>568</v>
      </c>
    </row>
    <row r="18" spans="1:19" s="88" customFormat="1" ht="12.75" customHeight="1" x14ac:dyDescent="0.25">
      <c r="A18" s="88" t="s">
        <v>311</v>
      </c>
      <c r="C18" s="89" t="s">
        <v>460</v>
      </c>
      <c r="D18" s="89" t="s">
        <v>460</v>
      </c>
      <c r="E18" s="89" t="s">
        <v>32</v>
      </c>
      <c r="F18" s="96">
        <v>417</v>
      </c>
      <c r="G18" s="91" t="s">
        <v>19</v>
      </c>
      <c r="H18" s="92">
        <v>0</v>
      </c>
      <c r="I18" s="93">
        <v>41094</v>
      </c>
      <c r="J18" s="94">
        <v>41274</v>
      </c>
      <c r="K18" s="94" t="s">
        <v>16</v>
      </c>
      <c r="L18" s="94" t="s">
        <v>315</v>
      </c>
      <c r="M18" s="94" t="s">
        <v>574</v>
      </c>
      <c r="N18" s="95">
        <v>120</v>
      </c>
      <c r="O18" s="95">
        <v>0</v>
      </c>
      <c r="P18" s="137">
        <v>49054240</v>
      </c>
      <c r="Q18" s="137">
        <v>91</v>
      </c>
      <c r="S18" s="88" t="s">
        <v>568</v>
      </c>
    </row>
    <row r="19" spans="1:19" s="88" customFormat="1" ht="12.75" customHeight="1" x14ac:dyDescent="0.25">
      <c r="A19" s="88" t="s">
        <v>311</v>
      </c>
      <c r="C19" s="89" t="s">
        <v>460</v>
      </c>
      <c r="D19" s="89" t="s">
        <v>460</v>
      </c>
      <c r="E19" s="89" t="s">
        <v>32</v>
      </c>
      <c r="F19" s="96">
        <v>646</v>
      </c>
      <c r="G19" s="91" t="s">
        <v>19</v>
      </c>
      <c r="H19" s="92">
        <v>0</v>
      </c>
      <c r="I19" s="93">
        <v>41257</v>
      </c>
      <c r="J19" s="94">
        <v>41943</v>
      </c>
      <c r="K19" s="94" t="s">
        <v>16</v>
      </c>
      <c r="L19" s="94" t="s">
        <v>575</v>
      </c>
      <c r="M19" s="94" t="s">
        <v>576</v>
      </c>
      <c r="N19" s="95">
        <v>411</v>
      </c>
      <c r="O19" s="95"/>
      <c r="P19" s="137">
        <v>1697436576</v>
      </c>
      <c r="Q19" s="137">
        <v>92</v>
      </c>
      <c r="S19" s="88" t="s">
        <v>568</v>
      </c>
    </row>
    <row r="20" spans="1:19" s="143" customFormat="1" ht="12.75" customHeight="1" x14ac:dyDescent="0.2">
      <c r="A20" s="142" t="s">
        <v>418</v>
      </c>
      <c r="B20" s="142">
        <v>33</v>
      </c>
      <c r="C20" s="91" t="s">
        <v>560</v>
      </c>
      <c r="D20" s="91" t="s">
        <v>560</v>
      </c>
      <c r="E20" s="89" t="s">
        <v>561</v>
      </c>
      <c r="F20" s="138" t="s">
        <v>562</v>
      </c>
      <c r="G20" s="91" t="s">
        <v>19</v>
      </c>
      <c r="H20" s="92"/>
      <c r="I20" s="94">
        <v>41512</v>
      </c>
      <c r="J20" s="94">
        <v>41988</v>
      </c>
      <c r="K20" s="139">
        <f>(YEARFRAC(I20,J20,3))*12</f>
        <v>15.64931506849315</v>
      </c>
      <c r="L20" s="94" t="s">
        <v>16</v>
      </c>
      <c r="M20" s="140"/>
      <c r="N20" s="140"/>
      <c r="O20" s="90">
        <v>300</v>
      </c>
      <c r="P20" s="137">
        <v>1200000000</v>
      </c>
      <c r="Q20" s="137"/>
      <c r="R20" s="88"/>
    </row>
    <row r="21" spans="1:19" s="143" customFormat="1" ht="12.75" customHeight="1" x14ac:dyDescent="0.2">
      <c r="A21" s="142" t="s">
        <v>418</v>
      </c>
      <c r="B21" s="142">
        <v>33</v>
      </c>
      <c r="C21" s="91" t="s">
        <v>560</v>
      </c>
      <c r="D21" s="91" t="s">
        <v>560</v>
      </c>
      <c r="E21" s="89" t="s">
        <v>561</v>
      </c>
      <c r="F21" s="138" t="s">
        <v>563</v>
      </c>
      <c r="G21" s="91" t="s">
        <v>19</v>
      </c>
      <c r="H21" s="91"/>
      <c r="I21" s="94">
        <v>41304</v>
      </c>
      <c r="J21" s="94">
        <v>41639</v>
      </c>
      <c r="K21" s="139">
        <f>(YEARFRAC(I21,J21,3))*12</f>
        <v>11.013698630136986</v>
      </c>
      <c r="L21" s="94" t="s">
        <v>16</v>
      </c>
      <c r="M21" s="140">
        <v>6.25</v>
      </c>
      <c r="N21" s="140">
        <f>K21-M21</f>
        <v>4.7636986301369859</v>
      </c>
      <c r="O21" s="90">
        <v>146</v>
      </c>
      <c r="P21" s="137">
        <v>804188596</v>
      </c>
      <c r="Q21" s="137">
        <v>82</v>
      </c>
      <c r="R21" s="88"/>
    </row>
    <row r="22" spans="1:19" s="143" customFormat="1" ht="12.75" customHeight="1" x14ac:dyDescent="0.2">
      <c r="A22" s="142" t="s">
        <v>418</v>
      </c>
      <c r="B22" s="142">
        <v>33</v>
      </c>
      <c r="C22" s="91" t="s">
        <v>560</v>
      </c>
      <c r="D22" s="91" t="s">
        <v>560</v>
      </c>
      <c r="E22" s="89" t="s">
        <v>564</v>
      </c>
      <c r="F22" s="96">
        <v>5649</v>
      </c>
      <c r="G22" s="91" t="s">
        <v>19</v>
      </c>
      <c r="H22" s="91"/>
      <c r="I22" s="94"/>
      <c r="J22" s="94"/>
      <c r="K22" s="140">
        <f t="shared" ref="K22:K24" si="1">(YEARFRAC(I22,J22,3))*12</f>
        <v>0</v>
      </c>
      <c r="L22" s="94" t="s">
        <v>16</v>
      </c>
      <c r="M22" s="140">
        <v>0</v>
      </c>
      <c r="N22" s="140">
        <f t="shared" ref="N22" si="2">K22-M22</f>
        <v>0</v>
      </c>
      <c r="O22" s="90">
        <v>155</v>
      </c>
      <c r="P22" s="137">
        <v>136289950</v>
      </c>
      <c r="Q22" s="137">
        <v>86</v>
      </c>
      <c r="R22" s="88"/>
    </row>
    <row r="23" spans="1:19" s="143" customFormat="1" ht="12.75" customHeight="1" x14ac:dyDescent="0.2">
      <c r="A23" s="142" t="s">
        <v>418</v>
      </c>
      <c r="B23" s="142">
        <v>33</v>
      </c>
      <c r="C23" s="91" t="s">
        <v>560</v>
      </c>
      <c r="D23" s="91" t="s">
        <v>560</v>
      </c>
      <c r="E23" s="89" t="s">
        <v>561</v>
      </c>
      <c r="F23" s="96" t="s">
        <v>565</v>
      </c>
      <c r="G23" s="91" t="s">
        <v>19</v>
      </c>
      <c r="H23" s="91"/>
      <c r="I23" s="94">
        <v>41095</v>
      </c>
      <c r="J23" s="94">
        <v>41273</v>
      </c>
      <c r="K23" s="140">
        <f t="shared" si="1"/>
        <v>5.8520547945205479</v>
      </c>
      <c r="L23" s="94" t="s">
        <v>16</v>
      </c>
      <c r="M23" s="140" t="e">
        <f>(YEARFRAC(#REF!,#REF!,3)*12)</f>
        <v>#REF!</v>
      </c>
      <c r="N23" s="140">
        <v>5.85</v>
      </c>
      <c r="O23" s="90">
        <v>210</v>
      </c>
      <c r="P23" s="137">
        <v>556785981</v>
      </c>
      <c r="Q23" s="137">
        <v>90</v>
      </c>
      <c r="R23" s="88"/>
    </row>
    <row r="24" spans="1:19" s="143" customFormat="1" ht="12.75" customHeight="1" x14ac:dyDescent="0.2">
      <c r="A24" s="142" t="s">
        <v>418</v>
      </c>
      <c r="B24" s="142">
        <v>33</v>
      </c>
      <c r="C24" s="91" t="s">
        <v>560</v>
      </c>
      <c r="D24" s="91" t="s">
        <v>560</v>
      </c>
      <c r="E24" s="89" t="s">
        <v>561</v>
      </c>
      <c r="F24" s="96" t="s">
        <v>566</v>
      </c>
      <c r="G24" s="91" t="s">
        <v>19</v>
      </c>
      <c r="H24" s="91"/>
      <c r="I24" s="94">
        <v>40936</v>
      </c>
      <c r="J24" s="94">
        <v>41274</v>
      </c>
      <c r="K24" s="140">
        <f t="shared" si="1"/>
        <v>11.112328767123287</v>
      </c>
      <c r="L24" s="94" t="s">
        <v>16</v>
      </c>
      <c r="M24" s="140">
        <v>6.7</v>
      </c>
      <c r="N24" s="140">
        <f t="shared" ref="N24" si="3">K24-M24</f>
        <v>4.4123287671232871</v>
      </c>
      <c r="O24" s="90">
        <v>306</v>
      </c>
      <c r="P24" s="137">
        <v>88718760</v>
      </c>
      <c r="Q24" s="137">
        <v>124</v>
      </c>
      <c r="R24" s="88"/>
    </row>
    <row r="25" spans="1:19" ht="12.75" customHeight="1" x14ac:dyDescent="0.25">
      <c r="B25" s="256"/>
      <c r="C25" s="244"/>
      <c r="D25" s="245"/>
      <c r="E25" s="244"/>
      <c r="F25" s="244"/>
      <c r="G25" s="257"/>
      <c r="H25" s="245"/>
      <c r="I25" s="248"/>
      <c r="J25" s="248"/>
      <c r="K25" s="249"/>
      <c r="L25" s="258"/>
      <c r="M25" s="252"/>
      <c r="N25" s="252"/>
      <c r="O25" s="252"/>
      <c r="P25" s="254"/>
      <c r="Q25" s="254"/>
      <c r="R25" s="255"/>
    </row>
    <row r="26" spans="1:19" ht="12.75" customHeight="1" x14ac:dyDescent="0.25">
      <c r="B26" s="256"/>
      <c r="C26" s="244"/>
      <c r="D26" s="245"/>
      <c r="E26" s="244"/>
      <c r="F26" s="244"/>
      <c r="G26" s="257"/>
      <c r="H26" s="245"/>
      <c r="I26" s="248"/>
      <c r="J26" s="248"/>
      <c r="K26" s="249"/>
      <c r="L26" s="258"/>
      <c r="M26" s="252"/>
      <c r="N26" s="252"/>
      <c r="O26" s="252"/>
      <c r="P26" s="254"/>
      <c r="Q26" s="254"/>
      <c r="R26" s="255"/>
    </row>
    <row r="27" spans="1:19" ht="12.75" customHeight="1" x14ac:dyDescent="0.25">
      <c r="A27" t="s">
        <v>984</v>
      </c>
      <c r="B27" s="259">
        <v>12</v>
      </c>
      <c r="C27" s="244" t="s">
        <v>925</v>
      </c>
      <c r="D27" s="244" t="s">
        <v>925</v>
      </c>
      <c r="E27" s="244" t="s">
        <v>926</v>
      </c>
      <c r="F27" s="244" t="s">
        <v>927</v>
      </c>
      <c r="G27" s="246" t="s">
        <v>19</v>
      </c>
      <c r="H27" s="247" t="s">
        <v>255</v>
      </c>
      <c r="I27" s="248">
        <v>41275</v>
      </c>
      <c r="J27" s="248">
        <v>41639</v>
      </c>
      <c r="K27" s="249" t="s">
        <v>16</v>
      </c>
      <c r="L27" s="250">
        <f t="shared" si="0"/>
        <v>12.133333333333333</v>
      </c>
      <c r="M27" s="249"/>
      <c r="N27" s="251">
        <f>1622+2224</f>
        <v>3846</v>
      </c>
      <c r="O27" s="252" t="s">
        <v>255</v>
      </c>
      <c r="P27" s="254">
        <v>772920000</v>
      </c>
      <c r="Q27" s="254">
        <v>40</v>
      </c>
      <c r="R27" s="255"/>
    </row>
    <row r="28" spans="1:19" ht="12.75" customHeight="1" x14ac:dyDescent="0.25">
      <c r="A28" t="s">
        <v>984</v>
      </c>
      <c r="B28" s="259">
        <v>12</v>
      </c>
      <c r="C28" s="244" t="s">
        <v>925</v>
      </c>
      <c r="D28" s="244" t="s">
        <v>925</v>
      </c>
      <c r="E28" s="244" t="s">
        <v>926</v>
      </c>
      <c r="F28" s="244" t="s">
        <v>928</v>
      </c>
      <c r="G28" s="246" t="s">
        <v>19</v>
      </c>
      <c r="H28" s="247" t="s">
        <v>255</v>
      </c>
      <c r="I28" s="248">
        <v>40909</v>
      </c>
      <c r="J28" s="248">
        <v>41274</v>
      </c>
      <c r="K28" s="249" t="s">
        <v>16</v>
      </c>
      <c r="L28" s="250">
        <f t="shared" si="0"/>
        <v>12.166666666666666</v>
      </c>
      <c r="M28" s="249"/>
      <c r="N28" s="251">
        <f>1511+2749</f>
        <v>4260</v>
      </c>
      <c r="O28" s="252" t="s">
        <v>255</v>
      </c>
      <c r="P28" s="254">
        <v>661725000</v>
      </c>
      <c r="Q28" s="254">
        <v>42</v>
      </c>
      <c r="R28" s="255"/>
    </row>
    <row r="29" spans="1:19" ht="12.75" customHeight="1" x14ac:dyDescent="0.25">
      <c r="A29" t="s">
        <v>984</v>
      </c>
      <c r="B29" s="259">
        <v>12</v>
      </c>
      <c r="C29" s="244" t="s">
        <v>925</v>
      </c>
      <c r="D29" s="244" t="s">
        <v>925</v>
      </c>
      <c r="E29" s="244" t="s">
        <v>32</v>
      </c>
      <c r="F29" s="244" t="s">
        <v>929</v>
      </c>
      <c r="G29" s="246" t="s">
        <v>19</v>
      </c>
      <c r="H29" s="247" t="s">
        <v>255</v>
      </c>
      <c r="I29" s="248">
        <v>40375</v>
      </c>
      <c r="J29" s="248">
        <v>40480</v>
      </c>
      <c r="K29" s="249" t="s">
        <v>16</v>
      </c>
      <c r="L29" s="250">
        <f t="shared" si="0"/>
        <v>3.5</v>
      </c>
      <c r="M29" s="249"/>
      <c r="N29" s="260">
        <v>1250</v>
      </c>
      <c r="O29" s="252" t="s">
        <v>255</v>
      </c>
      <c r="P29" s="254">
        <v>179195960</v>
      </c>
      <c r="Q29" s="254">
        <v>44</v>
      </c>
      <c r="R29" s="255"/>
    </row>
    <row r="30" spans="1:19" ht="12.75" customHeight="1" x14ac:dyDescent="0.25">
      <c r="A30" t="s">
        <v>984</v>
      </c>
      <c r="B30" s="259">
        <v>12</v>
      </c>
      <c r="C30" s="244" t="s">
        <v>925</v>
      </c>
      <c r="D30" s="244" t="s">
        <v>925</v>
      </c>
      <c r="E30" s="244" t="s">
        <v>32</v>
      </c>
      <c r="F30" s="260">
        <v>1146</v>
      </c>
      <c r="G30" s="246" t="s">
        <v>19</v>
      </c>
      <c r="H30" s="247" t="s">
        <v>255</v>
      </c>
      <c r="I30" s="248">
        <v>40501</v>
      </c>
      <c r="J30" s="248">
        <v>40543</v>
      </c>
      <c r="K30" s="249" t="s">
        <v>16</v>
      </c>
      <c r="L30" s="250">
        <f t="shared" si="0"/>
        <v>1.4</v>
      </c>
      <c r="M30" s="249"/>
      <c r="N30" s="260">
        <v>1250</v>
      </c>
      <c r="O30" s="252" t="s">
        <v>255</v>
      </c>
      <c r="P30" s="254">
        <v>101283333</v>
      </c>
      <c r="Q30" s="254">
        <v>45</v>
      </c>
      <c r="R30" s="255"/>
    </row>
    <row r="31" spans="1:19" ht="12.75" customHeight="1" x14ac:dyDescent="0.25">
      <c r="A31" t="s">
        <v>984</v>
      </c>
      <c r="B31" s="259">
        <v>12</v>
      </c>
      <c r="C31" s="244" t="s">
        <v>925</v>
      </c>
      <c r="D31" s="244" t="s">
        <v>925</v>
      </c>
      <c r="E31" s="244" t="s">
        <v>32</v>
      </c>
      <c r="F31" s="260">
        <v>741</v>
      </c>
      <c r="G31" s="246" t="s">
        <v>16</v>
      </c>
      <c r="H31" s="247" t="s">
        <v>255</v>
      </c>
      <c r="I31" s="248">
        <v>40360</v>
      </c>
      <c r="J31" s="248">
        <v>40480</v>
      </c>
      <c r="K31" s="249" t="s">
        <v>16</v>
      </c>
      <c r="L31" s="250"/>
      <c r="M31" s="249"/>
      <c r="N31" s="252"/>
      <c r="O31" s="252" t="s">
        <v>255</v>
      </c>
      <c r="P31" s="254">
        <v>102125200</v>
      </c>
      <c r="Q31" s="254">
        <v>46</v>
      </c>
      <c r="R31" s="255" t="s">
        <v>930</v>
      </c>
    </row>
    <row r="32" spans="1:19" ht="12.75" customHeight="1" x14ac:dyDescent="0.25">
      <c r="A32" t="s">
        <v>984</v>
      </c>
      <c r="B32" s="259">
        <v>51</v>
      </c>
      <c r="C32" s="244" t="s">
        <v>925</v>
      </c>
      <c r="D32" s="244" t="s">
        <v>925</v>
      </c>
      <c r="E32" s="244" t="s">
        <v>926</v>
      </c>
      <c r="F32" s="244" t="s">
        <v>931</v>
      </c>
      <c r="G32" s="246" t="s">
        <v>19</v>
      </c>
      <c r="H32" s="247" t="s">
        <v>255</v>
      </c>
      <c r="I32" s="248">
        <v>41640</v>
      </c>
      <c r="J32" s="248">
        <v>41943</v>
      </c>
      <c r="K32" s="249" t="s">
        <v>16</v>
      </c>
      <c r="L32" s="250">
        <f>(J32-I32)/30</f>
        <v>10.1</v>
      </c>
      <c r="M32" s="249"/>
      <c r="N32" s="251">
        <f>1182+2641</f>
        <v>3823</v>
      </c>
      <c r="O32" s="252" t="s">
        <v>255</v>
      </c>
      <c r="P32" s="254">
        <v>606000000</v>
      </c>
      <c r="Q32" s="254">
        <v>232</v>
      </c>
      <c r="R32" s="255"/>
    </row>
    <row r="33" spans="1:18" ht="12.75" customHeight="1" x14ac:dyDescent="0.25">
      <c r="A33" t="s">
        <v>984</v>
      </c>
      <c r="B33" s="259">
        <v>51</v>
      </c>
      <c r="C33" s="244" t="s">
        <v>925</v>
      </c>
      <c r="D33" s="244" t="s">
        <v>925</v>
      </c>
      <c r="E33" s="244" t="s">
        <v>932</v>
      </c>
      <c r="F33" s="244" t="s">
        <v>933</v>
      </c>
      <c r="G33" s="246" t="s">
        <v>19</v>
      </c>
      <c r="H33" s="247" t="s">
        <v>255</v>
      </c>
      <c r="I33" s="248">
        <v>40544</v>
      </c>
      <c r="J33" s="248">
        <v>40908</v>
      </c>
      <c r="K33" s="249" t="s">
        <v>16</v>
      </c>
      <c r="L33" s="250">
        <f>(J33-I33)/30</f>
        <v>12.133333333333333</v>
      </c>
      <c r="M33" s="249"/>
      <c r="N33" s="251">
        <v>2756</v>
      </c>
      <c r="O33" s="252" t="s">
        <v>255</v>
      </c>
      <c r="P33" s="254">
        <v>456850000</v>
      </c>
      <c r="Q33" s="254">
        <v>234</v>
      </c>
      <c r="R33" s="255"/>
    </row>
    <row r="34" spans="1:18" ht="12.75" customHeight="1" x14ac:dyDescent="0.25">
      <c r="A34" t="s">
        <v>984</v>
      </c>
      <c r="B34" s="259">
        <v>51</v>
      </c>
      <c r="C34" s="244" t="s">
        <v>925</v>
      </c>
      <c r="D34" s="244" t="s">
        <v>925</v>
      </c>
      <c r="E34" s="244" t="s">
        <v>32</v>
      </c>
      <c r="F34" s="244" t="s">
        <v>934</v>
      </c>
      <c r="G34" s="246" t="s">
        <v>16</v>
      </c>
      <c r="H34" s="247" t="s">
        <v>255</v>
      </c>
      <c r="I34" s="248">
        <v>40487</v>
      </c>
      <c r="J34" s="248">
        <v>40546</v>
      </c>
      <c r="K34" s="249" t="s">
        <v>16</v>
      </c>
      <c r="L34" s="250"/>
      <c r="M34" s="249"/>
      <c r="N34" s="260">
        <v>150</v>
      </c>
      <c r="O34" s="252" t="s">
        <v>255</v>
      </c>
      <c r="P34" s="254">
        <v>46278224</v>
      </c>
      <c r="Q34" s="254">
        <v>238</v>
      </c>
      <c r="R34" s="255" t="s">
        <v>930</v>
      </c>
    </row>
    <row r="35" spans="1:18" ht="12.75" customHeight="1" x14ac:dyDescent="0.25">
      <c r="A35" t="s">
        <v>984</v>
      </c>
      <c r="B35" s="259">
        <v>51</v>
      </c>
      <c r="C35" s="244" t="s">
        <v>925</v>
      </c>
      <c r="D35" s="244" t="s">
        <v>925</v>
      </c>
      <c r="E35" s="244" t="s">
        <v>32</v>
      </c>
      <c r="F35" s="260">
        <v>781</v>
      </c>
      <c r="G35" s="246" t="s">
        <v>19</v>
      </c>
      <c r="H35" s="247" t="s">
        <v>255</v>
      </c>
      <c r="I35" s="248">
        <v>40375</v>
      </c>
      <c r="J35" s="248">
        <v>40845</v>
      </c>
      <c r="K35" s="249" t="s">
        <v>16</v>
      </c>
      <c r="L35" s="250">
        <f>(J35-I35)/30</f>
        <v>15.666666666666666</v>
      </c>
      <c r="M35" s="249"/>
      <c r="N35" s="260">
        <v>150</v>
      </c>
      <c r="O35" s="252" t="s">
        <v>255</v>
      </c>
      <c r="P35" s="254">
        <v>179195960</v>
      </c>
      <c r="Q35" s="254">
        <v>239</v>
      </c>
      <c r="R35" s="255"/>
    </row>
    <row r="36" spans="1:18" ht="12.75" customHeight="1" x14ac:dyDescent="0.25">
      <c r="A36" t="s">
        <v>984</v>
      </c>
      <c r="B36" s="259">
        <v>52</v>
      </c>
      <c r="C36" s="244" t="s">
        <v>925</v>
      </c>
      <c r="D36" s="244" t="s">
        <v>925</v>
      </c>
      <c r="E36" s="244" t="s">
        <v>932</v>
      </c>
      <c r="F36" s="244" t="s">
        <v>935</v>
      </c>
      <c r="G36" s="246" t="s">
        <v>19</v>
      </c>
      <c r="H36" s="247" t="s">
        <v>255</v>
      </c>
      <c r="I36" s="248">
        <v>40179</v>
      </c>
      <c r="J36" s="248">
        <v>40543</v>
      </c>
      <c r="K36" s="249" t="s">
        <v>16</v>
      </c>
      <c r="L36" s="250">
        <f>(J36-I36)/30</f>
        <v>12.133333333333333</v>
      </c>
      <c r="M36" s="249"/>
      <c r="N36" s="251">
        <v>3431</v>
      </c>
      <c r="O36" s="252" t="s">
        <v>255</v>
      </c>
      <c r="P36" s="254">
        <v>678514000</v>
      </c>
      <c r="Q36" s="254">
        <v>360</v>
      </c>
      <c r="R36" s="255"/>
    </row>
    <row r="37" spans="1:18" ht="12.75" customHeight="1" x14ac:dyDescent="0.25">
      <c r="A37" t="s">
        <v>984</v>
      </c>
      <c r="B37" s="259">
        <v>52</v>
      </c>
      <c r="C37" s="244" t="s">
        <v>925</v>
      </c>
      <c r="D37" s="244" t="s">
        <v>925</v>
      </c>
      <c r="E37" s="244" t="s">
        <v>32</v>
      </c>
      <c r="F37" s="244" t="s">
        <v>936</v>
      </c>
      <c r="G37" s="246" t="s">
        <v>19</v>
      </c>
      <c r="H37" s="247" t="s">
        <v>255</v>
      </c>
      <c r="I37" s="248">
        <v>40575</v>
      </c>
      <c r="J37" s="248">
        <v>40877</v>
      </c>
      <c r="K37" s="249" t="s">
        <v>16</v>
      </c>
      <c r="L37" s="250">
        <f>(J37-I37)/30</f>
        <v>10.066666666666666</v>
      </c>
      <c r="M37" s="249"/>
      <c r="N37" s="251">
        <v>1230</v>
      </c>
      <c r="O37" s="252" t="s">
        <v>255</v>
      </c>
      <c r="P37" s="254">
        <v>505000000</v>
      </c>
      <c r="Q37" s="254">
        <v>362</v>
      </c>
      <c r="R37" s="255"/>
    </row>
    <row r="38" spans="1:18" ht="12.75" customHeight="1" x14ac:dyDescent="0.25">
      <c r="A38" t="s">
        <v>984</v>
      </c>
      <c r="B38" s="259">
        <v>52</v>
      </c>
      <c r="C38" s="244" t="s">
        <v>925</v>
      </c>
      <c r="D38" s="244" t="s">
        <v>925</v>
      </c>
      <c r="E38" s="244" t="s">
        <v>32</v>
      </c>
      <c r="F38" s="244" t="s">
        <v>937</v>
      </c>
      <c r="G38" s="246" t="s">
        <v>16</v>
      </c>
      <c r="H38" s="247" t="s">
        <v>255</v>
      </c>
      <c r="I38" s="248">
        <v>41624</v>
      </c>
      <c r="J38" s="248">
        <v>41943</v>
      </c>
      <c r="K38" s="249" t="s">
        <v>16</v>
      </c>
      <c r="L38" s="250"/>
      <c r="M38" s="249"/>
      <c r="N38" s="260"/>
      <c r="O38" s="252" t="s">
        <v>255</v>
      </c>
      <c r="P38" s="254">
        <v>413919490</v>
      </c>
      <c r="Q38" s="254">
        <v>363</v>
      </c>
      <c r="R38" s="255" t="s">
        <v>930</v>
      </c>
    </row>
    <row r="39" spans="1:18" ht="12.75" customHeight="1" x14ac:dyDescent="0.25">
      <c r="A39" t="s">
        <v>984</v>
      </c>
      <c r="B39" s="259">
        <v>52</v>
      </c>
      <c r="C39" s="244" t="s">
        <v>925</v>
      </c>
      <c r="D39" s="244" t="s">
        <v>925</v>
      </c>
      <c r="E39" s="244" t="s">
        <v>32</v>
      </c>
      <c r="F39" s="244" t="s">
        <v>938</v>
      </c>
      <c r="G39" s="246" t="s">
        <v>16</v>
      </c>
      <c r="H39" s="247" t="s">
        <v>255</v>
      </c>
      <c r="I39" s="248">
        <v>40542</v>
      </c>
      <c r="J39" s="248">
        <v>40633</v>
      </c>
      <c r="K39" s="249" t="s">
        <v>16</v>
      </c>
      <c r="L39" s="250"/>
      <c r="M39" s="249"/>
      <c r="N39" s="260"/>
      <c r="O39" s="252" t="s">
        <v>255</v>
      </c>
      <c r="P39" s="254">
        <v>70625610</v>
      </c>
      <c r="Q39" s="254">
        <v>364</v>
      </c>
      <c r="R39" s="255" t="s">
        <v>930</v>
      </c>
    </row>
    <row r="40" spans="1:18" s="293" customFormat="1" ht="12.75" customHeight="1" x14ac:dyDescent="0.25">
      <c r="B40" s="259"/>
      <c r="C40" s="244"/>
      <c r="D40" s="244"/>
      <c r="E40" s="244"/>
      <c r="F40" s="244"/>
      <c r="G40" s="246"/>
      <c r="H40" s="247"/>
      <c r="I40" s="248"/>
      <c r="J40" s="248"/>
      <c r="K40" s="249"/>
      <c r="L40" s="250"/>
      <c r="M40" s="249"/>
      <c r="N40" s="260"/>
      <c r="O40" s="252"/>
      <c r="P40" s="254"/>
      <c r="Q40" s="254"/>
      <c r="R40" s="255"/>
    </row>
    <row r="41" spans="1:18" ht="12.75" customHeight="1" x14ac:dyDescent="0.25">
      <c r="B41" s="259"/>
      <c r="C41" s="244"/>
      <c r="D41" s="244"/>
      <c r="E41" s="244"/>
      <c r="F41" s="244"/>
      <c r="G41" s="246"/>
      <c r="H41" s="247"/>
      <c r="I41" s="248"/>
      <c r="J41" s="248"/>
      <c r="K41" s="249"/>
      <c r="L41" s="250"/>
      <c r="M41" s="249"/>
      <c r="N41" s="260"/>
      <c r="O41" s="252"/>
      <c r="P41" s="254"/>
      <c r="Q41" s="254"/>
      <c r="R41" s="255"/>
    </row>
    <row r="42" spans="1:18" ht="12.75" customHeight="1" x14ac:dyDescent="0.25">
      <c r="B42" s="259"/>
      <c r="C42" s="244"/>
      <c r="D42" s="244"/>
      <c r="E42" s="244"/>
      <c r="F42" s="244"/>
      <c r="G42" s="246"/>
      <c r="H42" s="247"/>
      <c r="I42" s="248"/>
      <c r="J42" s="248"/>
      <c r="K42" s="249"/>
      <c r="L42" s="250"/>
      <c r="M42" s="249"/>
      <c r="N42" s="260"/>
      <c r="O42" s="252"/>
      <c r="P42" s="254"/>
      <c r="Q42" s="254"/>
      <c r="R42" s="255"/>
    </row>
    <row r="43" spans="1:18" s="429" customFormat="1" ht="12.75" customHeight="1" x14ac:dyDescent="0.25">
      <c r="A43" s="429" t="s">
        <v>984</v>
      </c>
      <c r="B43" s="506">
        <v>12</v>
      </c>
      <c r="C43" s="507" t="s">
        <v>939</v>
      </c>
      <c r="D43" s="507" t="s">
        <v>940</v>
      </c>
      <c r="E43" s="507" t="s">
        <v>941</v>
      </c>
      <c r="F43" s="509">
        <v>20</v>
      </c>
      <c r="G43" s="508" t="s">
        <v>19</v>
      </c>
      <c r="H43" s="508" t="s">
        <v>94</v>
      </c>
      <c r="I43" s="510">
        <v>40672</v>
      </c>
      <c r="J43" s="510">
        <v>40886</v>
      </c>
      <c r="K43" s="511" t="s">
        <v>16</v>
      </c>
      <c r="L43" s="512">
        <f t="shared" ref="L43:L111" si="4">(J43-I43)/30</f>
        <v>7.1333333333333337</v>
      </c>
      <c r="M43" s="509"/>
      <c r="N43" s="509">
        <v>2150</v>
      </c>
      <c r="O43" s="513">
        <v>450</v>
      </c>
      <c r="P43" s="514">
        <v>425403500</v>
      </c>
      <c r="Q43" s="514">
        <v>860</v>
      </c>
      <c r="R43" s="513"/>
    </row>
    <row r="44" spans="1:18" s="429" customFormat="1" ht="12.75" customHeight="1" x14ac:dyDescent="0.25">
      <c r="A44" s="429" t="s">
        <v>984</v>
      </c>
      <c r="B44" s="506">
        <v>12</v>
      </c>
      <c r="C44" s="507" t="s">
        <v>939</v>
      </c>
      <c r="D44" s="508" t="s">
        <v>940</v>
      </c>
      <c r="E44" s="507" t="s">
        <v>941</v>
      </c>
      <c r="F44" s="509">
        <v>19</v>
      </c>
      <c r="G44" s="508" t="s">
        <v>19</v>
      </c>
      <c r="H44" s="508" t="s">
        <v>94</v>
      </c>
      <c r="I44" s="510">
        <v>40672</v>
      </c>
      <c r="J44" s="510">
        <v>40856</v>
      </c>
      <c r="K44" s="511" t="s">
        <v>16</v>
      </c>
      <c r="L44" s="512">
        <f t="shared" si="4"/>
        <v>6.1333333333333337</v>
      </c>
      <c r="M44" s="511" t="s">
        <v>942</v>
      </c>
      <c r="N44" s="509">
        <v>10700</v>
      </c>
      <c r="O44" s="513">
        <v>450</v>
      </c>
      <c r="P44" s="514">
        <v>274062640</v>
      </c>
      <c r="Q44" s="514">
        <v>861</v>
      </c>
      <c r="R44" s="513"/>
    </row>
    <row r="45" spans="1:18" ht="12.75" customHeight="1" x14ac:dyDescent="0.25">
      <c r="A45" t="s">
        <v>984</v>
      </c>
      <c r="B45" s="259">
        <v>12</v>
      </c>
      <c r="C45" s="244" t="s">
        <v>939</v>
      </c>
      <c r="D45" s="245" t="s">
        <v>940</v>
      </c>
      <c r="E45" s="245" t="s">
        <v>941</v>
      </c>
      <c r="F45" s="251">
        <v>72</v>
      </c>
      <c r="G45" s="245" t="s">
        <v>19</v>
      </c>
      <c r="H45" s="245" t="s">
        <v>94</v>
      </c>
      <c r="I45" s="261">
        <v>40452</v>
      </c>
      <c r="J45" s="261">
        <v>40531</v>
      </c>
      <c r="K45" s="249" t="s">
        <v>16</v>
      </c>
      <c r="L45" s="250">
        <f t="shared" si="4"/>
        <v>2.6333333333333333</v>
      </c>
      <c r="M45" s="249"/>
      <c r="N45" s="251">
        <v>1000</v>
      </c>
      <c r="O45" s="255">
        <v>450</v>
      </c>
      <c r="P45" s="254">
        <v>193417773</v>
      </c>
      <c r="Q45" s="254">
        <v>862</v>
      </c>
      <c r="R45" s="255"/>
    </row>
    <row r="46" spans="1:18" ht="12.75" customHeight="1" x14ac:dyDescent="0.25">
      <c r="A46" t="s">
        <v>984</v>
      </c>
      <c r="B46" s="259">
        <v>12</v>
      </c>
      <c r="C46" s="244" t="s">
        <v>939</v>
      </c>
      <c r="D46" s="244" t="s">
        <v>940</v>
      </c>
      <c r="E46" s="245" t="s">
        <v>93</v>
      </c>
      <c r="F46" s="251">
        <v>149</v>
      </c>
      <c r="G46" s="245" t="s">
        <v>19</v>
      </c>
      <c r="H46" s="245" t="s">
        <v>94</v>
      </c>
      <c r="I46" s="261">
        <v>41296</v>
      </c>
      <c r="J46" s="261">
        <v>41638</v>
      </c>
      <c r="K46" s="249" t="s">
        <v>16</v>
      </c>
      <c r="L46" s="250">
        <f t="shared" si="4"/>
        <v>11.4</v>
      </c>
      <c r="M46" s="251"/>
      <c r="N46" s="251">
        <v>408</v>
      </c>
      <c r="O46" s="255">
        <v>408</v>
      </c>
      <c r="P46" s="254">
        <v>318965370</v>
      </c>
      <c r="Q46" s="254" t="s">
        <v>943</v>
      </c>
      <c r="R46" s="255"/>
    </row>
    <row r="47" spans="1:18" ht="12.75" customHeight="1" x14ac:dyDescent="0.25">
      <c r="A47" t="s">
        <v>984</v>
      </c>
      <c r="B47" s="259">
        <v>12</v>
      </c>
      <c r="C47" s="244" t="s">
        <v>939</v>
      </c>
      <c r="D47" s="244" t="s">
        <v>940</v>
      </c>
      <c r="E47" s="244" t="s">
        <v>93</v>
      </c>
      <c r="F47" s="251">
        <v>173</v>
      </c>
      <c r="G47" s="245" t="s">
        <v>19</v>
      </c>
      <c r="H47" s="245" t="s">
        <v>94</v>
      </c>
      <c r="I47" s="261">
        <v>41659</v>
      </c>
      <c r="J47" s="261">
        <v>41912</v>
      </c>
      <c r="K47" s="249" t="s">
        <v>16</v>
      </c>
      <c r="L47" s="250">
        <f t="shared" si="4"/>
        <v>8.4333333333333336</v>
      </c>
      <c r="M47" s="251"/>
      <c r="N47" s="251">
        <v>910</v>
      </c>
      <c r="O47" s="255">
        <v>450</v>
      </c>
      <c r="P47" s="254">
        <v>909736230</v>
      </c>
      <c r="Q47" s="254" t="s">
        <v>944</v>
      </c>
      <c r="R47" s="255"/>
    </row>
    <row r="48" spans="1:18" ht="12.75" customHeight="1" x14ac:dyDescent="0.25">
      <c r="A48" t="s">
        <v>984</v>
      </c>
      <c r="B48" s="259">
        <v>12</v>
      </c>
      <c r="C48" s="244" t="s">
        <v>939</v>
      </c>
      <c r="D48" s="244" t="s">
        <v>940</v>
      </c>
      <c r="E48" s="244" t="s">
        <v>945</v>
      </c>
      <c r="F48" s="251">
        <v>1588</v>
      </c>
      <c r="G48" s="245" t="s">
        <v>16</v>
      </c>
      <c r="H48" s="245" t="s">
        <v>94</v>
      </c>
      <c r="I48" s="261">
        <v>40445</v>
      </c>
      <c r="J48" s="261">
        <v>40527</v>
      </c>
      <c r="K48" s="249" t="s">
        <v>16</v>
      </c>
      <c r="L48" s="250">
        <f t="shared" si="4"/>
        <v>2.7333333333333334</v>
      </c>
      <c r="M48" s="251" t="s">
        <v>946</v>
      </c>
      <c r="N48" s="251">
        <v>3066</v>
      </c>
      <c r="O48" s="255">
        <v>450</v>
      </c>
      <c r="P48" s="254">
        <v>154107891</v>
      </c>
      <c r="Q48" s="254" t="s">
        <v>947</v>
      </c>
      <c r="R48" s="255"/>
    </row>
    <row r="49" spans="1:18" ht="12.75" customHeight="1" x14ac:dyDescent="0.25">
      <c r="A49" t="s">
        <v>984</v>
      </c>
      <c r="B49" s="259">
        <v>17</v>
      </c>
      <c r="C49" s="244" t="s">
        <v>939</v>
      </c>
      <c r="D49" s="244" t="s">
        <v>940</v>
      </c>
      <c r="E49" s="244" t="s">
        <v>93</v>
      </c>
      <c r="F49" s="251">
        <v>172</v>
      </c>
      <c r="G49" s="245" t="s">
        <v>19</v>
      </c>
      <c r="H49" s="245" t="s">
        <v>94</v>
      </c>
      <c r="I49" s="248">
        <v>41659</v>
      </c>
      <c r="J49" s="248">
        <v>41912</v>
      </c>
      <c r="K49" s="249" t="s">
        <v>16</v>
      </c>
      <c r="L49" s="250">
        <f t="shared" si="4"/>
        <v>8.4333333333333336</v>
      </c>
      <c r="M49" s="251">
        <v>0</v>
      </c>
      <c r="N49" s="251">
        <v>322</v>
      </c>
      <c r="O49" s="255">
        <v>218</v>
      </c>
      <c r="P49" s="254">
        <v>303612558</v>
      </c>
      <c r="Q49" s="254" t="s">
        <v>948</v>
      </c>
      <c r="R49" s="255"/>
    </row>
    <row r="50" spans="1:18" ht="12.75" customHeight="1" x14ac:dyDescent="0.25">
      <c r="A50" t="s">
        <v>984</v>
      </c>
      <c r="B50" s="259">
        <v>17</v>
      </c>
      <c r="C50" s="244" t="s">
        <v>939</v>
      </c>
      <c r="D50" s="245" t="s">
        <v>940</v>
      </c>
      <c r="E50" s="244" t="s">
        <v>949</v>
      </c>
      <c r="F50" s="251">
        <v>331</v>
      </c>
      <c r="G50" s="245" t="s">
        <v>19</v>
      </c>
      <c r="H50" s="245" t="s">
        <v>94</v>
      </c>
      <c r="I50" s="248">
        <v>41507</v>
      </c>
      <c r="J50" s="248">
        <v>41547</v>
      </c>
      <c r="K50" s="249" t="s">
        <v>16</v>
      </c>
      <c r="L50" s="250">
        <f t="shared" si="4"/>
        <v>1.3333333333333333</v>
      </c>
      <c r="M50" s="251">
        <v>0</v>
      </c>
      <c r="N50" s="251">
        <v>300</v>
      </c>
      <c r="O50" s="255">
        <v>218</v>
      </c>
      <c r="P50" s="254">
        <v>697913660</v>
      </c>
      <c r="Q50" s="254">
        <v>953</v>
      </c>
      <c r="R50" s="255"/>
    </row>
    <row r="51" spans="1:18" ht="12.75" customHeight="1" x14ac:dyDescent="0.25">
      <c r="A51" t="s">
        <v>984</v>
      </c>
      <c r="B51" s="259">
        <v>17</v>
      </c>
      <c r="C51" s="244" t="s">
        <v>939</v>
      </c>
      <c r="D51" s="245" t="s">
        <v>940</v>
      </c>
      <c r="E51" s="245" t="s">
        <v>950</v>
      </c>
      <c r="F51" s="251">
        <v>639</v>
      </c>
      <c r="G51" s="245" t="s">
        <v>16</v>
      </c>
      <c r="H51" s="245" t="s">
        <v>94</v>
      </c>
      <c r="I51" s="261">
        <v>40382</v>
      </c>
      <c r="J51" s="261">
        <v>40542</v>
      </c>
      <c r="K51" s="249" t="s">
        <v>16</v>
      </c>
      <c r="L51" s="250">
        <f t="shared" si="4"/>
        <v>5.333333333333333</v>
      </c>
      <c r="M51" s="251">
        <v>0</v>
      </c>
      <c r="N51" s="251">
        <v>21186</v>
      </c>
      <c r="O51" s="255">
        <v>218</v>
      </c>
      <c r="P51" s="254">
        <v>5204545280</v>
      </c>
      <c r="Q51" s="254" t="s">
        <v>951</v>
      </c>
      <c r="R51" s="255"/>
    </row>
    <row r="52" spans="1:18" ht="12.75" customHeight="1" x14ac:dyDescent="0.25">
      <c r="A52" t="s">
        <v>984</v>
      </c>
      <c r="B52" s="259">
        <v>25</v>
      </c>
      <c r="C52" s="244" t="s">
        <v>939</v>
      </c>
      <c r="D52" s="244" t="s">
        <v>940</v>
      </c>
      <c r="E52" s="244" t="s">
        <v>93</v>
      </c>
      <c r="F52" s="251">
        <v>553</v>
      </c>
      <c r="G52" s="245" t="s">
        <v>19</v>
      </c>
      <c r="H52" s="245" t="s">
        <v>94</v>
      </c>
      <c r="I52" s="248">
        <v>41193</v>
      </c>
      <c r="J52" s="248">
        <v>41274</v>
      </c>
      <c r="K52" s="249" t="s">
        <v>16</v>
      </c>
      <c r="L52" s="250">
        <f t="shared" si="4"/>
        <v>2.7</v>
      </c>
      <c r="M52" s="251" t="s">
        <v>952</v>
      </c>
      <c r="N52" s="251">
        <v>99</v>
      </c>
      <c r="O52" s="255">
        <v>99</v>
      </c>
      <c r="P52" s="254">
        <v>77734800</v>
      </c>
      <c r="Q52" s="254" t="s">
        <v>953</v>
      </c>
      <c r="R52" s="255"/>
    </row>
    <row r="53" spans="1:18" ht="12.75" customHeight="1" x14ac:dyDescent="0.25">
      <c r="A53" t="s">
        <v>984</v>
      </c>
      <c r="B53" s="259">
        <v>25</v>
      </c>
      <c r="C53" s="244" t="s">
        <v>939</v>
      </c>
      <c r="D53" s="245" t="s">
        <v>940</v>
      </c>
      <c r="E53" s="244" t="s">
        <v>954</v>
      </c>
      <c r="F53" s="251">
        <v>631</v>
      </c>
      <c r="G53" s="245" t="s">
        <v>19</v>
      </c>
      <c r="H53" s="245" t="s">
        <v>94</v>
      </c>
      <c r="I53" s="248">
        <v>41246</v>
      </c>
      <c r="J53" s="248">
        <v>41912</v>
      </c>
      <c r="K53" s="249" t="s">
        <v>16</v>
      </c>
      <c r="L53" s="250">
        <f t="shared" si="4"/>
        <v>22.2</v>
      </c>
      <c r="M53" s="251">
        <v>0</v>
      </c>
      <c r="N53" s="251">
        <v>205</v>
      </c>
      <c r="O53" s="255">
        <v>205</v>
      </c>
      <c r="P53" s="254">
        <v>1072359661</v>
      </c>
      <c r="Q53" s="254" t="s">
        <v>955</v>
      </c>
      <c r="R53" s="255"/>
    </row>
    <row r="54" spans="1:18" s="429" customFormat="1" ht="12.75" customHeight="1" x14ac:dyDescent="0.25">
      <c r="A54" s="429" t="s">
        <v>984</v>
      </c>
      <c r="B54" s="506">
        <v>25</v>
      </c>
      <c r="C54" s="507" t="s">
        <v>939</v>
      </c>
      <c r="D54" s="508" t="s">
        <v>940</v>
      </c>
      <c r="E54" s="507" t="s">
        <v>941</v>
      </c>
      <c r="F54" s="509">
        <v>19</v>
      </c>
      <c r="G54" s="508" t="s">
        <v>19</v>
      </c>
      <c r="H54" s="508" t="s">
        <v>94</v>
      </c>
      <c r="I54" s="510">
        <v>40672</v>
      </c>
      <c r="J54" s="510">
        <v>40856</v>
      </c>
      <c r="K54" s="511" t="s">
        <v>16</v>
      </c>
      <c r="L54" s="512">
        <f t="shared" si="4"/>
        <v>6.1333333333333337</v>
      </c>
      <c r="M54" s="511"/>
      <c r="N54" s="509">
        <v>10700</v>
      </c>
      <c r="O54" s="513">
        <v>402</v>
      </c>
      <c r="P54" s="514">
        <v>274062640</v>
      </c>
      <c r="Q54" s="514">
        <v>861</v>
      </c>
      <c r="R54" s="513"/>
    </row>
    <row r="55" spans="1:18" ht="12.75" customHeight="1" x14ac:dyDescent="0.25">
      <c r="A55" t="s">
        <v>984</v>
      </c>
      <c r="B55" s="259">
        <v>52</v>
      </c>
      <c r="C55" s="244" t="s">
        <v>939</v>
      </c>
      <c r="D55" s="244" t="s">
        <v>940</v>
      </c>
      <c r="E55" s="244" t="s">
        <v>93</v>
      </c>
      <c r="F55" s="251">
        <v>147</v>
      </c>
      <c r="G55" s="245" t="s">
        <v>19</v>
      </c>
      <c r="H55" s="245" t="s">
        <v>94</v>
      </c>
      <c r="I55" s="248">
        <v>41296</v>
      </c>
      <c r="J55" s="248">
        <v>41639</v>
      </c>
      <c r="K55" s="249" t="s">
        <v>16</v>
      </c>
      <c r="L55" s="250">
        <f t="shared" si="4"/>
        <v>11.433333333333334</v>
      </c>
      <c r="M55" s="251" t="s">
        <v>956</v>
      </c>
      <c r="N55" s="251">
        <v>224</v>
      </c>
      <c r="O55" s="255">
        <v>224</v>
      </c>
      <c r="P55" s="254">
        <v>125158983</v>
      </c>
      <c r="Q55" s="254" t="s">
        <v>957</v>
      </c>
      <c r="R55" s="255"/>
    </row>
    <row r="56" spans="1:18" ht="12.75" customHeight="1" x14ac:dyDescent="0.25">
      <c r="A56" t="s">
        <v>984</v>
      </c>
      <c r="B56" s="259">
        <v>52</v>
      </c>
      <c r="C56" s="244" t="s">
        <v>939</v>
      </c>
      <c r="D56" s="245" t="s">
        <v>940</v>
      </c>
      <c r="E56" s="244" t="s">
        <v>958</v>
      </c>
      <c r="F56" s="251">
        <v>332</v>
      </c>
      <c r="G56" s="245" t="s">
        <v>19</v>
      </c>
      <c r="H56" s="245" t="s">
        <v>94</v>
      </c>
      <c r="I56" s="248">
        <v>41507</v>
      </c>
      <c r="J56" s="248">
        <v>41851</v>
      </c>
      <c r="K56" s="249" t="s">
        <v>16</v>
      </c>
      <c r="L56" s="250">
        <f t="shared" si="4"/>
        <v>11.466666666666667</v>
      </c>
      <c r="M56" s="251"/>
      <c r="N56" s="251">
        <v>1545</v>
      </c>
      <c r="O56" s="255">
        <v>300</v>
      </c>
      <c r="P56" s="254">
        <v>2913370217</v>
      </c>
      <c r="Q56" s="254" t="s">
        <v>959</v>
      </c>
      <c r="R56" s="255"/>
    </row>
    <row r="57" spans="1:18" ht="12.75" customHeight="1" x14ac:dyDescent="0.25">
      <c r="A57" t="s">
        <v>984</v>
      </c>
      <c r="B57" s="259">
        <v>52</v>
      </c>
      <c r="C57" s="244" t="s">
        <v>939</v>
      </c>
      <c r="D57" s="245" t="s">
        <v>940</v>
      </c>
      <c r="E57" s="244" t="s">
        <v>960</v>
      </c>
      <c r="F57" s="251">
        <v>363</v>
      </c>
      <c r="G57" s="245" t="s">
        <v>16</v>
      </c>
      <c r="H57" s="245" t="s">
        <v>94</v>
      </c>
      <c r="I57" s="248">
        <v>40605</v>
      </c>
      <c r="J57" s="248">
        <v>40908</v>
      </c>
      <c r="K57" s="249" t="s">
        <v>16</v>
      </c>
      <c r="L57" s="250">
        <f t="shared" si="4"/>
        <v>10.1</v>
      </c>
      <c r="M57" s="249"/>
      <c r="N57" s="251">
        <v>8772</v>
      </c>
      <c r="O57" s="255">
        <v>300</v>
      </c>
      <c r="P57" s="254">
        <v>3954023680</v>
      </c>
      <c r="Q57" s="254">
        <v>993</v>
      </c>
      <c r="R57" s="255"/>
    </row>
    <row r="58" spans="1:18" ht="12.75" customHeight="1" x14ac:dyDescent="0.25">
      <c r="A58" t="s">
        <v>984</v>
      </c>
      <c r="B58" s="259">
        <v>53</v>
      </c>
      <c r="C58" s="244" t="s">
        <v>939</v>
      </c>
      <c r="D58" s="244" t="s">
        <v>940</v>
      </c>
      <c r="E58" s="244" t="s">
        <v>93</v>
      </c>
      <c r="F58" s="251">
        <v>150</v>
      </c>
      <c r="G58" s="245" t="s">
        <v>19</v>
      </c>
      <c r="H58" s="245" t="s">
        <v>94</v>
      </c>
      <c r="I58" s="248">
        <v>41296</v>
      </c>
      <c r="J58" s="248">
        <v>41639</v>
      </c>
      <c r="K58" s="249" t="s">
        <v>16</v>
      </c>
      <c r="L58" s="250">
        <f t="shared" si="4"/>
        <v>11.433333333333334</v>
      </c>
      <c r="M58" s="262">
        <v>4.3</v>
      </c>
      <c r="N58" s="251">
        <v>315</v>
      </c>
      <c r="O58" s="255">
        <v>300</v>
      </c>
      <c r="P58" s="254">
        <v>262903722</v>
      </c>
      <c r="Q58" s="254" t="s">
        <v>957</v>
      </c>
      <c r="R58" s="255"/>
    </row>
    <row r="59" spans="1:18" ht="12.75" customHeight="1" x14ac:dyDescent="0.25">
      <c r="A59" t="s">
        <v>984</v>
      </c>
      <c r="B59" s="259">
        <v>53</v>
      </c>
      <c r="C59" s="244" t="s">
        <v>939</v>
      </c>
      <c r="D59" s="245" t="s">
        <v>940</v>
      </c>
      <c r="E59" s="244" t="s">
        <v>958</v>
      </c>
      <c r="F59" s="251">
        <v>332</v>
      </c>
      <c r="G59" s="245" t="s">
        <v>19</v>
      </c>
      <c r="H59" s="245" t="s">
        <v>94</v>
      </c>
      <c r="I59" s="248">
        <v>41507</v>
      </c>
      <c r="J59" s="248">
        <v>41851</v>
      </c>
      <c r="K59" s="249" t="s">
        <v>16</v>
      </c>
      <c r="L59" s="250">
        <f t="shared" si="4"/>
        <v>11.466666666666667</v>
      </c>
      <c r="M59" s="252">
        <v>6.33</v>
      </c>
      <c r="N59" s="251">
        <v>1545</v>
      </c>
      <c r="O59" s="255">
        <v>300</v>
      </c>
      <c r="P59" s="254">
        <v>2913370217</v>
      </c>
      <c r="Q59" s="254" t="s">
        <v>961</v>
      </c>
      <c r="R59" s="255"/>
    </row>
    <row r="60" spans="1:18" ht="12.75" customHeight="1" x14ac:dyDescent="0.25">
      <c r="A60" t="s">
        <v>984</v>
      </c>
      <c r="B60" s="259">
        <v>53</v>
      </c>
      <c r="C60" s="244" t="s">
        <v>939</v>
      </c>
      <c r="D60" s="245" t="s">
        <v>940</v>
      </c>
      <c r="E60" s="244" t="s">
        <v>93</v>
      </c>
      <c r="F60" s="251">
        <v>176</v>
      </c>
      <c r="G60" s="245" t="s">
        <v>19</v>
      </c>
      <c r="H60" s="245" t="s">
        <v>94</v>
      </c>
      <c r="I60" s="248">
        <v>41659</v>
      </c>
      <c r="J60" s="248">
        <v>41912</v>
      </c>
      <c r="K60" s="249" t="s">
        <v>16</v>
      </c>
      <c r="L60" s="250">
        <f t="shared" si="4"/>
        <v>8.4333333333333336</v>
      </c>
      <c r="M60" s="251">
        <v>0</v>
      </c>
      <c r="N60" s="251">
        <v>70</v>
      </c>
      <c r="O60" s="255">
        <v>70</v>
      </c>
      <c r="P60" s="254">
        <v>68388918</v>
      </c>
      <c r="Q60" s="254" t="s">
        <v>962</v>
      </c>
      <c r="R60" s="255"/>
    </row>
    <row r="61" spans="1:18" ht="12.75" customHeight="1" x14ac:dyDescent="0.25">
      <c r="A61" t="s">
        <v>984</v>
      </c>
      <c r="B61" s="259">
        <v>53</v>
      </c>
      <c r="C61" s="244" t="s">
        <v>939</v>
      </c>
      <c r="D61" s="245" t="s">
        <v>940</v>
      </c>
      <c r="E61" s="245" t="s">
        <v>958</v>
      </c>
      <c r="F61" s="251">
        <v>632</v>
      </c>
      <c r="G61" s="245" t="s">
        <v>19</v>
      </c>
      <c r="H61" s="245" t="s">
        <v>94</v>
      </c>
      <c r="I61" s="261">
        <v>41246</v>
      </c>
      <c r="J61" s="261">
        <v>41851</v>
      </c>
      <c r="K61" s="249" t="s">
        <v>16</v>
      </c>
      <c r="L61" s="250">
        <f t="shared" si="4"/>
        <v>20.166666666666668</v>
      </c>
      <c r="M61" s="252">
        <v>18.54</v>
      </c>
      <c r="N61" s="251">
        <v>281</v>
      </c>
      <c r="O61" s="255">
        <v>281</v>
      </c>
      <c r="P61" s="254"/>
      <c r="Q61" s="254"/>
      <c r="R61" s="255" t="s">
        <v>963</v>
      </c>
    </row>
    <row r="62" spans="1:18" ht="12.75" customHeight="1" x14ac:dyDescent="0.25">
      <c r="A62" t="s">
        <v>984</v>
      </c>
      <c r="B62" s="259">
        <v>54</v>
      </c>
      <c r="C62" s="244" t="s">
        <v>939</v>
      </c>
      <c r="D62" s="244" t="s">
        <v>940</v>
      </c>
      <c r="E62" s="244" t="s">
        <v>964</v>
      </c>
      <c r="F62" s="251">
        <v>1625</v>
      </c>
      <c r="G62" s="245" t="s">
        <v>16</v>
      </c>
      <c r="H62" s="245" t="s">
        <v>94</v>
      </c>
      <c r="I62" s="248">
        <v>40449</v>
      </c>
      <c r="J62" s="248">
        <v>40505</v>
      </c>
      <c r="K62" s="249" t="s">
        <v>16</v>
      </c>
      <c r="L62" s="250">
        <f t="shared" si="4"/>
        <v>1.8666666666666667</v>
      </c>
      <c r="M62" s="251">
        <v>0</v>
      </c>
      <c r="N62" s="251">
        <v>4778</v>
      </c>
      <c r="O62" s="255">
        <v>345</v>
      </c>
      <c r="P62" s="254">
        <v>299481122</v>
      </c>
      <c r="Q62" s="254" t="s">
        <v>965</v>
      </c>
      <c r="R62" s="255"/>
    </row>
    <row r="63" spans="1:18" ht="12.75" customHeight="1" x14ac:dyDescent="0.25">
      <c r="A63" t="s">
        <v>984</v>
      </c>
      <c r="B63" s="259">
        <v>54</v>
      </c>
      <c r="C63" s="244" t="s">
        <v>939</v>
      </c>
      <c r="D63" s="245" t="s">
        <v>940</v>
      </c>
      <c r="E63" s="244" t="s">
        <v>949</v>
      </c>
      <c r="F63" s="251">
        <v>629</v>
      </c>
      <c r="G63" s="245" t="s">
        <v>19</v>
      </c>
      <c r="H63" s="245" t="s">
        <v>94</v>
      </c>
      <c r="I63" s="248">
        <v>41246</v>
      </c>
      <c r="J63" s="248">
        <v>41912</v>
      </c>
      <c r="K63" s="249" t="s">
        <v>16</v>
      </c>
      <c r="L63" s="250">
        <f t="shared" si="4"/>
        <v>22.2</v>
      </c>
      <c r="M63" s="251">
        <v>0</v>
      </c>
      <c r="N63" s="251">
        <v>456</v>
      </c>
      <c r="O63" s="255">
        <v>345</v>
      </c>
      <c r="P63" s="254">
        <v>1441809189</v>
      </c>
      <c r="Q63" s="254">
        <v>1059</v>
      </c>
      <c r="R63" s="255"/>
    </row>
    <row r="64" spans="1:18" ht="12.75" customHeight="1" x14ac:dyDescent="0.25">
      <c r="A64" t="s">
        <v>984</v>
      </c>
      <c r="B64" s="259">
        <v>55</v>
      </c>
      <c r="C64" s="244" t="s">
        <v>939</v>
      </c>
      <c r="D64" s="244" t="s">
        <v>940</v>
      </c>
      <c r="E64" s="244" t="s">
        <v>93</v>
      </c>
      <c r="F64" s="251">
        <v>616</v>
      </c>
      <c r="G64" s="245" t="s">
        <v>19</v>
      </c>
      <c r="H64" s="245" t="s">
        <v>94</v>
      </c>
      <c r="I64" s="248">
        <v>41246</v>
      </c>
      <c r="J64" s="248">
        <v>41912</v>
      </c>
      <c r="K64" s="249" t="s">
        <v>16</v>
      </c>
      <c r="L64" s="250">
        <f t="shared" si="4"/>
        <v>22.2</v>
      </c>
      <c r="M64" s="251">
        <v>0</v>
      </c>
      <c r="N64" s="251">
        <v>150</v>
      </c>
      <c r="O64" s="255">
        <v>150</v>
      </c>
      <c r="P64" s="254">
        <v>590255325</v>
      </c>
      <c r="Q64" s="254" t="s">
        <v>966</v>
      </c>
      <c r="R64" s="255"/>
    </row>
    <row r="65" spans="1:19" s="429" customFormat="1" ht="12.75" customHeight="1" x14ac:dyDescent="0.25">
      <c r="A65" s="429" t="s">
        <v>984</v>
      </c>
      <c r="B65" s="506">
        <v>55</v>
      </c>
      <c r="C65" s="507" t="s">
        <v>939</v>
      </c>
      <c r="D65" s="508" t="s">
        <v>940</v>
      </c>
      <c r="E65" s="507" t="s">
        <v>941</v>
      </c>
      <c r="F65" s="509">
        <v>19</v>
      </c>
      <c r="G65" s="508" t="s">
        <v>19</v>
      </c>
      <c r="H65" s="508" t="s">
        <v>94</v>
      </c>
      <c r="I65" s="510">
        <v>40672</v>
      </c>
      <c r="J65" s="510">
        <v>40856</v>
      </c>
      <c r="K65" s="511" t="s">
        <v>16</v>
      </c>
      <c r="L65" s="512">
        <f t="shared" si="4"/>
        <v>6.1333333333333337</v>
      </c>
      <c r="M65" s="511"/>
      <c r="N65" s="509">
        <v>10700</v>
      </c>
      <c r="O65" s="513">
        <v>300</v>
      </c>
      <c r="P65" s="514">
        <v>274062640</v>
      </c>
      <c r="Q65" s="514">
        <v>861</v>
      </c>
      <c r="R65" s="513"/>
    </row>
    <row r="66" spans="1:19" s="429" customFormat="1" ht="12.75" customHeight="1" x14ac:dyDescent="0.25">
      <c r="A66" s="429" t="s">
        <v>984</v>
      </c>
      <c r="B66" s="506">
        <v>57</v>
      </c>
      <c r="C66" s="507" t="s">
        <v>939</v>
      </c>
      <c r="D66" s="507" t="s">
        <v>940</v>
      </c>
      <c r="E66" s="507" t="s">
        <v>941</v>
      </c>
      <c r="F66" s="509">
        <v>20</v>
      </c>
      <c r="G66" s="508" t="s">
        <v>19</v>
      </c>
      <c r="H66" s="508" t="s">
        <v>94</v>
      </c>
      <c r="I66" s="510">
        <v>40672</v>
      </c>
      <c r="J66" s="510">
        <v>40886</v>
      </c>
      <c r="K66" s="511" t="s">
        <v>16</v>
      </c>
      <c r="L66" s="512">
        <f t="shared" si="4"/>
        <v>7.1333333333333337</v>
      </c>
      <c r="M66" s="509">
        <v>0</v>
      </c>
      <c r="N66" s="509">
        <v>2150</v>
      </c>
      <c r="O66" s="513">
        <v>290</v>
      </c>
      <c r="P66" s="514">
        <v>425403500</v>
      </c>
      <c r="Q66" s="514">
        <v>860</v>
      </c>
      <c r="R66" s="513"/>
    </row>
    <row r="67" spans="1:19" ht="12.75" customHeight="1" x14ac:dyDescent="0.25">
      <c r="A67" t="s">
        <v>984</v>
      </c>
      <c r="B67" s="259">
        <v>57</v>
      </c>
      <c r="C67" s="244" t="s">
        <v>939</v>
      </c>
      <c r="D67" s="245" t="s">
        <v>940</v>
      </c>
      <c r="E67" s="244" t="s">
        <v>93</v>
      </c>
      <c r="F67" s="251">
        <v>148</v>
      </c>
      <c r="G67" s="245" t="s">
        <v>19</v>
      </c>
      <c r="H67" s="245" t="s">
        <v>94</v>
      </c>
      <c r="I67" s="248">
        <v>41296</v>
      </c>
      <c r="J67" s="248">
        <v>41639</v>
      </c>
      <c r="K67" s="249" t="s">
        <v>16</v>
      </c>
      <c r="L67" s="250">
        <f t="shared" si="4"/>
        <v>11.433333333333334</v>
      </c>
      <c r="M67" s="251">
        <v>0</v>
      </c>
      <c r="N67" s="251">
        <v>180</v>
      </c>
      <c r="O67" s="255">
        <v>180</v>
      </c>
      <c r="P67" s="254">
        <v>162894858</v>
      </c>
      <c r="Q67" s="254" t="s">
        <v>967</v>
      </c>
      <c r="R67" s="255"/>
    </row>
    <row r="68" spans="1:19" ht="12.75" customHeight="1" x14ac:dyDescent="0.25">
      <c r="A68" t="s">
        <v>984</v>
      </c>
      <c r="B68" s="259">
        <v>57</v>
      </c>
      <c r="C68" s="244" t="s">
        <v>939</v>
      </c>
      <c r="D68" s="245" t="s">
        <v>940</v>
      </c>
      <c r="E68" s="244" t="s">
        <v>93</v>
      </c>
      <c r="F68" s="251">
        <v>174</v>
      </c>
      <c r="G68" s="245" t="s">
        <v>19</v>
      </c>
      <c r="H68" s="245" t="s">
        <v>94</v>
      </c>
      <c r="I68" s="248">
        <v>41659</v>
      </c>
      <c r="J68" s="248">
        <v>41912</v>
      </c>
      <c r="K68" s="249" t="s">
        <v>16</v>
      </c>
      <c r="L68" s="250">
        <f t="shared" si="4"/>
        <v>8.4333333333333336</v>
      </c>
      <c r="M68" s="251">
        <v>0</v>
      </c>
      <c r="N68" s="251">
        <v>733</v>
      </c>
      <c r="O68" s="255">
        <v>290</v>
      </c>
      <c r="P68" s="254">
        <v>659907816</v>
      </c>
      <c r="Q68" s="254" t="s">
        <v>968</v>
      </c>
      <c r="R68" s="255"/>
    </row>
    <row r="69" spans="1:19" s="293" customFormat="1" ht="12.75" customHeight="1" x14ac:dyDescent="0.25">
      <c r="A69" s="293" t="s">
        <v>1813</v>
      </c>
      <c r="B69" s="259">
        <v>7</v>
      </c>
      <c r="C69" s="295" t="s">
        <v>1795</v>
      </c>
      <c r="D69" s="295" t="s">
        <v>1795</v>
      </c>
      <c r="E69" s="295" t="s">
        <v>1796</v>
      </c>
      <c r="F69" s="268" t="s">
        <v>1797</v>
      </c>
      <c r="G69" s="296" t="s">
        <v>19</v>
      </c>
      <c r="H69" s="220">
        <v>1</v>
      </c>
      <c r="I69" s="297">
        <v>41304</v>
      </c>
      <c r="J69" s="297">
        <v>41639</v>
      </c>
      <c r="K69" s="298" t="s">
        <v>16</v>
      </c>
      <c r="L69" s="500">
        <v>11</v>
      </c>
      <c r="M69" s="500">
        <v>0</v>
      </c>
      <c r="N69" s="300">
        <v>294</v>
      </c>
      <c r="O69" s="300">
        <f>+N69*H69</f>
        <v>294</v>
      </c>
      <c r="P69" s="223">
        <v>1179820216</v>
      </c>
      <c r="Q69" s="223" t="s">
        <v>1798</v>
      </c>
      <c r="R69" s="301" t="s">
        <v>1799</v>
      </c>
      <c r="S69" s="312" t="s">
        <v>94</v>
      </c>
    </row>
    <row r="70" spans="1:19" s="293" customFormat="1" ht="12.75" customHeight="1" x14ac:dyDescent="0.25">
      <c r="A70" s="293" t="s">
        <v>1813</v>
      </c>
      <c r="B70" s="259">
        <v>7</v>
      </c>
      <c r="C70" s="295" t="s">
        <v>1795</v>
      </c>
      <c r="D70" s="295" t="s">
        <v>1795</v>
      </c>
      <c r="E70" s="295" t="s">
        <v>1796</v>
      </c>
      <c r="F70" s="268" t="s">
        <v>1800</v>
      </c>
      <c r="G70" s="296" t="s">
        <v>19</v>
      </c>
      <c r="H70" s="268">
        <v>1</v>
      </c>
      <c r="I70" s="297">
        <v>41502</v>
      </c>
      <c r="J70" s="297">
        <v>41988</v>
      </c>
      <c r="K70" s="298" t="s">
        <v>16</v>
      </c>
      <c r="L70" s="501">
        <v>13.46</v>
      </c>
      <c r="M70" s="501">
        <v>1.63</v>
      </c>
      <c r="N70" s="300">
        <v>294</v>
      </c>
      <c r="O70" s="300">
        <f>+N70*H70</f>
        <v>294</v>
      </c>
      <c r="P70" s="223">
        <v>1843990142</v>
      </c>
      <c r="Q70" s="223" t="s">
        <v>1801</v>
      </c>
      <c r="R70" s="301" t="s">
        <v>1799</v>
      </c>
      <c r="S70" s="312" t="s">
        <v>94</v>
      </c>
    </row>
    <row r="71" spans="1:19" s="293" customFormat="1" ht="12.75" customHeight="1" x14ac:dyDescent="0.25">
      <c r="A71" s="293" t="s">
        <v>1813</v>
      </c>
      <c r="B71" s="259">
        <v>7</v>
      </c>
      <c r="C71" s="295" t="s">
        <v>1795</v>
      </c>
      <c r="D71" s="295" t="s">
        <v>1795</v>
      </c>
      <c r="E71" s="295" t="s">
        <v>1802</v>
      </c>
      <c r="F71" s="299" t="s">
        <v>1803</v>
      </c>
      <c r="G71" s="296" t="s">
        <v>19</v>
      </c>
      <c r="H71" s="268">
        <v>1</v>
      </c>
      <c r="I71" s="297">
        <v>41169</v>
      </c>
      <c r="J71" s="297">
        <v>41274</v>
      </c>
      <c r="K71" s="298" t="s">
        <v>16</v>
      </c>
      <c r="L71" s="501">
        <v>3.46</v>
      </c>
      <c r="M71" s="501">
        <v>0</v>
      </c>
      <c r="N71" s="300">
        <v>0</v>
      </c>
      <c r="O71" s="300">
        <v>0</v>
      </c>
      <c r="P71" s="223">
        <v>144600960</v>
      </c>
      <c r="Q71" s="223" t="s">
        <v>1804</v>
      </c>
      <c r="R71" s="301" t="s">
        <v>1799</v>
      </c>
      <c r="S71" s="312" t="s">
        <v>94</v>
      </c>
    </row>
    <row r="72" spans="1:19" s="429" customFormat="1" ht="12.75" customHeight="1" x14ac:dyDescent="0.25">
      <c r="A72" s="429" t="s">
        <v>1813</v>
      </c>
      <c r="B72" s="506">
        <v>7</v>
      </c>
      <c r="C72" s="431" t="s">
        <v>1795</v>
      </c>
      <c r="D72" s="431" t="s">
        <v>1795</v>
      </c>
      <c r="E72" s="431" t="s">
        <v>1805</v>
      </c>
      <c r="F72" s="523" t="s">
        <v>1806</v>
      </c>
      <c r="G72" s="433" t="s">
        <v>19</v>
      </c>
      <c r="H72" s="432">
        <v>1</v>
      </c>
      <c r="I72" s="435">
        <v>41213</v>
      </c>
      <c r="J72" s="435">
        <v>41455</v>
      </c>
      <c r="K72" s="333" t="s">
        <v>16</v>
      </c>
      <c r="L72" s="518">
        <v>0</v>
      </c>
      <c r="M72" s="518">
        <v>8</v>
      </c>
      <c r="N72" s="441">
        <v>0</v>
      </c>
      <c r="O72" s="441">
        <v>0</v>
      </c>
      <c r="P72" s="437">
        <v>1106902390</v>
      </c>
      <c r="Q72" s="437">
        <v>553</v>
      </c>
      <c r="R72" s="438" t="s">
        <v>1799</v>
      </c>
      <c r="S72" s="438" t="s">
        <v>1807</v>
      </c>
    </row>
    <row r="73" spans="1:19" s="293" customFormat="1" ht="12.75" customHeight="1" x14ac:dyDescent="0.25">
      <c r="A73" s="293" t="s">
        <v>1813</v>
      </c>
      <c r="B73" s="259">
        <v>7</v>
      </c>
      <c r="C73" s="295" t="s">
        <v>1795</v>
      </c>
      <c r="D73" s="295" t="s">
        <v>1795</v>
      </c>
      <c r="E73" s="295" t="s">
        <v>1808</v>
      </c>
      <c r="F73" s="335" t="s">
        <v>1809</v>
      </c>
      <c r="G73" s="296" t="s">
        <v>16</v>
      </c>
      <c r="H73" s="268">
        <v>1</v>
      </c>
      <c r="I73" s="297">
        <v>40480</v>
      </c>
      <c r="J73" s="297">
        <v>40540</v>
      </c>
      <c r="K73" s="298" t="s">
        <v>16</v>
      </c>
      <c r="L73" s="501">
        <v>0</v>
      </c>
      <c r="M73" s="501">
        <v>2</v>
      </c>
      <c r="N73" s="300">
        <v>0</v>
      </c>
      <c r="O73" s="300">
        <v>0</v>
      </c>
      <c r="P73" s="223">
        <v>140000000</v>
      </c>
      <c r="Q73" s="223" t="s">
        <v>1810</v>
      </c>
      <c r="R73" s="301" t="s">
        <v>1811</v>
      </c>
      <c r="S73" s="301" t="s">
        <v>1812</v>
      </c>
    </row>
    <row r="74" spans="1:19" s="293" customFormat="1" ht="12.75" customHeight="1" x14ac:dyDescent="0.25">
      <c r="A74" s="293" t="s">
        <v>1813</v>
      </c>
      <c r="B74" s="259">
        <v>7</v>
      </c>
      <c r="C74" s="295" t="s">
        <v>939</v>
      </c>
      <c r="D74" s="295" t="s">
        <v>939</v>
      </c>
      <c r="E74" s="295" t="s">
        <v>1814</v>
      </c>
      <c r="F74" s="278" t="s">
        <v>1815</v>
      </c>
      <c r="G74" s="276" t="s">
        <v>19</v>
      </c>
      <c r="H74" s="502">
        <v>1</v>
      </c>
      <c r="I74" s="338">
        <v>41579</v>
      </c>
      <c r="J74" s="338">
        <v>41988</v>
      </c>
      <c r="K74" s="279" t="s">
        <v>16</v>
      </c>
      <c r="L74" s="503">
        <v>11</v>
      </c>
      <c r="M74" s="503">
        <v>0</v>
      </c>
      <c r="N74" s="492">
        <v>120</v>
      </c>
      <c r="O74" s="492">
        <f t="shared" ref="O74:O75" si="5">+N74*H74</f>
        <v>120</v>
      </c>
      <c r="P74" s="282">
        <v>370065379</v>
      </c>
      <c r="Q74" s="282" t="s">
        <v>1816</v>
      </c>
      <c r="R74" s="504" t="s">
        <v>1817</v>
      </c>
      <c r="S74" s="504" t="s">
        <v>1818</v>
      </c>
    </row>
    <row r="75" spans="1:19" s="293" customFormat="1" ht="12.75" customHeight="1" x14ac:dyDescent="0.25">
      <c r="A75" s="293" t="s">
        <v>1813</v>
      </c>
      <c r="B75" s="259">
        <v>7</v>
      </c>
      <c r="C75" s="295" t="s">
        <v>939</v>
      </c>
      <c r="D75" s="295" t="s">
        <v>939</v>
      </c>
      <c r="E75" s="295" t="s">
        <v>1814</v>
      </c>
      <c r="F75" s="278" t="s">
        <v>1819</v>
      </c>
      <c r="G75" s="278" t="s">
        <v>16</v>
      </c>
      <c r="H75" s="502">
        <v>1</v>
      </c>
      <c r="I75" s="338">
        <v>41474</v>
      </c>
      <c r="J75" s="338">
        <v>41639</v>
      </c>
      <c r="K75" s="492" t="s">
        <v>16</v>
      </c>
      <c r="L75" s="503">
        <v>0</v>
      </c>
      <c r="M75" s="503">
        <v>5.36</v>
      </c>
      <c r="N75" s="492">
        <v>0</v>
      </c>
      <c r="O75" s="492">
        <f t="shared" si="5"/>
        <v>0</v>
      </c>
      <c r="P75" s="282">
        <v>50000000</v>
      </c>
      <c r="Q75" s="282" t="s">
        <v>1820</v>
      </c>
      <c r="R75" s="504" t="s">
        <v>1821</v>
      </c>
      <c r="S75" s="504" t="s">
        <v>94</v>
      </c>
    </row>
    <row r="76" spans="1:19" s="429" customFormat="1" ht="12.75" customHeight="1" x14ac:dyDescent="0.25">
      <c r="A76" s="429" t="s">
        <v>1813</v>
      </c>
      <c r="B76" s="506">
        <v>7</v>
      </c>
      <c r="C76" s="431" t="s">
        <v>939</v>
      </c>
      <c r="D76" s="431" t="s">
        <v>939</v>
      </c>
      <c r="E76" s="431" t="s">
        <v>1822</v>
      </c>
      <c r="F76" s="432" t="s">
        <v>1823</v>
      </c>
      <c r="G76" s="433" t="s">
        <v>16</v>
      </c>
      <c r="H76" s="434">
        <v>1</v>
      </c>
      <c r="I76" s="435">
        <v>40415</v>
      </c>
      <c r="J76" s="435">
        <v>40595</v>
      </c>
      <c r="K76" s="333" t="s">
        <v>16</v>
      </c>
      <c r="L76" s="441">
        <v>0</v>
      </c>
      <c r="M76" s="515">
        <v>5.9</v>
      </c>
      <c r="N76" s="334">
        <v>0</v>
      </c>
      <c r="O76" s="334">
        <v>0</v>
      </c>
      <c r="P76" s="516">
        <v>3125265676</v>
      </c>
      <c r="Q76" s="516" t="s">
        <v>1824</v>
      </c>
      <c r="R76" s="517" t="s">
        <v>1825</v>
      </c>
      <c r="S76" s="517" t="s">
        <v>94</v>
      </c>
    </row>
    <row r="77" spans="1:19" s="293" customFormat="1" ht="12.75" customHeight="1" x14ac:dyDescent="0.25">
      <c r="A77" s="293" t="s">
        <v>1813</v>
      </c>
      <c r="B77" s="259">
        <v>8</v>
      </c>
      <c r="C77" s="295" t="s">
        <v>1795</v>
      </c>
      <c r="D77" s="295" t="s">
        <v>1795</v>
      </c>
      <c r="E77" s="295" t="s">
        <v>1796</v>
      </c>
      <c r="F77" s="268" t="s">
        <v>1826</v>
      </c>
      <c r="G77" s="296" t="s">
        <v>19</v>
      </c>
      <c r="H77" s="220">
        <v>1</v>
      </c>
      <c r="I77" s="297">
        <v>41257</v>
      </c>
      <c r="J77" s="297">
        <v>41988</v>
      </c>
      <c r="K77" s="298" t="s">
        <v>16</v>
      </c>
      <c r="L77" s="500">
        <v>21.5</v>
      </c>
      <c r="M77" s="500">
        <v>0</v>
      </c>
      <c r="N77" s="300">
        <v>750</v>
      </c>
      <c r="O77" s="300">
        <f>+N77*H77</f>
        <v>750</v>
      </c>
      <c r="P77" s="223">
        <v>3121502163</v>
      </c>
      <c r="Q77" s="223" t="s">
        <v>1827</v>
      </c>
      <c r="R77" s="223" t="s">
        <v>1799</v>
      </c>
      <c r="S77" s="265" t="s">
        <v>94</v>
      </c>
    </row>
    <row r="78" spans="1:19" s="429" customFormat="1" ht="12.75" customHeight="1" x14ac:dyDescent="0.25">
      <c r="A78" s="429" t="s">
        <v>1813</v>
      </c>
      <c r="B78" s="506">
        <v>8</v>
      </c>
      <c r="C78" s="431" t="s">
        <v>1795</v>
      </c>
      <c r="D78" s="431" t="s">
        <v>1795</v>
      </c>
      <c r="E78" s="431" t="s">
        <v>1828</v>
      </c>
      <c r="F78" s="432" t="s">
        <v>1829</v>
      </c>
      <c r="G78" s="433" t="s">
        <v>19</v>
      </c>
      <c r="H78" s="432">
        <v>1</v>
      </c>
      <c r="I78" s="435">
        <v>40723</v>
      </c>
      <c r="J78" s="435">
        <v>40908</v>
      </c>
      <c r="K78" s="333" t="s">
        <v>16</v>
      </c>
      <c r="L78" s="518">
        <v>6.03</v>
      </c>
      <c r="M78" s="518"/>
      <c r="N78" s="441">
        <v>0</v>
      </c>
      <c r="O78" s="441">
        <f>+N78*H78</f>
        <v>0</v>
      </c>
      <c r="P78" s="437">
        <v>440000000</v>
      </c>
      <c r="Q78" s="437">
        <v>569</v>
      </c>
      <c r="R78" s="437" t="s">
        <v>1799</v>
      </c>
      <c r="S78" s="519" t="s">
        <v>1885</v>
      </c>
    </row>
    <row r="79" spans="1:19" s="293" customFormat="1" ht="12.75" customHeight="1" x14ac:dyDescent="0.25">
      <c r="A79" s="293" t="s">
        <v>1813</v>
      </c>
      <c r="B79" s="259">
        <v>8</v>
      </c>
      <c r="C79" s="295" t="s">
        <v>939</v>
      </c>
      <c r="D79" s="295" t="s">
        <v>939</v>
      </c>
      <c r="E79" s="295" t="s">
        <v>93</v>
      </c>
      <c r="F79" s="268" t="s">
        <v>1830</v>
      </c>
      <c r="G79" s="296" t="s">
        <v>19</v>
      </c>
      <c r="H79" s="220">
        <v>1</v>
      </c>
      <c r="I79" s="297">
        <v>41666</v>
      </c>
      <c r="J79" s="297">
        <v>41988</v>
      </c>
      <c r="K79" s="298" t="s">
        <v>16</v>
      </c>
      <c r="L79" s="412">
        <v>8.1</v>
      </c>
      <c r="M79" s="412">
        <v>1.9</v>
      </c>
      <c r="N79" s="267">
        <v>120</v>
      </c>
      <c r="O79" s="267">
        <f>+N79*H79</f>
        <v>120</v>
      </c>
      <c r="P79" s="223">
        <v>221047534</v>
      </c>
      <c r="Q79" s="223" t="s">
        <v>1831</v>
      </c>
      <c r="R79" s="301" t="s">
        <v>1832</v>
      </c>
      <c r="S79" s="301" t="s">
        <v>1833</v>
      </c>
    </row>
    <row r="80" spans="1:19" s="293" customFormat="1" ht="12.75" customHeight="1" x14ac:dyDescent="0.25">
      <c r="A80" s="293" t="s">
        <v>1813</v>
      </c>
      <c r="B80" s="259">
        <v>8</v>
      </c>
      <c r="C80" s="295" t="s">
        <v>939</v>
      </c>
      <c r="D80" s="295" t="s">
        <v>939</v>
      </c>
      <c r="E80" s="295" t="s">
        <v>964</v>
      </c>
      <c r="F80" s="268" t="s">
        <v>1834</v>
      </c>
      <c r="G80" s="296" t="s">
        <v>16</v>
      </c>
      <c r="H80" s="220">
        <v>1</v>
      </c>
      <c r="I80" s="297">
        <v>40210</v>
      </c>
      <c r="J80" s="297">
        <v>40437</v>
      </c>
      <c r="K80" s="298" t="s">
        <v>16</v>
      </c>
      <c r="L80" s="412">
        <v>0</v>
      </c>
      <c r="M80" s="412">
        <v>7.5</v>
      </c>
      <c r="N80" s="267">
        <v>0</v>
      </c>
      <c r="O80" s="267">
        <v>0</v>
      </c>
      <c r="P80" s="223">
        <v>1208967327</v>
      </c>
      <c r="Q80" s="223" t="s">
        <v>1835</v>
      </c>
      <c r="R80" s="301" t="s">
        <v>1825</v>
      </c>
      <c r="S80" s="301" t="s">
        <v>1836</v>
      </c>
    </row>
    <row r="81" spans="1:19" s="429" customFormat="1" ht="12.75" customHeight="1" x14ac:dyDescent="0.25">
      <c r="A81" s="429" t="s">
        <v>1813</v>
      </c>
      <c r="B81" s="506">
        <v>8</v>
      </c>
      <c r="C81" s="431" t="s">
        <v>939</v>
      </c>
      <c r="D81" s="431" t="s">
        <v>939</v>
      </c>
      <c r="E81" s="431" t="s">
        <v>1837</v>
      </c>
      <c r="F81" s="432" t="s">
        <v>1838</v>
      </c>
      <c r="G81" s="433" t="s">
        <v>19</v>
      </c>
      <c r="H81" s="434">
        <v>1</v>
      </c>
      <c r="I81" s="435">
        <v>41441</v>
      </c>
      <c r="J81" s="435">
        <v>41698</v>
      </c>
      <c r="K81" s="333" t="s">
        <v>16</v>
      </c>
      <c r="L81" s="522">
        <v>8.5</v>
      </c>
      <c r="M81" s="522">
        <v>0</v>
      </c>
      <c r="N81" s="334">
        <v>0</v>
      </c>
      <c r="O81" s="334">
        <f>+N81*H81</f>
        <v>0</v>
      </c>
      <c r="P81" s="437">
        <v>1682637000</v>
      </c>
      <c r="Q81" s="437" t="s">
        <v>1839</v>
      </c>
      <c r="R81" s="438" t="s">
        <v>1840</v>
      </c>
      <c r="S81" s="438" t="s">
        <v>1841</v>
      </c>
    </row>
    <row r="82" spans="1:19" s="293" customFormat="1" ht="12.75" customHeight="1" x14ac:dyDescent="0.25">
      <c r="A82" s="293" t="s">
        <v>1813</v>
      </c>
      <c r="B82" s="259">
        <v>9</v>
      </c>
      <c r="C82" s="295" t="s">
        <v>1795</v>
      </c>
      <c r="D82" s="295" t="s">
        <v>1795</v>
      </c>
      <c r="E82" s="295" t="s">
        <v>1796</v>
      </c>
      <c r="F82" s="268" t="s">
        <v>1842</v>
      </c>
      <c r="G82" s="296" t="s">
        <v>19</v>
      </c>
      <c r="H82" s="220">
        <v>1</v>
      </c>
      <c r="I82" s="297">
        <v>41502</v>
      </c>
      <c r="J82" s="297">
        <v>41988</v>
      </c>
      <c r="K82" s="298" t="s">
        <v>16</v>
      </c>
      <c r="L82" s="500">
        <v>13.5</v>
      </c>
      <c r="M82" s="500">
        <v>1.9</v>
      </c>
      <c r="N82" s="300">
        <v>0</v>
      </c>
      <c r="O82" s="300">
        <f>+N82*H82</f>
        <v>0</v>
      </c>
      <c r="P82" s="223">
        <v>659128930</v>
      </c>
      <c r="Q82" s="223" t="s">
        <v>1843</v>
      </c>
      <c r="R82" s="301" t="s">
        <v>1799</v>
      </c>
      <c r="S82" s="312" t="s">
        <v>94</v>
      </c>
    </row>
    <row r="83" spans="1:19" s="429" customFormat="1" ht="12.75" customHeight="1" x14ac:dyDescent="0.25">
      <c r="A83" s="429" t="s">
        <v>1813</v>
      </c>
      <c r="B83" s="506">
        <v>9</v>
      </c>
      <c r="C83" s="431" t="s">
        <v>1795</v>
      </c>
      <c r="D83" s="431" t="s">
        <v>1795</v>
      </c>
      <c r="E83" s="431" t="s">
        <v>1805</v>
      </c>
      <c r="F83" s="523" t="s">
        <v>1806</v>
      </c>
      <c r="G83" s="433" t="s">
        <v>19</v>
      </c>
      <c r="H83" s="432">
        <v>1</v>
      </c>
      <c r="I83" s="435">
        <v>41213</v>
      </c>
      <c r="J83" s="435">
        <v>41455</v>
      </c>
      <c r="K83" s="333" t="s">
        <v>16</v>
      </c>
      <c r="L83" s="518">
        <v>8</v>
      </c>
      <c r="M83" s="518">
        <v>0</v>
      </c>
      <c r="N83" s="441">
        <v>0</v>
      </c>
      <c r="O83" s="441">
        <f>+N83*H83</f>
        <v>0</v>
      </c>
      <c r="P83" s="437">
        <v>1106902390</v>
      </c>
      <c r="Q83" s="437">
        <v>553</v>
      </c>
      <c r="R83" s="438" t="s">
        <v>1844</v>
      </c>
      <c r="S83" s="438" t="s">
        <v>1845</v>
      </c>
    </row>
    <row r="84" spans="1:19" s="293" customFormat="1" ht="12.75" customHeight="1" x14ac:dyDescent="0.25">
      <c r="A84" s="293" t="s">
        <v>1813</v>
      </c>
      <c r="B84" s="259">
        <v>9</v>
      </c>
      <c r="C84" s="295" t="s">
        <v>1795</v>
      </c>
      <c r="D84" s="295" t="s">
        <v>1795</v>
      </c>
      <c r="E84" s="295" t="s">
        <v>1846</v>
      </c>
      <c r="F84" s="299" t="s">
        <v>1847</v>
      </c>
      <c r="G84" s="296" t="s">
        <v>19</v>
      </c>
      <c r="H84" s="268">
        <v>1</v>
      </c>
      <c r="I84" s="297">
        <v>39994</v>
      </c>
      <c r="J84" s="297">
        <v>40177</v>
      </c>
      <c r="K84" s="298" t="s">
        <v>16</v>
      </c>
      <c r="L84" s="501">
        <v>1.1000000000000001</v>
      </c>
      <c r="M84" s="501">
        <v>5</v>
      </c>
      <c r="N84" s="300">
        <v>4067</v>
      </c>
      <c r="O84" s="300">
        <f>+N84*H84</f>
        <v>4067</v>
      </c>
      <c r="P84" s="223">
        <v>610957737</v>
      </c>
      <c r="Q84" s="223" t="s">
        <v>1848</v>
      </c>
      <c r="R84" s="301" t="s">
        <v>1849</v>
      </c>
      <c r="S84" s="301" t="s">
        <v>1850</v>
      </c>
    </row>
    <row r="85" spans="1:19" s="293" customFormat="1" ht="12.75" customHeight="1" x14ac:dyDescent="0.25">
      <c r="A85" s="293" t="s">
        <v>1813</v>
      </c>
      <c r="B85" s="259">
        <v>9</v>
      </c>
      <c r="C85" s="295" t="s">
        <v>939</v>
      </c>
      <c r="D85" s="295" t="s">
        <v>939</v>
      </c>
      <c r="E85" s="295" t="s">
        <v>1851</v>
      </c>
      <c r="F85" s="268" t="s">
        <v>1852</v>
      </c>
      <c r="G85" s="296" t="s">
        <v>19</v>
      </c>
      <c r="H85" s="220">
        <v>1</v>
      </c>
      <c r="I85" s="297">
        <v>41789</v>
      </c>
      <c r="J85" s="297">
        <v>42002</v>
      </c>
      <c r="K85" s="298" t="s">
        <v>16</v>
      </c>
      <c r="L85" s="300">
        <v>0</v>
      </c>
      <c r="M85" s="300">
        <v>4</v>
      </c>
      <c r="N85" s="267">
        <v>4808</v>
      </c>
      <c r="O85" s="267">
        <f>+N85*H85</f>
        <v>4808</v>
      </c>
      <c r="P85" s="223">
        <v>1642130334</v>
      </c>
      <c r="Q85" s="223">
        <v>628</v>
      </c>
      <c r="R85" s="301" t="s">
        <v>1853</v>
      </c>
    </row>
    <row r="86" spans="1:19" s="293" customFormat="1" ht="12.75" customHeight="1" x14ac:dyDescent="0.25">
      <c r="A86" s="293" t="s">
        <v>1813</v>
      </c>
      <c r="B86" s="259">
        <v>9</v>
      </c>
      <c r="C86" s="295" t="s">
        <v>939</v>
      </c>
      <c r="D86" s="295" t="s">
        <v>939</v>
      </c>
      <c r="E86" s="295" t="s">
        <v>1854</v>
      </c>
      <c r="F86" s="268" t="s">
        <v>1855</v>
      </c>
      <c r="G86" s="296" t="s">
        <v>16</v>
      </c>
      <c r="H86" s="220">
        <v>1</v>
      </c>
      <c r="I86" s="297">
        <v>39254</v>
      </c>
      <c r="J86" s="297">
        <v>39405</v>
      </c>
      <c r="K86" s="298" t="s">
        <v>16</v>
      </c>
      <c r="L86" s="300">
        <v>0</v>
      </c>
      <c r="M86" s="412">
        <v>4.9000000000000004</v>
      </c>
      <c r="N86" s="267">
        <v>4750</v>
      </c>
      <c r="O86" s="267">
        <v>4750</v>
      </c>
      <c r="P86" s="223">
        <v>785170214</v>
      </c>
      <c r="Q86" s="223" t="s">
        <v>1856</v>
      </c>
      <c r="R86" s="301" t="s">
        <v>1857</v>
      </c>
    </row>
    <row r="87" spans="1:19" ht="12.75" customHeight="1" x14ac:dyDescent="0.25">
      <c r="A87" s="293" t="s">
        <v>1813</v>
      </c>
      <c r="B87" s="259">
        <v>9</v>
      </c>
      <c r="C87" s="295" t="s">
        <v>939</v>
      </c>
      <c r="D87" s="295" t="s">
        <v>939</v>
      </c>
      <c r="E87" s="295" t="s">
        <v>1858</v>
      </c>
      <c r="F87" s="268" t="s">
        <v>1859</v>
      </c>
      <c r="G87" s="296" t="s">
        <v>16</v>
      </c>
      <c r="H87" s="220">
        <v>1</v>
      </c>
      <c r="I87" s="297">
        <v>41698</v>
      </c>
      <c r="J87" s="297">
        <v>41912</v>
      </c>
      <c r="K87" s="298" t="s">
        <v>1860</v>
      </c>
      <c r="L87" s="300">
        <v>0</v>
      </c>
      <c r="M87" s="300">
        <v>7</v>
      </c>
      <c r="N87" s="267" t="s">
        <v>315</v>
      </c>
      <c r="O87" s="267" t="s">
        <v>315</v>
      </c>
      <c r="P87" s="298" t="s">
        <v>1860</v>
      </c>
      <c r="Q87" s="223" t="s">
        <v>1861</v>
      </c>
      <c r="R87" s="301" t="s">
        <v>1862</v>
      </c>
    </row>
    <row r="88" spans="1:19" s="429" customFormat="1" ht="12.75" customHeight="1" x14ac:dyDescent="0.25">
      <c r="A88" s="429" t="s">
        <v>1813</v>
      </c>
      <c r="B88" s="506">
        <v>9</v>
      </c>
      <c r="C88" s="431" t="s">
        <v>939</v>
      </c>
      <c r="D88" s="431" t="s">
        <v>939</v>
      </c>
      <c r="E88" s="431" t="s">
        <v>1863</v>
      </c>
      <c r="F88" s="432" t="s">
        <v>1823</v>
      </c>
      <c r="G88" s="433" t="s">
        <v>16</v>
      </c>
      <c r="H88" s="434">
        <v>1</v>
      </c>
      <c r="I88" s="435">
        <v>40415</v>
      </c>
      <c r="J88" s="333">
        <v>40595</v>
      </c>
      <c r="K88" s="333" t="s">
        <v>16</v>
      </c>
      <c r="L88" s="441">
        <v>0</v>
      </c>
      <c r="M88" s="441">
        <v>6</v>
      </c>
      <c r="N88" s="334">
        <v>0</v>
      </c>
      <c r="O88" s="334"/>
      <c r="P88" s="437">
        <v>3125265676</v>
      </c>
      <c r="Q88" s="437" t="s">
        <v>1824</v>
      </c>
      <c r="R88" s="438" t="s">
        <v>1825</v>
      </c>
    </row>
    <row r="89" spans="1:19" s="293" customFormat="1" ht="12.75" customHeight="1" x14ac:dyDescent="0.25">
      <c r="A89" s="293" t="s">
        <v>1813</v>
      </c>
      <c r="B89" s="259">
        <v>10</v>
      </c>
      <c r="C89" s="295" t="s">
        <v>1795</v>
      </c>
      <c r="D89" s="295" t="s">
        <v>1795</v>
      </c>
      <c r="E89" s="295" t="s">
        <v>1796</v>
      </c>
      <c r="F89" s="268" t="s">
        <v>1864</v>
      </c>
      <c r="G89" s="296" t="s">
        <v>19</v>
      </c>
      <c r="H89" s="220">
        <v>1</v>
      </c>
      <c r="I89" s="297">
        <v>41666</v>
      </c>
      <c r="J89" s="297">
        <v>41973</v>
      </c>
      <c r="K89" s="298" t="s">
        <v>16</v>
      </c>
      <c r="L89" s="500">
        <v>8.1</v>
      </c>
      <c r="M89" s="500">
        <v>1.9</v>
      </c>
      <c r="N89" s="505">
        <v>450</v>
      </c>
      <c r="O89" s="300">
        <f t="shared" ref="O89:O92" si="6">+N89*H89</f>
        <v>450</v>
      </c>
      <c r="P89" s="223">
        <v>767085765</v>
      </c>
      <c r="Q89" s="223" t="s">
        <v>1865</v>
      </c>
      <c r="R89" s="301" t="s">
        <v>1799</v>
      </c>
      <c r="S89" s="312" t="s">
        <v>94</v>
      </c>
    </row>
    <row r="90" spans="1:19" s="429" customFormat="1" ht="12.75" customHeight="1" x14ac:dyDescent="0.25">
      <c r="A90" s="429" t="s">
        <v>1813</v>
      </c>
      <c r="B90" s="506">
        <v>10</v>
      </c>
      <c r="C90" s="431" t="s">
        <v>1795</v>
      </c>
      <c r="D90" s="431" t="s">
        <v>1795</v>
      </c>
      <c r="E90" s="431" t="s">
        <v>1828</v>
      </c>
      <c r="F90" s="432" t="s">
        <v>1829</v>
      </c>
      <c r="G90" s="433" t="s">
        <v>19</v>
      </c>
      <c r="H90" s="432">
        <v>1</v>
      </c>
      <c r="I90" s="435">
        <v>40723</v>
      </c>
      <c r="J90" s="435">
        <v>40908</v>
      </c>
      <c r="K90" s="333" t="s">
        <v>16</v>
      </c>
      <c r="L90" s="518">
        <v>0</v>
      </c>
      <c r="M90" s="518">
        <v>6.03</v>
      </c>
      <c r="N90" s="520">
        <v>0</v>
      </c>
      <c r="O90" s="441">
        <f t="shared" si="6"/>
        <v>0</v>
      </c>
      <c r="P90" s="437">
        <v>440000000</v>
      </c>
      <c r="Q90" s="437">
        <v>569</v>
      </c>
      <c r="R90" s="438" t="s">
        <v>1866</v>
      </c>
      <c r="S90" s="521" t="s">
        <v>1886</v>
      </c>
    </row>
    <row r="91" spans="1:19" s="293" customFormat="1" ht="12.75" customHeight="1" x14ac:dyDescent="0.25">
      <c r="A91" s="293" t="s">
        <v>1813</v>
      </c>
      <c r="B91" s="259">
        <v>10</v>
      </c>
      <c r="C91" s="295" t="s">
        <v>1795</v>
      </c>
      <c r="D91" s="295" t="s">
        <v>1795</v>
      </c>
      <c r="E91" s="295" t="s">
        <v>1796</v>
      </c>
      <c r="F91" s="268" t="s">
        <v>1867</v>
      </c>
      <c r="G91" s="296" t="s">
        <v>19</v>
      </c>
      <c r="H91" s="220">
        <v>1</v>
      </c>
      <c r="I91" s="297">
        <v>41304</v>
      </c>
      <c r="J91" s="297">
        <v>41578</v>
      </c>
      <c r="K91" s="298" t="s">
        <v>16</v>
      </c>
      <c r="L91" s="501">
        <v>9</v>
      </c>
      <c r="M91" s="501">
        <v>0</v>
      </c>
      <c r="N91" s="300">
        <v>0</v>
      </c>
      <c r="O91" s="300">
        <f t="shared" si="6"/>
        <v>0</v>
      </c>
      <c r="P91" s="223">
        <v>266036059</v>
      </c>
      <c r="Q91" s="223" t="s">
        <v>1868</v>
      </c>
      <c r="R91" s="301" t="s">
        <v>1799</v>
      </c>
      <c r="S91" s="301" t="s">
        <v>94</v>
      </c>
    </row>
    <row r="92" spans="1:19" s="429" customFormat="1" ht="12.75" customHeight="1" x14ac:dyDescent="0.25">
      <c r="A92" s="429" t="s">
        <v>1813</v>
      </c>
      <c r="B92" s="506">
        <v>10</v>
      </c>
      <c r="C92" s="431" t="s">
        <v>1795</v>
      </c>
      <c r="D92" s="431" t="s">
        <v>1795</v>
      </c>
      <c r="E92" s="431" t="s">
        <v>1869</v>
      </c>
      <c r="F92" s="523" t="s">
        <v>1870</v>
      </c>
      <c r="G92" s="433" t="s">
        <v>19</v>
      </c>
      <c r="H92" s="434">
        <v>1</v>
      </c>
      <c r="I92" s="435">
        <v>41471</v>
      </c>
      <c r="J92" s="435">
        <v>41698</v>
      </c>
      <c r="K92" s="333" t="s">
        <v>16</v>
      </c>
      <c r="L92" s="518">
        <v>0</v>
      </c>
      <c r="M92" s="518">
        <v>7.5</v>
      </c>
      <c r="N92" s="441">
        <v>0</v>
      </c>
      <c r="O92" s="441">
        <f t="shared" si="6"/>
        <v>0</v>
      </c>
      <c r="P92" s="524">
        <v>1682637000</v>
      </c>
      <c r="Q92" s="437" t="s">
        <v>1871</v>
      </c>
      <c r="R92" s="438" t="s">
        <v>1872</v>
      </c>
      <c r="S92" s="438" t="s">
        <v>1873</v>
      </c>
    </row>
    <row r="93" spans="1:19" s="293" customFormat="1" ht="12.75" customHeight="1" x14ac:dyDescent="0.25">
      <c r="A93" s="293" t="s">
        <v>1813</v>
      </c>
      <c r="B93" s="259">
        <v>10</v>
      </c>
      <c r="C93" s="295" t="s">
        <v>1795</v>
      </c>
      <c r="D93" s="295" t="s">
        <v>1795</v>
      </c>
      <c r="E93" s="295" t="s">
        <v>1796</v>
      </c>
      <c r="F93" s="268" t="s">
        <v>1815</v>
      </c>
      <c r="G93" s="296" t="s">
        <v>19</v>
      </c>
      <c r="H93" s="220">
        <v>1</v>
      </c>
      <c r="I93" s="297">
        <v>41579</v>
      </c>
      <c r="J93" s="297">
        <v>41988</v>
      </c>
      <c r="K93" s="298" t="s">
        <v>16</v>
      </c>
      <c r="L93" s="501">
        <v>0</v>
      </c>
      <c r="M93" s="501">
        <v>11</v>
      </c>
      <c r="N93" s="300">
        <v>120</v>
      </c>
      <c r="O93" s="300">
        <v>120</v>
      </c>
      <c r="P93" s="223">
        <v>370065379</v>
      </c>
      <c r="Q93" s="223" t="s">
        <v>1816</v>
      </c>
      <c r="R93" s="301" t="s">
        <v>1874</v>
      </c>
      <c r="S93" s="301" t="s">
        <v>1875</v>
      </c>
    </row>
    <row r="94" spans="1:19" s="293" customFormat="1" ht="12.75" customHeight="1" x14ac:dyDescent="0.25">
      <c r="A94" s="293" t="s">
        <v>1813</v>
      </c>
      <c r="B94" s="259">
        <v>10</v>
      </c>
      <c r="C94" s="295" t="s">
        <v>1795</v>
      </c>
      <c r="D94" s="295" t="s">
        <v>1795</v>
      </c>
      <c r="E94" s="295" t="s">
        <v>1846</v>
      </c>
      <c r="F94" s="268" t="s">
        <v>1876</v>
      </c>
      <c r="G94" s="296" t="s">
        <v>19</v>
      </c>
      <c r="H94" s="220">
        <v>1</v>
      </c>
      <c r="I94" s="297">
        <v>40452</v>
      </c>
      <c r="J94" s="297">
        <v>40528</v>
      </c>
      <c r="K94" s="298" t="s">
        <v>16</v>
      </c>
      <c r="L94" s="501">
        <v>2.5</v>
      </c>
      <c r="M94" s="501">
        <v>0</v>
      </c>
      <c r="N94" s="300">
        <v>0</v>
      </c>
      <c r="O94" s="300" t="s">
        <v>315</v>
      </c>
      <c r="P94" s="223">
        <v>166943370</v>
      </c>
      <c r="Q94" s="223" t="s">
        <v>1877</v>
      </c>
      <c r="R94" s="301" t="s">
        <v>1878</v>
      </c>
      <c r="S94" s="301" t="s">
        <v>1879</v>
      </c>
    </row>
    <row r="95" spans="1:19" s="293" customFormat="1" ht="12.75" customHeight="1" x14ac:dyDescent="0.25">
      <c r="A95" s="293" t="s">
        <v>1813</v>
      </c>
      <c r="B95" s="259">
        <v>10</v>
      </c>
      <c r="C95" s="295" t="s">
        <v>939</v>
      </c>
      <c r="D95" s="295" t="s">
        <v>939</v>
      </c>
      <c r="E95" s="295" t="s">
        <v>1880</v>
      </c>
      <c r="F95" s="268" t="s">
        <v>1881</v>
      </c>
      <c r="G95" s="296" t="s">
        <v>16</v>
      </c>
      <c r="H95" s="220">
        <v>1</v>
      </c>
      <c r="I95" s="297">
        <v>40723</v>
      </c>
      <c r="J95" s="297">
        <v>40908</v>
      </c>
      <c r="K95" s="298" t="s">
        <v>1882</v>
      </c>
      <c r="L95" s="412">
        <v>0</v>
      </c>
      <c r="M95" s="412">
        <v>6</v>
      </c>
      <c r="N95" s="267">
        <v>494</v>
      </c>
      <c r="O95" s="267">
        <f t="shared" ref="O95:O100" si="7">+N95*H95</f>
        <v>494</v>
      </c>
      <c r="P95" s="223">
        <v>220000000</v>
      </c>
      <c r="Q95" s="223" t="s">
        <v>1883</v>
      </c>
      <c r="R95" s="301" t="s">
        <v>1884</v>
      </c>
    </row>
    <row r="96" spans="1:19" s="429" customFormat="1" ht="12.75" customHeight="1" x14ac:dyDescent="0.25">
      <c r="A96" s="429" t="s">
        <v>1813</v>
      </c>
      <c r="B96" s="506">
        <v>10</v>
      </c>
      <c r="C96" s="431" t="s">
        <v>939</v>
      </c>
      <c r="D96" s="431" t="s">
        <v>939</v>
      </c>
      <c r="E96" s="431" t="s">
        <v>1837</v>
      </c>
      <c r="F96" s="432" t="s">
        <v>1838</v>
      </c>
      <c r="G96" s="433" t="s">
        <v>16</v>
      </c>
      <c r="H96" s="434">
        <v>1</v>
      </c>
      <c r="I96" s="435">
        <v>41441</v>
      </c>
      <c r="J96" s="435">
        <v>41698</v>
      </c>
      <c r="K96" s="333" t="s">
        <v>16</v>
      </c>
      <c r="L96" s="522">
        <v>0</v>
      </c>
      <c r="M96" s="522">
        <v>7.15</v>
      </c>
      <c r="N96" s="334">
        <v>0</v>
      </c>
      <c r="O96" s="334">
        <f t="shared" si="7"/>
        <v>0</v>
      </c>
      <c r="P96" s="437">
        <v>1682637000</v>
      </c>
      <c r="Q96" s="437" t="s">
        <v>1839</v>
      </c>
      <c r="R96" s="438" t="s">
        <v>1840</v>
      </c>
    </row>
    <row r="97" spans="1:19" s="293" customFormat="1" ht="12.75" customHeight="1" x14ac:dyDescent="0.25">
      <c r="A97" s="293" t="s">
        <v>1813</v>
      </c>
      <c r="B97" s="259">
        <v>11</v>
      </c>
      <c r="C97" s="295" t="s">
        <v>1893</v>
      </c>
      <c r="D97" s="292" t="s">
        <v>1893</v>
      </c>
      <c r="E97" s="295" t="s">
        <v>1894</v>
      </c>
      <c r="F97" s="268" t="s">
        <v>1895</v>
      </c>
      <c r="G97" s="296" t="s">
        <v>19</v>
      </c>
      <c r="H97" s="220">
        <v>1</v>
      </c>
      <c r="I97" s="297">
        <v>41246</v>
      </c>
      <c r="J97" s="297">
        <v>41988</v>
      </c>
      <c r="K97" s="298" t="s">
        <v>16</v>
      </c>
      <c r="L97" s="497">
        <v>21</v>
      </c>
      <c r="M97" s="497">
        <v>1.9</v>
      </c>
      <c r="N97" s="267">
        <v>224</v>
      </c>
      <c r="O97" s="267">
        <f t="shared" si="7"/>
        <v>224</v>
      </c>
      <c r="P97" s="223">
        <v>1187895744</v>
      </c>
      <c r="Q97" s="223" t="s">
        <v>1896</v>
      </c>
      <c r="R97" s="301" t="s">
        <v>1897</v>
      </c>
      <c r="S97" s="301" t="s">
        <v>94</v>
      </c>
    </row>
    <row r="98" spans="1:19" s="429" customFormat="1" ht="12.75" customHeight="1" x14ac:dyDescent="0.25">
      <c r="A98" s="429" t="s">
        <v>1813</v>
      </c>
      <c r="B98" s="506">
        <v>11</v>
      </c>
      <c r="C98" s="431" t="s">
        <v>1795</v>
      </c>
      <c r="D98" s="431" t="s">
        <v>1795</v>
      </c>
      <c r="E98" s="431" t="s">
        <v>1869</v>
      </c>
      <c r="F98" s="523" t="s">
        <v>1870</v>
      </c>
      <c r="G98" s="433" t="s">
        <v>19</v>
      </c>
      <c r="H98" s="434">
        <v>1</v>
      </c>
      <c r="I98" s="435">
        <v>41471</v>
      </c>
      <c r="J98" s="435">
        <v>41698</v>
      </c>
      <c r="K98" s="333" t="s">
        <v>16</v>
      </c>
      <c r="L98" s="544">
        <v>0</v>
      </c>
      <c r="M98" s="518">
        <v>17.399999999999999</v>
      </c>
      <c r="N98" s="441">
        <v>0</v>
      </c>
      <c r="O98" s="441">
        <f t="shared" si="7"/>
        <v>0</v>
      </c>
      <c r="P98" s="524">
        <v>1682637000</v>
      </c>
      <c r="Q98" s="437" t="s">
        <v>1898</v>
      </c>
      <c r="R98" s="438" t="s">
        <v>1899</v>
      </c>
      <c r="S98" s="438" t="s">
        <v>1900</v>
      </c>
    </row>
    <row r="99" spans="1:19" s="293" customFormat="1" ht="12.75" customHeight="1" x14ac:dyDescent="0.25">
      <c r="A99" s="293" t="s">
        <v>1813</v>
      </c>
      <c r="B99" s="259">
        <v>11</v>
      </c>
      <c r="C99" s="295" t="s">
        <v>1893</v>
      </c>
      <c r="D99" s="292" t="s">
        <v>1893</v>
      </c>
      <c r="E99" s="295" t="s">
        <v>1894</v>
      </c>
      <c r="F99" s="268" t="s">
        <v>1901</v>
      </c>
      <c r="G99" s="296" t="s">
        <v>19</v>
      </c>
      <c r="H99" s="268">
        <v>1</v>
      </c>
      <c r="I99" s="297">
        <v>40925</v>
      </c>
      <c r="J99" s="297">
        <v>41273</v>
      </c>
      <c r="K99" s="298" t="s">
        <v>16</v>
      </c>
      <c r="L99" s="497">
        <v>10.5</v>
      </c>
      <c r="M99" s="497">
        <v>0</v>
      </c>
      <c r="N99" s="267">
        <v>180</v>
      </c>
      <c r="O99" s="267">
        <f t="shared" si="7"/>
        <v>180</v>
      </c>
      <c r="P99" s="223">
        <v>114677422</v>
      </c>
      <c r="Q99" s="223" t="s">
        <v>1902</v>
      </c>
      <c r="R99" s="301" t="s">
        <v>1903</v>
      </c>
      <c r="S99" s="301" t="s">
        <v>94</v>
      </c>
    </row>
    <row r="100" spans="1:19" s="429" customFormat="1" ht="12.75" customHeight="1" x14ac:dyDescent="0.25">
      <c r="A100" s="429" t="s">
        <v>1813</v>
      </c>
      <c r="B100" s="506">
        <v>11</v>
      </c>
      <c r="C100" s="431" t="s">
        <v>1795</v>
      </c>
      <c r="D100" s="431" t="s">
        <v>1795</v>
      </c>
      <c r="E100" s="431" t="s">
        <v>1805</v>
      </c>
      <c r="F100" s="523" t="s">
        <v>1806</v>
      </c>
      <c r="G100" s="433" t="s">
        <v>19</v>
      </c>
      <c r="H100" s="432">
        <v>1</v>
      </c>
      <c r="I100" s="435">
        <v>41213</v>
      </c>
      <c r="J100" s="435">
        <v>41455</v>
      </c>
      <c r="K100" s="333" t="s">
        <v>16</v>
      </c>
      <c r="L100" s="518">
        <v>0</v>
      </c>
      <c r="M100" s="518">
        <v>8</v>
      </c>
      <c r="N100" s="334">
        <v>1744</v>
      </c>
      <c r="O100" s="334">
        <f t="shared" si="7"/>
        <v>1744</v>
      </c>
      <c r="P100" s="437">
        <v>1106902390</v>
      </c>
      <c r="Q100" s="437">
        <v>418</v>
      </c>
      <c r="R100" s="438" t="s">
        <v>1904</v>
      </c>
      <c r="S100" s="438" t="s">
        <v>1905</v>
      </c>
    </row>
    <row r="101" spans="1:19" s="293" customFormat="1" ht="12.75" customHeight="1" x14ac:dyDescent="0.25">
      <c r="A101" s="293" t="s">
        <v>1813</v>
      </c>
      <c r="B101" s="259">
        <v>11</v>
      </c>
      <c r="C101" s="295" t="s">
        <v>1795</v>
      </c>
      <c r="D101" s="295" t="s">
        <v>1795</v>
      </c>
      <c r="E101" s="295" t="s">
        <v>1846</v>
      </c>
      <c r="F101" s="268" t="s">
        <v>1876</v>
      </c>
      <c r="G101" s="296" t="s">
        <v>16</v>
      </c>
      <c r="H101" s="220">
        <v>1</v>
      </c>
      <c r="I101" s="297">
        <v>40452</v>
      </c>
      <c r="J101" s="297">
        <v>40528</v>
      </c>
      <c r="K101" s="298" t="s">
        <v>16</v>
      </c>
      <c r="L101" s="501">
        <v>0</v>
      </c>
      <c r="M101" s="501">
        <v>0</v>
      </c>
      <c r="N101" s="300">
        <v>0</v>
      </c>
      <c r="O101" s="300" t="s">
        <v>315</v>
      </c>
      <c r="P101" s="223">
        <v>166943370</v>
      </c>
      <c r="Q101" s="223" t="s">
        <v>1906</v>
      </c>
      <c r="R101" s="301" t="s">
        <v>1878</v>
      </c>
      <c r="S101" s="301" t="s">
        <v>1907</v>
      </c>
    </row>
    <row r="102" spans="1:19" s="293" customFormat="1" ht="12.75" customHeight="1" x14ac:dyDescent="0.25">
      <c r="A102" s="293" t="s">
        <v>1813</v>
      </c>
      <c r="B102" s="259">
        <v>11</v>
      </c>
      <c r="C102" s="295" t="s">
        <v>1795</v>
      </c>
      <c r="D102" s="295" t="s">
        <v>1795</v>
      </c>
      <c r="E102" s="295" t="s">
        <v>1808</v>
      </c>
      <c r="F102" s="335" t="s">
        <v>1809</v>
      </c>
      <c r="G102" s="296" t="s">
        <v>16</v>
      </c>
      <c r="H102" s="268">
        <v>1</v>
      </c>
      <c r="I102" s="297">
        <v>40480</v>
      </c>
      <c r="J102" s="297">
        <v>40540</v>
      </c>
      <c r="K102" s="298" t="s">
        <v>16</v>
      </c>
      <c r="L102" s="501">
        <v>0</v>
      </c>
      <c r="M102" s="501">
        <v>2</v>
      </c>
      <c r="N102" s="300">
        <v>0</v>
      </c>
      <c r="O102" s="300">
        <v>0</v>
      </c>
      <c r="P102" s="223">
        <v>140000000</v>
      </c>
      <c r="Q102" s="223" t="s">
        <v>1908</v>
      </c>
      <c r="R102" s="301" t="s">
        <v>1811</v>
      </c>
      <c r="S102" s="301" t="s">
        <v>1909</v>
      </c>
    </row>
    <row r="103" spans="1:19" s="293" customFormat="1" ht="12.75" customHeight="1" x14ac:dyDescent="0.25">
      <c r="A103" s="293" t="s">
        <v>1813</v>
      </c>
      <c r="B103" s="259">
        <v>11</v>
      </c>
      <c r="C103" s="295" t="s">
        <v>1795</v>
      </c>
      <c r="D103" s="295" t="s">
        <v>1795</v>
      </c>
      <c r="E103" s="295" t="s">
        <v>1846</v>
      </c>
      <c r="F103" s="335" t="s">
        <v>1910</v>
      </c>
      <c r="G103" s="296" t="s">
        <v>19</v>
      </c>
      <c r="H103" s="268">
        <v>1</v>
      </c>
      <c r="I103" s="297">
        <v>40862</v>
      </c>
      <c r="J103" s="297">
        <v>40884</v>
      </c>
      <c r="K103" s="298" t="s">
        <v>16</v>
      </c>
      <c r="L103" s="501">
        <v>0</v>
      </c>
      <c r="M103" s="501">
        <v>0.7</v>
      </c>
      <c r="N103" s="300">
        <v>0</v>
      </c>
      <c r="O103" s="300">
        <v>0</v>
      </c>
      <c r="P103" s="223">
        <v>130242070</v>
      </c>
      <c r="Q103" s="223"/>
      <c r="R103" s="301" t="s">
        <v>94</v>
      </c>
      <c r="S103" s="301" t="s">
        <v>1911</v>
      </c>
    </row>
    <row r="104" spans="1:19" s="293" customFormat="1" ht="12.75" customHeight="1" x14ac:dyDescent="0.25">
      <c r="A104" s="293" t="s">
        <v>1813</v>
      </c>
      <c r="B104" s="259">
        <v>11</v>
      </c>
      <c r="C104" s="295" t="s">
        <v>1893</v>
      </c>
      <c r="D104" s="295" t="s">
        <v>1893</v>
      </c>
      <c r="E104" s="295" t="s">
        <v>1912</v>
      </c>
      <c r="F104" s="268" t="s">
        <v>1913</v>
      </c>
      <c r="G104" s="296" t="s">
        <v>19</v>
      </c>
      <c r="H104" s="268">
        <v>1</v>
      </c>
      <c r="I104" s="297">
        <v>41031</v>
      </c>
      <c r="J104" s="297">
        <v>41274</v>
      </c>
      <c r="K104" s="298" t="s">
        <v>16</v>
      </c>
      <c r="L104" s="497">
        <v>7.9</v>
      </c>
      <c r="M104" s="542">
        <v>0</v>
      </c>
      <c r="N104" s="299">
        <v>5347</v>
      </c>
      <c r="O104" s="267">
        <f>+N104*H104</f>
        <v>5347</v>
      </c>
      <c r="P104" s="223">
        <v>1373472036</v>
      </c>
      <c r="Q104" s="223" t="s">
        <v>1914</v>
      </c>
      <c r="R104" s="301" t="s">
        <v>1915</v>
      </c>
      <c r="S104" s="543" t="s">
        <v>1002</v>
      </c>
    </row>
    <row r="105" spans="1:19" s="293" customFormat="1" ht="12.75" customHeight="1" x14ac:dyDescent="0.25">
      <c r="A105" s="293" t="s">
        <v>1813</v>
      </c>
      <c r="B105" s="259">
        <v>11</v>
      </c>
      <c r="C105" s="295" t="s">
        <v>1893</v>
      </c>
      <c r="D105" s="292" t="s">
        <v>1893</v>
      </c>
      <c r="E105" s="295" t="s">
        <v>1912</v>
      </c>
      <c r="F105" s="268" t="s">
        <v>1916</v>
      </c>
      <c r="G105" s="296" t="s">
        <v>19</v>
      </c>
      <c r="H105" s="268">
        <v>1</v>
      </c>
      <c r="I105" s="297">
        <v>39885</v>
      </c>
      <c r="J105" s="297">
        <v>40178</v>
      </c>
      <c r="K105" s="298" t="s">
        <v>16</v>
      </c>
      <c r="L105" s="497">
        <v>1.1000000000000001</v>
      </c>
      <c r="M105" s="542">
        <v>8.5</v>
      </c>
      <c r="N105" s="299">
        <v>4750</v>
      </c>
      <c r="O105" s="267">
        <v>4750</v>
      </c>
      <c r="P105" s="223">
        <v>3117760467</v>
      </c>
      <c r="Q105" s="223" t="s">
        <v>1917</v>
      </c>
      <c r="R105" s="301" t="s">
        <v>1918</v>
      </c>
      <c r="S105" s="543" t="s">
        <v>1002</v>
      </c>
    </row>
    <row r="106" spans="1:19" s="293" customFormat="1" ht="12.75" customHeight="1" x14ac:dyDescent="0.25">
      <c r="B106" s="259"/>
      <c r="C106" s="295"/>
      <c r="D106" s="295"/>
      <c r="E106" s="295"/>
      <c r="F106" s="268"/>
      <c r="G106" s="296"/>
      <c r="H106" s="220"/>
      <c r="I106" s="297"/>
      <c r="J106" s="297"/>
      <c r="K106" s="298"/>
      <c r="L106" s="412"/>
      <c r="M106" s="412"/>
      <c r="N106" s="267"/>
      <c r="O106" s="267"/>
      <c r="P106" s="223"/>
      <c r="Q106" s="223"/>
      <c r="R106" s="301"/>
    </row>
    <row r="107" spans="1:19" s="293" customFormat="1" ht="12.75" customHeight="1" x14ac:dyDescent="0.25">
      <c r="B107" s="259"/>
      <c r="C107" s="295"/>
      <c r="D107" s="295"/>
      <c r="E107" s="295"/>
      <c r="F107" s="268"/>
      <c r="G107" s="296"/>
      <c r="H107" s="220"/>
      <c r="I107" s="297"/>
      <c r="J107" s="298"/>
      <c r="K107" s="298"/>
      <c r="L107" s="300"/>
      <c r="M107" s="300"/>
      <c r="N107" s="267"/>
      <c r="O107" s="267"/>
      <c r="P107" s="223"/>
      <c r="Q107" s="223"/>
      <c r="R107" s="301"/>
    </row>
    <row r="108" spans="1:19" ht="12.75" customHeight="1" x14ac:dyDescent="0.25">
      <c r="B108" s="259"/>
      <c r="C108" s="244"/>
      <c r="D108" s="245"/>
      <c r="E108" s="244"/>
      <c r="F108" s="251"/>
      <c r="G108" s="245"/>
      <c r="H108" s="245"/>
      <c r="I108" s="248"/>
      <c r="J108" s="248"/>
      <c r="K108" s="249"/>
      <c r="L108" s="250"/>
      <c r="M108" s="251"/>
      <c r="N108" s="251"/>
      <c r="O108" s="255"/>
      <c r="P108" s="254"/>
      <c r="Q108" s="254"/>
      <c r="R108" s="255"/>
    </row>
    <row r="109" spans="1:19" ht="12.75" customHeight="1" x14ac:dyDescent="0.25">
      <c r="A109" t="s">
        <v>984</v>
      </c>
      <c r="B109" s="259">
        <v>40</v>
      </c>
      <c r="C109" s="244" t="s">
        <v>969</v>
      </c>
      <c r="D109" s="244" t="s">
        <v>969</v>
      </c>
      <c r="E109" s="244" t="s">
        <v>93</v>
      </c>
      <c r="F109" s="251">
        <v>138</v>
      </c>
      <c r="G109" s="245" t="s">
        <v>19</v>
      </c>
      <c r="H109" s="245" t="s">
        <v>94</v>
      </c>
      <c r="I109" s="248">
        <v>40192</v>
      </c>
      <c r="J109" s="248">
        <v>40543</v>
      </c>
      <c r="K109" s="249" t="s">
        <v>16</v>
      </c>
      <c r="L109" s="250">
        <f t="shared" si="4"/>
        <v>11.7</v>
      </c>
      <c r="M109" s="249"/>
      <c r="N109" s="251">
        <v>182</v>
      </c>
      <c r="O109" s="253"/>
      <c r="P109" s="254">
        <v>305918310</v>
      </c>
      <c r="Q109" s="254" t="s">
        <v>970</v>
      </c>
      <c r="R109" s="255"/>
    </row>
    <row r="110" spans="1:19" ht="12.75" customHeight="1" x14ac:dyDescent="0.25">
      <c r="A110" t="s">
        <v>984</v>
      </c>
      <c r="B110" s="259">
        <v>40</v>
      </c>
      <c r="C110" s="244" t="s">
        <v>969</v>
      </c>
      <c r="D110" s="245" t="s">
        <v>969</v>
      </c>
      <c r="E110" s="244" t="s">
        <v>954</v>
      </c>
      <c r="F110" s="251">
        <v>360</v>
      </c>
      <c r="G110" s="245" t="s">
        <v>19</v>
      </c>
      <c r="H110" s="245" t="s">
        <v>94</v>
      </c>
      <c r="I110" s="248">
        <v>41544</v>
      </c>
      <c r="J110" s="248">
        <v>41912</v>
      </c>
      <c r="K110" s="249" t="s">
        <v>16</v>
      </c>
      <c r="L110" s="250">
        <f t="shared" si="4"/>
        <v>12.266666666666667</v>
      </c>
      <c r="M110" s="249"/>
      <c r="N110" s="251">
        <v>746</v>
      </c>
      <c r="O110" s="253"/>
      <c r="P110" s="254">
        <v>1012810489</v>
      </c>
      <c r="Q110" s="254" t="s">
        <v>971</v>
      </c>
      <c r="R110" s="255"/>
    </row>
    <row r="111" spans="1:19" ht="12.75" customHeight="1" x14ac:dyDescent="0.25">
      <c r="A111" t="s">
        <v>984</v>
      </c>
      <c r="B111" s="259">
        <v>40</v>
      </c>
      <c r="C111" s="244" t="s">
        <v>969</v>
      </c>
      <c r="D111" s="245" t="s">
        <v>969</v>
      </c>
      <c r="E111" s="245" t="s">
        <v>93</v>
      </c>
      <c r="F111" s="251">
        <v>100</v>
      </c>
      <c r="G111" s="245" t="s">
        <v>19</v>
      </c>
      <c r="H111" s="245" t="s">
        <v>94</v>
      </c>
      <c r="I111" s="248">
        <v>39833</v>
      </c>
      <c r="J111" s="248">
        <v>40178</v>
      </c>
      <c r="K111" s="249" t="s">
        <v>16</v>
      </c>
      <c r="L111" s="250">
        <f t="shared" si="4"/>
        <v>11.5</v>
      </c>
      <c r="M111" s="249"/>
      <c r="N111" s="251">
        <v>436</v>
      </c>
      <c r="O111" s="253"/>
      <c r="P111" s="254">
        <v>242607972</v>
      </c>
      <c r="Q111" s="254" t="s">
        <v>972</v>
      </c>
      <c r="R111" s="255"/>
    </row>
    <row r="112" spans="1:19" ht="12.75" customHeight="1" x14ac:dyDescent="0.25">
      <c r="A112" t="s">
        <v>984</v>
      </c>
      <c r="B112" s="259">
        <v>42</v>
      </c>
      <c r="C112" s="244" t="s">
        <v>969</v>
      </c>
      <c r="D112" s="244" t="s">
        <v>969</v>
      </c>
      <c r="E112" s="244" t="s">
        <v>93</v>
      </c>
      <c r="F112" s="251">
        <v>155</v>
      </c>
      <c r="G112" s="245" t="s">
        <v>19</v>
      </c>
      <c r="H112" s="245" t="s">
        <v>94</v>
      </c>
      <c r="I112" s="248">
        <v>41296</v>
      </c>
      <c r="J112" s="248">
        <v>41639</v>
      </c>
      <c r="K112" s="249" t="s">
        <v>16</v>
      </c>
      <c r="L112" s="250">
        <f>(J112-I112)/30</f>
        <v>11.433333333333334</v>
      </c>
      <c r="M112" s="249"/>
      <c r="N112" s="251">
        <v>945</v>
      </c>
      <c r="O112" s="253"/>
      <c r="P112" s="254">
        <v>598908264</v>
      </c>
      <c r="Q112" s="254" t="s">
        <v>973</v>
      </c>
      <c r="R112" s="255"/>
    </row>
    <row r="113" spans="1:18" ht="12.75" customHeight="1" x14ac:dyDescent="0.25">
      <c r="A113" t="s">
        <v>984</v>
      </c>
      <c r="B113" s="259">
        <v>42</v>
      </c>
      <c r="C113" s="244" t="s">
        <v>969</v>
      </c>
      <c r="D113" s="245" t="s">
        <v>969</v>
      </c>
      <c r="E113" s="244" t="s">
        <v>974</v>
      </c>
      <c r="F113" s="251">
        <v>300</v>
      </c>
      <c r="G113" s="245" t="s">
        <v>19</v>
      </c>
      <c r="H113" s="245" t="s">
        <v>94</v>
      </c>
      <c r="I113" s="248">
        <v>41086</v>
      </c>
      <c r="J113" s="248">
        <v>41274</v>
      </c>
      <c r="K113" s="249" t="s">
        <v>16</v>
      </c>
      <c r="L113" s="250">
        <f t="shared" ref="L113:L114" si="8">(J113-I113)/30</f>
        <v>6.2666666666666666</v>
      </c>
      <c r="M113" s="249"/>
      <c r="N113" s="251">
        <v>420</v>
      </c>
      <c r="O113" s="253"/>
      <c r="P113" s="254">
        <v>569963520</v>
      </c>
      <c r="Q113" s="254" t="s">
        <v>975</v>
      </c>
      <c r="R113" s="255"/>
    </row>
    <row r="114" spans="1:18" ht="12.75" customHeight="1" x14ac:dyDescent="0.25">
      <c r="A114" t="s">
        <v>984</v>
      </c>
      <c r="B114" s="259">
        <v>42</v>
      </c>
      <c r="C114" s="244" t="s">
        <v>969</v>
      </c>
      <c r="D114" s="245" t="s">
        <v>969</v>
      </c>
      <c r="E114" s="245" t="s">
        <v>976</v>
      </c>
      <c r="F114" s="251">
        <v>166</v>
      </c>
      <c r="G114" s="245" t="s">
        <v>19</v>
      </c>
      <c r="H114" s="245" t="s">
        <v>94</v>
      </c>
      <c r="I114" s="248">
        <v>41659</v>
      </c>
      <c r="J114" s="248">
        <v>41912</v>
      </c>
      <c r="K114" s="249" t="s">
        <v>16</v>
      </c>
      <c r="L114" s="250">
        <f t="shared" si="8"/>
        <v>8.4333333333333336</v>
      </c>
      <c r="M114" s="249"/>
      <c r="N114" s="251">
        <v>190</v>
      </c>
      <c r="O114" s="253"/>
      <c r="P114" s="254">
        <v>171606244</v>
      </c>
      <c r="Q114" s="254" t="s">
        <v>977</v>
      </c>
      <c r="R114" s="255"/>
    </row>
    <row r="115" spans="1:18" ht="12.75" customHeight="1" x14ac:dyDescent="0.25">
      <c r="A115" t="s">
        <v>984</v>
      </c>
      <c r="B115" s="259">
        <v>43</v>
      </c>
      <c r="C115" s="244" t="s">
        <v>969</v>
      </c>
      <c r="D115" s="244" t="s">
        <v>969</v>
      </c>
      <c r="E115" s="244" t="s">
        <v>93</v>
      </c>
      <c r="F115" s="251">
        <v>70</v>
      </c>
      <c r="G115" s="245" t="s">
        <v>19</v>
      </c>
      <c r="H115" s="245" t="s">
        <v>94</v>
      </c>
      <c r="I115" s="248">
        <v>40556</v>
      </c>
      <c r="J115" s="248">
        <v>40908</v>
      </c>
      <c r="K115" s="249" t="s">
        <v>16</v>
      </c>
      <c r="L115" s="250">
        <f>(J115-I115)/30</f>
        <v>11.733333333333333</v>
      </c>
      <c r="M115" s="249"/>
      <c r="N115" s="251">
        <v>518</v>
      </c>
      <c r="O115" s="253"/>
      <c r="P115" s="254">
        <v>310420562</v>
      </c>
      <c r="Q115" s="254" t="s">
        <v>978</v>
      </c>
      <c r="R115" s="255"/>
    </row>
    <row r="116" spans="1:18" ht="12.75" customHeight="1" x14ac:dyDescent="0.25">
      <c r="A116" t="s">
        <v>984</v>
      </c>
      <c r="B116" s="259">
        <v>43</v>
      </c>
      <c r="C116" s="244" t="s">
        <v>969</v>
      </c>
      <c r="D116" s="245" t="s">
        <v>969</v>
      </c>
      <c r="E116" s="244" t="s">
        <v>976</v>
      </c>
      <c r="F116" s="251">
        <v>361</v>
      </c>
      <c r="G116" s="245" t="s">
        <v>19</v>
      </c>
      <c r="H116" s="245" t="s">
        <v>94</v>
      </c>
      <c r="I116" s="248">
        <v>41544</v>
      </c>
      <c r="J116" s="248">
        <v>41912</v>
      </c>
      <c r="K116" s="249" t="s">
        <v>16</v>
      </c>
      <c r="L116" s="250">
        <f t="shared" ref="L116" si="9">(J116-I116)/30</f>
        <v>12.266666666666667</v>
      </c>
      <c r="M116" s="249"/>
      <c r="N116" s="251">
        <v>550</v>
      </c>
      <c r="O116" s="253"/>
      <c r="P116" s="254">
        <v>1285489025</v>
      </c>
      <c r="Q116" s="254" t="s">
        <v>979</v>
      </c>
      <c r="R116" s="255"/>
    </row>
    <row r="117" spans="1:18" ht="12.75" customHeight="1" x14ac:dyDescent="0.25">
      <c r="A117" t="s">
        <v>984</v>
      </c>
      <c r="B117" s="259">
        <v>34</v>
      </c>
      <c r="C117" s="244" t="s">
        <v>969</v>
      </c>
      <c r="D117" s="244" t="s">
        <v>969</v>
      </c>
      <c r="E117" s="244" t="s">
        <v>980</v>
      </c>
      <c r="F117" s="251">
        <v>326</v>
      </c>
      <c r="G117" s="245" t="s">
        <v>19</v>
      </c>
      <c r="H117" s="245" t="s">
        <v>94</v>
      </c>
      <c r="I117" s="248">
        <v>39099</v>
      </c>
      <c r="J117" s="248">
        <v>40177</v>
      </c>
      <c r="K117" s="249" t="s">
        <v>16</v>
      </c>
      <c r="L117" s="250">
        <f>(J117-I117)/30</f>
        <v>35.93333333333333</v>
      </c>
      <c r="M117" s="251" t="s">
        <v>981</v>
      </c>
      <c r="N117" s="251">
        <v>556</v>
      </c>
      <c r="O117" s="255"/>
      <c r="P117" s="254">
        <v>252834000</v>
      </c>
      <c r="Q117" s="254">
        <v>129</v>
      </c>
      <c r="R117" s="255"/>
    </row>
    <row r="118" spans="1:18" ht="12.75" customHeight="1" x14ac:dyDescent="0.25">
      <c r="A118" t="s">
        <v>984</v>
      </c>
      <c r="B118" s="259">
        <v>34</v>
      </c>
      <c r="C118" s="244" t="s">
        <v>969</v>
      </c>
      <c r="D118" s="245" t="s">
        <v>969</v>
      </c>
      <c r="E118" s="244" t="s">
        <v>93</v>
      </c>
      <c r="F118" s="251">
        <v>544</v>
      </c>
      <c r="G118" s="245" t="s">
        <v>19</v>
      </c>
      <c r="H118" s="245" t="s">
        <v>94</v>
      </c>
      <c r="I118" s="261">
        <v>41193</v>
      </c>
      <c r="J118" s="261">
        <v>41274</v>
      </c>
      <c r="K118" s="249" t="s">
        <v>16</v>
      </c>
      <c r="L118" s="250">
        <f t="shared" ref="L118" si="10">(J118-I118)/30</f>
        <v>2.7</v>
      </c>
      <c r="M118" s="249"/>
      <c r="N118" s="251">
        <v>202</v>
      </c>
      <c r="O118" s="255"/>
      <c r="P118" s="254">
        <v>88091998</v>
      </c>
      <c r="Q118" s="254" t="s">
        <v>982</v>
      </c>
      <c r="R118" s="255"/>
    </row>
    <row r="119" spans="1:18" ht="12.75" customHeight="1" x14ac:dyDescent="0.25">
      <c r="A119" t="s">
        <v>984</v>
      </c>
      <c r="B119" s="259">
        <v>34</v>
      </c>
      <c r="C119" s="244" t="s">
        <v>969</v>
      </c>
      <c r="D119" s="245" t="s">
        <v>969</v>
      </c>
      <c r="E119" s="245" t="s">
        <v>954</v>
      </c>
      <c r="F119" s="251">
        <v>643</v>
      </c>
      <c r="G119" s="245" t="s">
        <v>19</v>
      </c>
      <c r="H119" s="245" t="s">
        <v>94</v>
      </c>
      <c r="I119" s="261">
        <v>41246</v>
      </c>
      <c r="J119" s="261">
        <v>41912</v>
      </c>
      <c r="K119" s="249" t="s">
        <v>16</v>
      </c>
      <c r="L119" s="250">
        <v>21.23</v>
      </c>
      <c r="M119" s="249"/>
      <c r="N119" s="251">
        <v>624</v>
      </c>
      <c r="O119" s="255"/>
      <c r="P119" s="254">
        <v>2702920003</v>
      </c>
      <c r="Q119" s="254" t="s">
        <v>983</v>
      </c>
      <c r="R119" s="255"/>
    </row>
  </sheetData>
  <pageMargins left="0.7" right="0.7" top="0.75" bottom="0.75" header="0.3" footer="0.3"/>
  <pageSetup orientation="portrait" horizontalDpi="4294967295" verticalDpi="4294967295"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9"/>
  <sheetViews>
    <sheetView workbookViewId="0">
      <pane ySplit="1" topLeftCell="A173" activePane="bottomLeft" state="frozen"/>
      <selection pane="bottomLeft" activeCell="A68" sqref="A68:XFD180"/>
    </sheetView>
  </sheetViews>
  <sheetFormatPr baseColWidth="10" defaultRowHeight="15" customHeight="1" x14ac:dyDescent="0.25"/>
  <cols>
    <col min="1" max="1" width="16.140625" style="577" customWidth="1"/>
    <col min="2" max="2" width="6.42578125" style="577" customWidth="1"/>
    <col min="3" max="3" width="46.140625" style="577" customWidth="1"/>
    <col min="4" max="4" width="40.5703125" style="577" customWidth="1"/>
    <col min="5" max="5" width="25.5703125" style="577" customWidth="1"/>
    <col min="6" max="6" width="36.140625" style="1264" customWidth="1"/>
    <col min="7" max="15" width="11.42578125" style="577"/>
    <col min="16" max="16" width="16.5703125" style="577" customWidth="1"/>
    <col min="17" max="16384" width="11.42578125" style="577"/>
  </cols>
  <sheetData>
    <row r="1" spans="1:19" s="839" customFormat="1" ht="58.5" customHeight="1" x14ac:dyDescent="0.25">
      <c r="A1" s="573" t="s">
        <v>17</v>
      </c>
      <c r="B1" s="573" t="s">
        <v>18</v>
      </c>
      <c r="C1" s="573" t="s">
        <v>0</v>
      </c>
      <c r="D1" s="573" t="s">
        <v>1</v>
      </c>
      <c r="E1" s="573" t="s">
        <v>2</v>
      </c>
      <c r="F1" s="47" t="s">
        <v>3</v>
      </c>
      <c r="G1" s="573" t="s">
        <v>4</v>
      </c>
      <c r="H1" s="573" t="s">
        <v>5</v>
      </c>
      <c r="I1" s="657" t="s">
        <v>6</v>
      </c>
      <c r="J1" s="657" t="s">
        <v>7</v>
      </c>
      <c r="K1" s="573" t="s">
        <v>8</v>
      </c>
      <c r="L1" s="573" t="s">
        <v>9</v>
      </c>
      <c r="M1" s="573" t="s">
        <v>10</v>
      </c>
      <c r="N1" s="573" t="s">
        <v>11</v>
      </c>
      <c r="O1" s="573" t="s">
        <v>12</v>
      </c>
      <c r="P1" s="573" t="s">
        <v>13</v>
      </c>
      <c r="Q1" s="573" t="s">
        <v>14</v>
      </c>
      <c r="R1" s="573" t="s">
        <v>15</v>
      </c>
    </row>
    <row r="2" spans="1:19" ht="15" customHeight="1" x14ac:dyDescent="0.25">
      <c r="A2" s="577" t="s">
        <v>993</v>
      </c>
      <c r="B2" s="577">
        <v>12</v>
      </c>
      <c r="C2" s="263" t="s">
        <v>985</v>
      </c>
      <c r="D2" s="263" t="s">
        <v>985</v>
      </c>
      <c r="E2" s="263" t="s">
        <v>93</v>
      </c>
      <c r="F2" s="564" t="s">
        <v>986</v>
      </c>
      <c r="G2" s="367" t="s">
        <v>19</v>
      </c>
      <c r="H2" s="368">
        <v>0</v>
      </c>
      <c r="I2" s="370">
        <v>40925</v>
      </c>
      <c r="J2" s="370">
        <v>41273</v>
      </c>
      <c r="K2" s="370" t="s">
        <v>16</v>
      </c>
      <c r="L2" s="371">
        <v>0</v>
      </c>
      <c r="M2" s="371">
        <v>11</v>
      </c>
      <c r="N2" s="371">
        <v>514</v>
      </c>
      <c r="O2" s="371">
        <v>0</v>
      </c>
      <c r="P2" s="365"/>
      <c r="Q2" s="365">
        <v>39</v>
      </c>
      <c r="R2" s="266" t="s">
        <v>987</v>
      </c>
    </row>
    <row r="3" spans="1:19" ht="15" customHeight="1" x14ac:dyDescent="0.25">
      <c r="A3" s="577" t="s">
        <v>993</v>
      </c>
      <c r="B3" s="577">
        <v>12</v>
      </c>
      <c r="C3" s="263" t="s">
        <v>985</v>
      </c>
      <c r="D3" s="263" t="s">
        <v>985</v>
      </c>
      <c r="E3" s="263" t="s">
        <v>93</v>
      </c>
      <c r="F3" s="564" t="s">
        <v>988</v>
      </c>
      <c r="G3" s="367" t="s">
        <v>19</v>
      </c>
      <c r="H3" s="367">
        <v>0</v>
      </c>
      <c r="I3" s="370">
        <v>40210</v>
      </c>
      <c r="J3" s="370">
        <v>40877</v>
      </c>
      <c r="K3" s="370" t="s">
        <v>16</v>
      </c>
      <c r="L3" s="371">
        <v>0</v>
      </c>
      <c r="M3" s="371">
        <v>10</v>
      </c>
      <c r="N3" s="371">
        <v>0</v>
      </c>
      <c r="O3" s="371">
        <v>1350</v>
      </c>
      <c r="P3" s="365"/>
      <c r="Q3" s="365">
        <v>40</v>
      </c>
      <c r="R3" s="266"/>
    </row>
    <row r="4" spans="1:19" ht="15" customHeight="1" x14ac:dyDescent="0.25">
      <c r="A4" s="577" t="s">
        <v>993</v>
      </c>
      <c r="B4" s="577">
        <v>12</v>
      </c>
      <c r="C4" s="263" t="s">
        <v>985</v>
      </c>
      <c r="D4" s="263" t="s">
        <v>985</v>
      </c>
      <c r="E4" s="263" t="s">
        <v>93</v>
      </c>
      <c r="F4" s="564" t="s">
        <v>989</v>
      </c>
      <c r="G4" s="367" t="s">
        <v>19</v>
      </c>
      <c r="H4" s="367">
        <v>0</v>
      </c>
      <c r="I4" s="370">
        <v>41655</v>
      </c>
      <c r="J4" s="370">
        <v>41973</v>
      </c>
      <c r="K4" s="370" t="s">
        <v>16</v>
      </c>
      <c r="L4" s="371">
        <v>0</v>
      </c>
      <c r="M4" s="371">
        <v>10</v>
      </c>
      <c r="N4" s="371">
        <v>1106</v>
      </c>
      <c r="O4" s="371">
        <v>0</v>
      </c>
      <c r="P4" s="365"/>
      <c r="Q4" s="365">
        <v>40</v>
      </c>
      <c r="R4" s="266" t="s">
        <v>990</v>
      </c>
    </row>
    <row r="5" spans="1:19" ht="15" customHeight="1" x14ac:dyDescent="0.25">
      <c r="A5" s="577" t="s">
        <v>993</v>
      </c>
      <c r="B5" s="577">
        <v>12</v>
      </c>
      <c r="C5" s="263" t="s">
        <v>985</v>
      </c>
      <c r="D5" s="263" t="s">
        <v>985</v>
      </c>
      <c r="E5" s="263" t="s">
        <v>991</v>
      </c>
      <c r="F5" s="564" t="s">
        <v>992</v>
      </c>
      <c r="G5" s="367" t="s">
        <v>19</v>
      </c>
      <c r="H5" s="367">
        <v>0</v>
      </c>
      <c r="I5" s="370">
        <v>40210</v>
      </c>
      <c r="J5" s="370">
        <v>40554</v>
      </c>
      <c r="K5" s="370" t="s">
        <v>16</v>
      </c>
      <c r="L5" s="371">
        <v>11</v>
      </c>
      <c r="M5" s="371">
        <v>0</v>
      </c>
      <c r="N5" s="371">
        <v>1350</v>
      </c>
      <c r="O5" s="371">
        <v>0</v>
      </c>
      <c r="P5" s="365">
        <v>995180000</v>
      </c>
      <c r="Q5" s="365">
        <v>41</v>
      </c>
      <c r="R5" s="266"/>
    </row>
    <row r="6" spans="1:19" ht="15" customHeight="1" x14ac:dyDescent="0.25">
      <c r="A6" s="577" t="s">
        <v>993</v>
      </c>
      <c r="B6" s="577">
        <v>12</v>
      </c>
      <c r="C6" s="263" t="s">
        <v>997</v>
      </c>
      <c r="D6" s="263" t="s">
        <v>997</v>
      </c>
      <c r="E6" s="263" t="s">
        <v>998</v>
      </c>
      <c r="F6" s="564" t="s">
        <v>999</v>
      </c>
      <c r="G6" s="367" t="s">
        <v>19</v>
      </c>
      <c r="H6" s="367">
        <v>0</v>
      </c>
      <c r="I6" s="370">
        <v>40576</v>
      </c>
      <c r="J6" s="370">
        <v>40907</v>
      </c>
      <c r="K6" s="370" t="s">
        <v>16</v>
      </c>
      <c r="L6" s="371">
        <v>0</v>
      </c>
      <c r="M6" s="371">
        <v>11</v>
      </c>
      <c r="N6" s="371">
        <v>790</v>
      </c>
      <c r="O6" s="371">
        <v>0</v>
      </c>
      <c r="P6" s="365">
        <v>530000570</v>
      </c>
      <c r="Q6" s="365" t="s">
        <v>1000</v>
      </c>
      <c r="R6" s="266" t="s">
        <v>1001</v>
      </c>
      <c r="S6" s="577" t="s">
        <v>1002</v>
      </c>
    </row>
    <row r="7" spans="1:19" ht="15" customHeight="1" x14ac:dyDescent="0.25">
      <c r="A7" s="577" t="s">
        <v>993</v>
      </c>
      <c r="B7" s="577">
        <v>13</v>
      </c>
      <c r="C7" s="263" t="s">
        <v>985</v>
      </c>
      <c r="D7" s="263" t="s">
        <v>985</v>
      </c>
      <c r="E7" s="263" t="s">
        <v>93</v>
      </c>
      <c r="F7" s="564" t="s">
        <v>994</v>
      </c>
      <c r="G7" s="367" t="s">
        <v>19</v>
      </c>
      <c r="H7" s="368">
        <v>0</v>
      </c>
      <c r="I7" s="370">
        <v>41250</v>
      </c>
      <c r="J7" s="370">
        <v>41988</v>
      </c>
      <c r="K7" s="370" t="s">
        <v>16</v>
      </c>
      <c r="L7" s="371">
        <v>0</v>
      </c>
      <c r="M7" s="371">
        <v>21</v>
      </c>
      <c r="N7" s="371">
        <v>305</v>
      </c>
      <c r="O7" s="371">
        <v>0</v>
      </c>
      <c r="P7" s="365"/>
      <c r="Q7" s="365">
        <v>43</v>
      </c>
      <c r="R7" s="266" t="s">
        <v>995</v>
      </c>
    </row>
    <row r="8" spans="1:19" ht="15" customHeight="1" x14ac:dyDescent="0.25">
      <c r="A8" s="577" t="s">
        <v>993</v>
      </c>
      <c r="B8" s="577">
        <v>13</v>
      </c>
      <c r="C8" s="263" t="s">
        <v>985</v>
      </c>
      <c r="D8" s="263" t="s">
        <v>985</v>
      </c>
      <c r="E8" s="263" t="s">
        <v>93</v>
      </c>
      <c r="F8" s="563" t="s">
        <v>996</v>
      </c>
      <c r="G8" s="367" t="s">
        <v>19</v>
      </c>
      <c r="H8" s="367">
        <v>0</v>
      </c>
      <c r="I8" s="370">
        <v>40600</v>
      </c>
      <c r="J8" s="370">
        <v>41608</v>
      </c>
      <c r="K8" s="370" t="s">
        <v>16</v>
      </c>
      <c r="L8" s="371">
        <v>21</v>
      </c>
      <c r="M8" s="371">
        <v>12</v>
      </c>
      <c r="N8" s="371">
        <v>2400</v>
      </c>
      <c r="O8" s="371">
        <v>0</v>
      </c>
      <c r="P8" s="365">
        <v>1281589573</v>
      </c>
      <c r="Q8" s="365">
        <v>44</v>
      </c>
      <c r="R8" s="266"/>
    </row>
    <row r="9" spans="1:19" ht="15" customHeight="1" x14ac:dyDescent="0.25">
      <c r="A9" s="577" t="s">
        <v>993</v>
      </c>
      <c r="B9" s="577">
        <v>13</v>
      </c>
      <c r="C9" s="263" t="s">
        <v>997</v>
      </c>
      <c r="D9" s="263" t="s">
        <v>997</v>
      </c>
      <c r="E9" s="263" t="s">
        <v>998</v>
      </c>
      <c r="F9" s="564" t="s">
        <v>1003</v>
      </c>
      <c r="G9" s="367" t="s">
        <v>19</v>
      </c>
      <c r="H9" s="367">
        <v>0</v>
      </c>
      <c r="I9" s="370">
        <v>40211</v>
      </c>
      <c r="J9" s="370">
        <v>40542</v>
      </c>
      <c r="K9" s="370" t="s">
        <v>16</v>
      </c>
      <c r="L9" s="371">
        <v>0</v>
      </c>
      <c r="M9" s="371">
        <v>11</v>
      </c>
      <c r="N9" s="371">
        <v>600</v>
      </c>
      <c r="O9" s="371">
        <v>0</v>
      </c>
      <c r="P9" s="365">
        <v>330000078</v>
      </c>
      <c r="Q9" s="365" t="s">
        <v>1004</v>
      </c>
      <c r="R9" s="266" t="s">
        <v>1005</v>
      </c>
    </row>
    <row r="10" spans="1:19" ht="15" customHeight="1" x14ac:dyDescent="0.25">
      <c r="A10" s="577" t="s">
        <v>1972</v>
      </c>
      <c r="B10" s="577">
        <v>7</v>
      </c>
      <c r="C10" s="553" t="s">
        <v>2026</v>
      </c>
      <c r="D10" s="554" t="s">
        <v>2026</v>
      </c>
      <c r="E10" s="553" t="s">
        <v>32</v>
      </c>
      <c r="F10" s="557" t="s">
        <v>2027</v>
      </c>
      <c r="G10" s="549" t="s">
        <v>19</v>
      </c>
      <c r="H10" s="560" t="s">
        <v>16</v>
      </c>
      <c r="I10" s="570">
        <v>24</v>
      </c>
      <c r="J10" s="558">
        <v>41988</v>
      </c>
      <c r="K10" s="558" t="s">
        <v>16</v>
      </c>
      <c r="L10" s="558" t="s">
        <v>2028</v>
      </c>
      <c r="M10" s="558"/>
      <c r="N10" s="299">
        <v>208</v>
      </c>
      <c r="O10" s="556" t="s">
        <v>255</v>
      </c>
      <c r="P10" s="550"/>
      <c r="Q10" s="550" t="s">
        <v>2029</v>
      </c>
      <c r="R10" s="561"/>
    </row>
    <row r="11" spans="1:19" ht="15" customHeight="1" x14ac:dyDescent="0.25">
      <c r="C11" s="414"/>
      <c r="D11" s="415"/>
      <c r="E11" s="414"/>
      <c r="F11" s="418"/>
      <c r="G11" s="286"/>
      <c r="H11" s="419"/>
      <c r="I11" s="287"/>
      <c r="J11" s="288"/>
      <c r="K11" s="288"/>
      <c r="L11" s="288"/>
      <c r="M11" s="288"/>
      <c r="N11" s="965"/>
      <c r="O11" s="289"/>
      <c r="P11" s="290"/>
      <c r="Q11" s="290"/>
      <c r="R11" s="559"/>
    </row>
    <row r="13" spans="1:19" ht="15" customHeight="1" x14ac:dyDescent="0.25">
      <c r="A13" s="577" t="s">
        <v>993</v>
      </c>
      <c r="B13" s="577">
        <v>15</v>
      </c>
      <c r="C13" s="263" t="s">
        <v>1006</v>
      </c>
      <c r="D13" s="263" t="s">
        <v>1006</v>
      </c>
      <c r="E13" s="263" t="s">
        <v>1007</v>
      </c>
      <c r="F13" s="563">
        <v>313</v>
      </c>
      <c r="G13" s="367" t="s">
        <v>19</v>
      </c>
      <c r="H13" s="367" t="s">
        <v>94</v>
      </c>
      <c r="I13" s="658">
        <v>40207</v>
      </c>
      <c r="J13" s="370">
        <v>40543</v>
      </c>
      <c r="K13" s="370" t="s">
        <v>16</v>
      </c>
      <c r="L13" s="370" t="s">
        <v>1008</v>
      </c>
      <c r="M13" s="370" t="s">
        <v>94</v>
      </c>
      <c r="N13" s="371">
        <v>247</v>
      </c>
      <c r="O13" s="364" t="s">
        <v>94</v>
      </c>
      <c r="P13" s="365">
        <v>130392718</v>
      </c>
      <c r="Q13" s="365">
        <v>111</v>
      </c>
      <c r="R13" s="266"/>
    </row>
    <row r="14" spans="1:19" ht="15" customHeight="1" x14ac:dyDescent="0.25">
      <c r="A14" s="577" t="s">
        <v>993</v>
      </c>
      <c r="B14" s="577">
        <v>15</v>
      </c>
      <c r="C14" s="263" t="s">
        <v>1006</v>
      </c>
      <c r="D14" s="263" t="s">
        <v>1006</v>
      </c>
      <c r="E14" s="263" t="s">
        <v>1007</v>
      </c>
      <c r="F14" s="563">
        <v>31</v>
      </c>
      <c r="G14" s="367" t="s">
        <v>19</v>
      </c>
      <c r="H14" s="367" t="s">
        <v>94</v>
      </c>
      <c r="I14" s="658">
        <v>39832</v>
      </c>
      <c r="J14" s="370">
        <v>40178</v>
      </c>
      <c r="K14" s="370" t="s">
        <v>16</v>
      </c>
      <c r="L14" s="370" t="s">
        <v>1009</v>
      </c>
      <c r="M14" s="370" t="s">
        <v>1010</v>
      </c>
      <c r="N14" s="371">
        <v>95</v>
      </c>
      <c r="O14" s="364" t="s">
        <v>94</v>
      </c>
      <c r="P14" s="365">
        <v>160758841</v>
      </c>
      <c r="Q14" s="365" t="s">
        <v>1011</v>
      </c>
      <c r="R14" s="266"/>
    </row>
    <row r="15" spans="1:19" ht="13.5" customHeight="1" x14ac:dyDescent="0.25">
      <c r="A15" s="577" t="s">
        <v>1672</v>
      </c>
      <c r="B15" s="577">
        <v>15</v>
      </c>
      <c r="C15" s="555" t="s">
        <v>1713</v>
      </c>
      <c r="D15" s="366" t="s">
        <v>1714</v>
      </c>
      <c r="E15" s="555" t="s">
        <v>32</v>
      </c>
      <c r="F15" s="557" t="s">
        <v>1715</v>
      </c>
      <c r="G15" s="367" t="s">
        <v>19</v>
      </c>
      <c r="H15" s="368"/>
      <c r="I15" s="658">
        <v>40567</v>
      </c>
      <c r="J15" s="658">
        <v>40908</v>
      </c>
      <c r="K15" s="370" t="s">
        <v>16</v>
      </c>
      <c r="L15" s="364">
        <v>11.23</v>
      </c>
      <c r="M15" s="370"/>
      <c r="N15" s="364">
        <v>455</v>
      </c>
      <c r="O15" s="364">
        <v>120</v>
      </c>
      <c r="P15" s="365"/>
      <c r="Q15" s="365"/>
      <c r="R15" s="561"/>
    </row>
    <row r="16" spans="1:19" ht="13.5" customHeight="1" x14ac:dyDescent="0.25">
      <c r="A16" s="577" t="s">
        <v>1984</v>
      </c>
      <c r="C16" s="547"/>
      <c r="D16" s="604" t="s">
        <v>1714</v>
      </c>
      <c r="E16" s="604" t="s">
        <v>1969</v>
      </c>
      <c r="F16" s="1256">
        <v>252</v>
      </c>
      <c r="G16" s="764" t="s">
        <v>19</v>
      </c>
      <c r="H16" s="765" t="s">
        <v>315</v>
      </c>
      <c r="I16" s="766">
        <v>40567</v>
      </c>
      <c r="J16" s="766">
        <v>40908</v>
      </c>
      <c r="K16" s="764" t="s">
        <v>16</v>
      </c>
      <c r="L16" s="763">
        <v>11.23</v>
      </c>
      <c r="M16" s="763">
        <v>0</v>
      </c>
      <c r="N16" s="767">
        <v>95</v>
      </c>
      <c r="O16" s="764">
        <v>95</v>
      </c>
      <c r="P16" s="768">
        <v>172434985</v>
      </c>
      <c r="Q16" s="764">
        <v>347</v>
      </c>
      <c r="R16" s="559"/>
    </row>
    <row r="17" spans="1:19" ht="13.5" customHeight="1" x14ac:dyDescent="0.25">
      <c r="A17" s="577" t="s">
        <v>1984</v>
      </c>
      <c r="C17" s="294" t="s">
        <v>1985</v>
      </c>
      <c r="D17" s="346" t="s">
        <v>1714</v>
      </c>
      <c r="E17" s="294" t="s">
        <v>1986</v>
      </c>
      <c r="F17" s="225">
        <v>261</v>
      </c>
      <c r="G17" s="346" t="s">
        <v>16</v>
      </c>
      <c r="H17" s="771"/>
      <c r="I17" s="772">
        <v>40197</v>
      </c>
      <c r="J17" s="772">
        <v>40543</v>
      </c>
      <c r="K17" s="773" t="s">
        <v>16</v>
      </c>
      <c r="L17" s="770">
        <v>11.4</v>
      </c>
      <c r="M17" s="770"/>
      <c r="N17" s="774">
        <v>208</v>
      </c>
      <c r="O17" s="774">
        <v>208</v>
      </c>
      <c r="P17" s="775">
        <v>107789632</v>
      </c>
      <c r="Q17" s="776">
        <v>369</v>
      </c>
      <c r="R17" s="232"/>
    </row>
    <row r="18" spans="1:19" ht="13.5" customHeight="1" x14ac:dyDescent="0.25">
      <c r="A18" s="577" t="s">
        <v>1984</v>
      </c>
      <c r="C18" s="600" t="s">
        <v>1985</v>
      </c>
      <c r="D18" s="605" t="s">
        <v>1714</v>
      </c>
      <c r="E18" s="600" t="s">
        <v>1007</v>
      </c>
      <c r="F18" s="1173">
        <v>326</v>
      </c>
      <c r="G18" s="605" t="s">
        <v>19</v>
      </c>
      <c r="H18" s="778" t="s">
        <v>315</v>
      </c>
      <c r="I18" s="779">
        <v>39843</v>
      </c>
      <c r="J18" s="779">
        <v>40178</v>
      </c>
      <c r="K18" s="780" t="s">
        <v>16</v>
      </c>
      <c r="L18" s="781">
        <v>11</v>
      </c>
      <c r="M18" s="777">
        <v>0</v>
      </c>
      <c r="N18" s="782">
        <v>90</v>
      </c>
      <c r="O18" s="777">
        <v>90</v>
      </c>
      <c r="P18" s="783">
        <v>34705479</v>
      </c>
      <c r="Q18" s="784">
        <v>333</v>
      </c>
      <c r="R18" s="581"/>
    </row>
    <row r="19" spans="1:19" ht="13.5" customHeight="1" x14ac:dyDescent="0.25">
      <c r="A19" s="577" t="s">
        <v>1984</v>
      </c>
      <c r="C19" s="583" t="s">
        <v>1985</v>
      </c>
      <c r="D19" s="606" t="s">
        <v>1714</v>
      </c>
      <c r="E19" s="583" t="s">
        <v>1969</v>
      </c>
      <c r="F19" s="1257">
        <v>251</v>
      </c>
      <c r="G19" s="606" t="s">
        <v>19</v>
      </c>
      <c r="H19" s="786"/>
      <c r="I19" s="584">
        <v>40076</v>
      </c>
      <c r="J19" s="584">
        <v>40178</v>
      </c>
      <c r="K19" s="585" t="s">
        <v>16</v>
      </c>
      <c r="L19" s="787">
        <v>3.36</v>
      </c>
      <c r="M19" s="787">
        <v>0</v>
      </c>
      <c r="N19" s="788">
        <v>325</v>
      </c>
      <c r="O19" s="583" t="s">
        <v>1987</v>
      </c>
      <c r="P19" s="789">
        <v>162986824</v>
      </c>
      <c r="Q19" s="790">
        <v>275</v>
      </c>
      <c r="R19" s="585"/>
    </row>
    <row r="20" spans="1:19" ht="13.5" customHeight="1" x14ac:dyDescent="0.25">
      <c r="C20" s="840"/>
      <c r="D20" s="841"/>
      <c r="E20" s="840"/>
      <c r="F20" s="1258"/>
      <c r="G20" s="841"/>
      <c r="H20" s="843"/>
      <c r="I20" s="844"/>
      <c r="J20" s="844"/>
      <c r="K20" s="845"/>
      <c r="L20" s="846"/>
      <c r="M20" s="842"/>
      <c r="N20" s="847"/>
      <c r="O20" s="842"/>
      <c r="P20" s="848"/>
      <c r="Q20" s="849"/>
      <c r="R20" s="582"/>
    </row>
    <row r="22" spans="1:19" ht="15" customHeight="1" x14ac:dyDescent="0.25">
      <c r="A22" s="577" t="s">
        <v>993</v>
      </c>
      <c r="B22" s="577">
        <v>21</v>
      </c>
      <c r="C22" s="263" t="s">
        <v>1012</v>
      </c>
      <c r="D22" s="263" t="s">
        <v>1012</v>
      </c>
      <c r="E22" s="263" t="s">
        <v>32</v>
      </c>
      <c r="F22" s="563">
        <v>162</v>
      </c>
      <c r="G22" s="367" t="s">
        <v>19</v>
      </c>
      <c r="H22" s="368">
        <v>0.5</v>
      </c>
      <c r="I22" s="370">
        <v>41661</v>
      </c>
      <c r="J22" s="370">
        <v>41942</v>
      </c>
      <c r="K22" s="571" t="s">
        <v>16</v>
      </c>
      <c r="L22" s="371">
        <v>8</v>
      </c>
      <c r="M22" s="371">
        <v>9</v>
      </c>
      <c r="N22" s="371">
        <v>628</v>
      </c>
      <c r="O22" s="371">
        <v>628</v>
      </c>
      <c r="P22" s="365">
        <v>1287486583</v>
      </c>
      <c r="Q22" s="266"/>
    </row>
    <row r="23" spans="1:19" s="698" customFormat="1" ht="15" customHeight="1" x14ac:dyDescent="0.25">
      <c r="A23" s="698" t="s">
        <v>993</v>
      </c>
      <c r="B23" s="698">
        <v>21</v>
      </c>
      <c r="C23" s="575" t="s">
        <v>1012</v>
      </c>
      <c r="D23" s="575" t="s">
        <v>1012</v>
      </c>
      <c r="E23" s="575" t="s">
        <v>32</v>
      </c>
      <c r="F23" s="441">
        <v>176</v>
      </c>
      <c r="G23" s="576" t="s">
        <v>19</v>
      </c>
      <c r="H23" s="769">
        <v>0.5</v>
      </c>
      <c r="I23" s="702">
        <v>41379</v>
      </c>
      <c r="J23" s="702">
        <v>41639</v>
      </c>
      <c r="K23" s="702" t="s">
        <v>16</v>
      </c>
      <c r="L23" s="699">
        <v>8</v>
      </c>
      <c r="M23" s="699">
        <v>0</v>
      </c>
      <c r="N23" s="699">
        <v>628</v>
      </c>
      <c r="O23" s="699">
        <v>628</v>
      </c>
      <c r="P23" s="704">
        <v>1293239745</v>
      </c>
      <c r="Q23" s="526"/>
    </row>
    <row r="24" spans="1:19" ht="13.5" customHeight="1" x14ac:dyDescent="0.25">
      <c r="A24" s="577" t="s">
        <v>1672</v>
      </c>
      <c r="B24" s="577">
        <v>16</v>
      </c>
      <c r="C24" s="555" t="s">
        <v>1746</v>
      </c>
      <c r="D24" s="366" t="s">
        <v>1747</v>
      </c>
      <c r="E24" s="555" t="s">
        <v>1748</v>
      </c>
      <c r="F24" s="563">
        <v>469</v>
      </c>
      <c r="G24" s="367" t="s">
        <v>19</v>
      </c>
      <c r="H24" s="368">
        <v>1</v>
      </c>
      <c r="I24" s="658">
        <v>41260</v>
      </c>
      <c r="J24" s="370">
        <v>41912</v>
      </c>
      <c r="K24" s="370" t="s">
        <v>16</v>
      </c>
      <c r="L24" s="364">
        <v>21</v>
      </c>
      <c r="M24" s="370"/>
      <c r="N24" s="364">
        <v>90</v>
      </c>
      <c r="O24" s="364"/>
      <c r="P24" s="365"/>
      <c r="Q24" s="365"/>
      <c r="R24" s="561" t="s">
        <v>1749</v>
      </c>
    </row>
    <row r="25" spans="1:19" s="698" customFormat="1" ht="13.5" customHeight="1" x14ac:dyDescent="0.25">
      <c r="A25" s="698" t="s">
        <v>1672</v>
      </c>
      <c r="B25" s="698">
        <v>16</v>
      </c>
      <c r="C25" s="578"/>
      <c r="D25" s="579" t="s">
        <v>1750</v>
      </c>
      <c r="E25" s="578" t="s">
        <v>1751</v>
      </c>
      <c r="F25" s="441">
        <v>176</v>
      </c>
      <c r="G25" s="576" t="s">
        <v>19</v>
      </c>
      <c r="H25" s="576">
        <v>100</v>
      </c>
      <c r="I25" s="701">
        <v>41379</v>
      </c>
      <c r="J25" s="702">
        <v>41639</v>
      </c>
      <c r="K25" s="702" t="s">
        <v>16</v>
      </c>
      <c r="L25" s="703">
        <v>8.15</v>
      </c>
      <c r="M25" s="702"/>
      <c r="N25" s="703">
        <v>628</v>
      </c>
      <c r="O25" s="703"/>
      <c r="P25" s="704"/>
      <c r="Q25" s="704"/>
      <c r="R25" s="438" t="s">
        <v>1749</v>
      </c>
    </row>
    <row r="28" spans="1:19" s="698" customFormat="1" ht="15" customHeight="1" x14ac:dyDescent="0.25">
      <c r="A28" s="698" t="s">
        <v>993</v>
      </c>
      <c r="B28" s="698">
        <v>5</v>
      </c>
      <c r="C28" s="575" t="s">
        <v>1013</v>
      </c>
      <c r="D28" s="576" t="s">
        <v>1013</v>
      </c>
      <c r="E28" s="575" t="s">
        <v>427</v>
      </c>
      <c r="F28" s="441">
        <v>112</v>
      </c>
      <c r="G28" s="576" t="s">
        <v>19</v>
      </c>
      <c r="H28" s="700"/>
      <c r="I28" s="701">
        <v>40210</v>
      </c>
      <c r="J28" s="702">
        <v>40543</v>
      </c>
      <c r="K28" s="702" t="s">
        <v>16</v>
      </c>
      <c r="L28" s="702" t="s">
        <v>1014</v>
      </c>
      <c r="M28" s="702"/>
      <c r="N28" s="699">
        <v>400</v>
      </c>
      <c r="O28" s="703">
        <f>+N28*H28</f>
        <v>0</v>
      </c>
      <c r="P28" s="704">
        <v>300000000</v>
      </c>
      <c r="Q28" s="704">
        <v>49</v>
      </c>
      <c r="R28" s="526"/>
    </row>
    <row r="29" spans="1:19" s="698" customFormat="1" ht="15" customHeight="1" x14ac:dyDescent="0.25">
      <c r="A29" s="698" t="s">
        <v>993</v>
      </c>
      <c r="B29" s="698">
        <v>5</v>
      </c>
      <c r="C29" s="575" t="s">
        <v>1013</v>
      </c>
      <c r="D29" s="576" t="s">
        <v>1013</v>
      </c>
      <c r="E29" s="575" t="s">
        <v>1015</v>
      </c>
      <c r="F29" s="441">
        <v>165</v>
      </c>
      <c r="G29" s="576" t="s">
        <v>19</v>
      </c>
      <c r="H29" s="576"/>
      <c r="I29" s="701">
        <v>39845</v>
      </c>
      <c r="J29" s="702">
        <v>40178</v>
      </c>
      <c r="K29" s="702" t="s">
        <v>16</v>
      </c>
      <c r="L29" s="702" t="s">
        <v>1016</v>
      </c>
      <c r="M29" s="702" t="s">
        <v>1017</v>
      </c>
      <c r="N29" s="699">
        <v>400</v>
      </c>
      <c r="O29" s="703"/>
      <c r="P29" s="704">
        <v>250000000</v>
      </c>
      <c r="Q29" s="704">
        <v>49</v>
      </c>
      <c r="R29" s="526"/>
    </row>
    <row r="30" spans="1:19" s="698" customFormat="1" ht="15" customHeight="1" x14ac:dyDescent="0.25">
      <c r="A30" s="698" t="s">
        <v>993</v>
      </c>
      <c r="B30" s="698">
        <v>5</v>
      </c>
      <c r="C30" s="575" t="s">
        <v>1013</v>
      </c>
      <c r="D30" s="576" t="s">
        <v>1013</v>
      </c>
      <c r="E30" s="575" t="s">
        <v>1018</v>
      </c>
      <c r="F30" s="441">
        <v>109</v>
      </c>
      <c r="G30" s="576" t="s">
        <v>19</v>
      </c>
      <c r="H30" s="576"/>
      <c r="I30" s="701">
        <v>40921</v>
      </c>
      <c r="J30" s="702">
        <v>41274</v>
      </c>
      <c r="K30" s="702" t="s">
        <v>16</v>
      </c>
      <c r="L30" s="702" t="s">
        <v>797</v>
      </c>
      <c r="M30" s="702"/>
      <c r="N30" s="699">
        <v>400</v>
      </c>
      <c r="O30" s="703"/>
      <c r="P30" s="704">
        <v>350000000</v>
      </c>
      <c r="Q30" s="704">
        <v>48</v>
      </c>
      <c r="R30" s="526"/>
    </row>
    <row r="31" spans="1:19" s="698" customFormat="1" ht="15" customHeight="1" x14ac:dyDescent="0.25">
      <c r="A31" s="698" t="s">
        <v>993</v>
      </c>
      <c r="B31" s="698">
        <v>5</v>
      </c>
      <c r="C31" s="575" t="s">
        <v>1013</v>
      </c>
      <c r="D31" s="576" t="s">
        <v>1013</v>
      </c>
      <c r="E31" s="575" t="s">
        <v>1018</v>
      </c>
      <c r="F31" s="441">
        <v>159</v>
      </c>
      <c r="G31" s="576" t="s">
        <v>19</v>
      </c>
      <c r="H31" s="576"/>
      <c r="I31" s="701">
        <v>40557</v>
      </c>
      <c r="J31" s="702">
        <v>40908</v>
      </c>
      <c r="K31" s="702" t="s">
        <v>16</v>
      </c>
      <c r="L31" s="702" t="s">
        <v>797</v>
      </c>
      <c r="M31" s="702"/>
      <c r="N31" s="699">
        <v>400</v>
      </c>
      <c r="O31" s="703"/>
      <c r="P31" s="704">
        <v>250000000</v>
      </c>
      <c r="Q31" s="704">
        <v>48</v>
      </c>
      <c r="R31" s="526"/>
    </row>
    <row r="32" spans="1:19" ht="15" customHeight="1" x14ac:dyDescent="0.25">
      <c r="A32" s="577" t="s">
        <v>993</v>
      </c>
      <c r="B32" s="577">
        <v>5</v>
      </c>
      <c r="C32" s="263" t="s">
        <v>1013</v>
      </c>
      <c r="D32" s="367" t="s">
        <v>1019</v>
      </c>
      <c r="E32" s="263" t="s">
        <v>32</v>
      </c>
      <c r="F32" s="299">
        <v>238</v>
      </c>
      <c r="G32" s="367" t="s">
        <v>19</v>
      </c>
      <c r="H32" s="368" t="s">
        <v>94</v>
      </c>
      <c r="I32" s="658" t="s">
        <v>1020</v>
      </c>
      <c r="J32" s="370">
        <v>41912</v>
      </c>
      <c r="K32" s="370" t="s">
        <v>16</v>
      </c>
      <c r="L32" s="370" t="s">
        <v>1017</v>
      </c>
      <c r="M32" s="370"/>
      <c r="N32" s="371">
        <v>350</v>
      </c>
      <c r="O32" s="371">
        <v>350</v>
      </c>
      <c r="P32" s="365"/>
      <c r="Q32" s="365">
        <v>299</v>
      </c>
      <c r="R32" s="266"/>
      <c r="S32" s="577" t="s">
        <v>1002</v>
      </c>
    </row>
    <row r="33" spans="1:18" s="698" customFormat="1" ht="13.5" customHeight="1" x14ac:dyDescent="0.25">
      <c r="A33" s="698" t="s">
        <v>1672</v>
      </c>
      <c r="B33" s="698">
        <v>16</v>
      </c>
      <c r="C33" s="578" t="s">
        <v>1013</v>
      </c>
      <c r="D33" s="579" t="s">
        <v>1013</v>
      </c>
      <c r="E33" s="578" t="s">
        <v>1757</v>
      </c>
      <c r="F33" s="436">
        <v>165</v>
      </c>
      <c r="G33" s="576" t="s">
        <v>19</v>
      </c>
      <c r="H33" s="821"/>
      <c r="I33" s="701">
        <v>40057</v>
      </c>
      <c r="J33" s="702">
        <v>40178</v>
      </c>
      <c r="K33" s="702" t="s">
        <v>16</v>
      </c>
      <c r="L33" s="703">
        <f>(J33-I33)/30</f>
        <v>4.0333333333333332</v>
      </c>
      <c r="M33" s="702"/>
      <c r="N33" s="820">
        <v>400</v>
      </c>
      <c r="O33" s="703"/>
      <c r="P33" s="704">
        <v>250000000</v>
      </c>
      <c r="Q33" s="704"/>
      <c r="R33" s="438" t="s">
        <v>1749</v>
      </c>
    </row>
    <row r="34" spans="1:18" s="698" customFormat="1" ht="13.5" customHeight="1" x14ac:dyDescent="0.25">
      <c r="A34" s="698" t="s">
        <v>1672</v>
      </c>
      <c r="B34" s="698">
        <v>16</v>
      </c>
      <c r="C34" s="578" t="s">
        <v>1013</v>
      </c>
      <c r="D34" s="579" t="s">
        <v>1013</v>
      </c>
      <c r="E34" s="578" t="s">
        <v>1757</v>
      </c>
      <c r="F34" s="436">
        <v>112</v>
      </c>
      <c r="G34" s="576" t="s">
        <v>19</v>
      </c>
      <c r="H34" s="822"/>
      <c r="I34" s="701">
        <v>40179</v>
      </c>
      <c r="J34" s="702">
        <v>40543</v>
      </c>
      <c r="K34" s="702" t="s">
        <v>16</v>
      </c>
      <c r="L34" s="703">
        <f t="shared" ref="L34:L36" si="0">(J34-I34)/30</f>
        <v>12.133333333333333</v>
      </c>
      <c r="M34" s="702"/>
      <c r="N34" s="820">
        <v>400</v>
      </c>
      <c r="O34" s="703"/>
      <c r="P34" s="704">
        <v>300000000</v>
      </c>
      <c r="Q34" s="704"/>
      <c r="R34" s="438" t="s">
        <v>1749</v>
      </c>
    </row>
    <row r="35" spans="1:18" s="698" customFormat="1" ht="13.5" customHeight="1" x14ac:dyDescent="0.25">
      <c r="A35" s="698" t="s">
        <v>1672</v>
      </c>
      <c r="B35" s="698">
        <v>16</v>
      </c>
      <c r="C35" s="578" t="s">
        <v>1013</v>
      </c>
      <c r="D35" s="579" t="s">
        <v>1013</v>
      </c>
      <c r="E35" s="578" t="s">
        <v>1758</v>
      </c>
      <c r="F35" s="436">
        <v>109</v>
      </c>
      <c r="G35" s="576" t="s">
        <v>19</v>
      </c>
      <c r="H35" s="822"/>
      <c r="I35" s="701">
        <v>40921</v>
      </c>
      <c r="J35" s="702">
        <v>41274</v>
      </c>
      <c r="K35" s="702" t="s">
        <v>16</v>
      </c>
      <c r="L35" s="703">
        <f t="shared" si="0"/>
        <v>11.766666666666667</v>
      </c>
      <c r="M35" s="702"/>
      <c r="N35" s="820">
        <v>400</v>
      </c>
      <c r="O35" s="703"/>
      <c r="P35" s="704">
        <v>350000000</v>
      </c>
      <c r="Q35" s="704"/>
      <c r="R35" s="438" t="s">
        <v>1749</v>
      </c>
    </row>
    <row r="36" spans="1:18" s="698" customFormat="1" ht="13.5" customHeight="1" x14ac:dyDescent="0.25">
      <c r="A36" s="698" t="s">
        <v>1672</v>
      </c>
      <c r="B36" s="698">
        <v>16</v>
      </c>
      <c r="C36" s="578" t="s">
        <v>1013</v>
      </c>
      <c r="D36" s="579" t="s">
        <v>1013</v>
      </c>
      <c r="E36" s="578" t="s">
        <v>1758</v>
      </c>
      <c r="F36" s="436">
        <v>159</v>
      </c>
      <c r="G36" s="576" t="s">
        <v>19</v>
      </c>
      <c r="H36" s="822"/>
      <c r="I36" s="701">
        <v>40557</v>
      </c>
      <c r="J36" s="702">
        <v>40908</v>
      </c>
      <c r="K36" s="702" t="s">
        <v>16</v>
      </c>
      <c r="L36" s="703">
        <f t="shared" si="0"/>
        <v>11.7</v>
      </c>
      <c r="M36" s="702"/>
      <c r="N36" s="820">
        <v>400</v>
      </c>
      <c r="O36" s="703"/>
      <c r="P36" s="704">
        <v>250000000</v>
      </c>
      <c r="Q36" s="704"/>
      <c r="R36" s="438" t="s">
        <v>1749</v>
      </c>
    </row>
    <row r="39" spans="1:18" ht="15" customHeight="1" x14ac:dyDescent="0.25">
      <c r="A39" s="577" t="s">
        <v>993</v>
      </c>
      <c r="B39" s="577">
        <v>15</v>
      </c>
      <c r="C39" s="263" t="s">
        <v>1021</v>
      </c>
      <c r="D39" s="367" t="s">
        <v>1021</v>
      </c>
      <c r="E39" s="263" t="s">
        <v>1022</v>
      </c>
      <c r="F39" s="563">
        <v>45</v>
      </c>
      <c r="G39" s="367" t="s">
        <v>19</v>
      </c>
      <c r="H39" s="368" t="s">
        <v>94</v>
      </c>
      <c r="I39" s="658">
        <v>39845</v>
      </c>
      <c r="J39" s="370">
        <v>40178</v>
      </c>
      <c r="K39" s="370" t="s">
        <v>16</v>
      </c>
      <c r="L39" s="370" t="s">
        <v>1023</v>
      </c>
      <c r="M39" s="370" t="s">
        <v>1024</v>
      </c>
      <c r="N39" s="371">
        <v>1050</v>
      </c>
      <c r="O39" s="364" t="s">
        <v>94</v>
      </c>
      <c r="P39" s="365">
        <v>517986166</v>
      </c>
      <c r="Q39" s="365">
        <v>107</v>
      </c>
      <c r="R39" s="266"/>
    </row>
    <row r="40" spans="1:18" ht="15" customHeight="1" x14ac:dyDescent="0.25">
      <c r="A40" s="577" t="s">
        <v>993</v>
      </c>
      <c r="B40" s="577">
        <v>15</v>
      </c>
      <c r="C40" s="263" t="s">
        <v>1021</v>
      </c>
      <c r="D40" s="367" t="s">
        <v>1021</v>
      </c>
      <c r="E40" s="263" t="s">
        <v>1022</v>
      </c>
      <c r="F40" s="563">
        <v>127</v>
      </c>
      <c r="G40" s="367" t="s">
        <v>19</v>
      </c>
      <c r="H40" s="367" t="s">
        <v>94</v>
      </c>
      <c r="I40" s="658">
        <v>40205</v>
      </c>
      <c r="J40" s="370">
        <v>40543</v>
      </c>
      <c r="K40" s="370" t="s">
        <v>16</v>
      </c>
      <c r="L40" s="370" t="s">
        <v>797</v>
      </c>
      <c r="M40" s="370" t="s">
        <v>94</v>
      </c>
      <c r="N40" s="371">
        <v>900</v>
      </c>
      <c r="O40" s="364" t="s">
        <v>94</v>
      </c>
      <c r="P40" s="365">
        <v>525424050</v>
      </c>
      <c r="Q40" s="365">
        <v>108</v>
      </c>
      <c r="R40" s="266"/>
    </row>
    <row r="41" spans="1:18" ht="15" customHeight="1" x14ac:dyDescent="0.25">
      <c r="A41" s="577" t="s">
        <v>993</v>
      </c>
      <c r="B41" s="577">
        <v>15</v>
      </c>
      <c r="C41" s="263" t="s">
        <v>1025</v>
      </c>
      <c r="D41" s="270" t="s">
        <v>1026</v>
      </c>
      <c r="E41" s="367" t="s">
        <v>1027</v>
      </c>
      <c r="F41" s="271">
        <v>29</v>
      </c>
      <c r="G41" s="367" t="s">
        <v>19</v>
      </c>
      <c r="H41" s="368" t="s">
        <v>94</v>
      </c>
      <c r="I41" s="658">
        <v>40420</v>
      </c>
      <c r="J41" s="370">
        <v>40971</v>
      </c>
      <c r="K41" s="370" t="s">
        <v>16</v>
      </c>
      <c r="L41" s="370" t="s">
        <v>1028</v>
      </c>
      <c r="M41" s="370" t="s">
        <v>94</v>
      </c>
      <c r="N41" s="371">
        <v>18927</v>
      </c>
      <c r="O41" s="371" t="s">
        <v>94</v>
      </c>
      <c r="P41" s="365">
        <v>14461480969</v>
      </c>
      <c r="Q41" s="365" t="s">
        <v>1029</v>
      </c>
      <c r="R41" s="266"/>
    </row>
    <row r="42" spans="1:18" ht="15" customHeight="1" x14ac:dyDescent="0.25">
      <c r="A42" s="577" t="s">
        <v>993</v>
      </c>
      <c r="B42" s="577">
        <v>15</v>
      </c>
      <c r="C42" s="263" t="s">
        <v>1025</v>
      </c>
      <c r="D42" s="270" t="s">
        <v>1026</v>
      </c>
      <c r="E42" s="263" t="s">
        <v>1030</v>
      </c>
      <c r="F42" s="563">
        <v>50</v>
      </c>
      <c r="G42" s="367" t="s">
        <v>19</v>
      </c>
      <c r="H42" s="367" t="s">
        <v>94</v>
      </c>
      <c r="I42" s="658">
        <v>39845</v>
      </c>
      <c r="J42" s="370">
        <v>40178</v>
      </c>
      <c r="K42" s="370" t="s">
        <v>16</v>
      </c>
      <c r="L42" s="370" t="s">
        <v>1031</v>
      </c>
      <c r="M42" s="370" t="s">
        <v>1032</v>
      </c>
      <c r="N42" s="371">
        <v>840</v>
      </c>
      <c r="O42" s="364" t="s">
        <v>94</v>
      </c>
      <c r="P42" s="365">
        <v>328797425</v>
      </c>
      <c r="Q42" s="365">
        <v>294</v>
      </c>
      <c r="R42" s="266" t="s">
        <v>1033</v>
      </c>
    </row>
    <row r="45" spans="1:18" ht="15" customHeight="1" x14ac:dyDescent="0.25">
      <c r="A45" s="577" t="s">
        <v>993</v>
      </c>
      <c r="B45" s="577">
        <v>21</v>
      </c>
      <c r="C45" s="263" t="s">
        <v>1034</v>
      </c>
      <c r="D45" s="263" t="s">
        <v>1034</v>
      </c>
      <c r="E45" s="263" t="s">
        <v>32</v>
      </c>
      <c r="F45" s="564" t="s">
        <v>1035</v>
      </c>
      <c r="G45" s="367" t="s">
        <v>19</v>
      </c>
      <c r="H45" s="303">
        <v>0.5</v>
      </c>
      <c r="I45" s="370">
        <v>41248</v>
      </c>
      <c r="J45" s="370">
        <v>42004</v>
      </c>
      <c r="K45" s="370" t="s">
        <v>16</v>
      </c>
      <c r="L45" s="371">
        <v>21</v>
      </c>
      <c r="M45" s="371">
        <v>3</v>
      </c>
      <c r="N45" s="371">
        <v>150</v>
      </c>
      <c r="O45" s="371">
        <v>150</v>
      </c>
      <c r="P45" s="365">
        <v>659873043</v>
      </c>
      <c r="Q45" s="266"/>
    </row>
    <row r="46" spans="1:18" ht="15" customHeight="1" x14ac:dyDescent="0.25">
      <c r="A46" s="577" t="s">
        <v>993</v>
      </c>
      <c r="B46" s="577">
        <v>21</v>
      </c>
      <c r="C46" s="263" t="s">
        <v>1034</v>
      </c>
      <c r="D46" s="367" t="s">
        <v>1034</v>
      </c>
      <c r="E46" s="263" t="s">
        <v>32</v>
      </c>
      <c r="F46" s="565">
        <v>286</v>
      </c>
      <c r="G46" s="367" t="s">
        <v>19</v>
      </c>
      <c r="H46" s="368">
        <v>0.5</v>
      </c>
      <c r="I46" s="266" t="s">
        <v>1036</v>
      </c>
      <c r="J46" s="370" t="s">
        <v>1037</v>
      </c>
      <c r="K46" s="370" t="s">
        <v>1037</v>
      </c>
      <c r="L46" s="370" t="s">
        <v>1037</v>
      </c>
      <c r="M46" s="370" t="s">
        <v>1037</v>
      </c>
      <c r="N46" s="364" t="s">
        <v>1037</v>
      </c>
      <c r="O46" s="364"/>
      <c r="P46" s="365"/>
      <c r="Q46" s="270"/>
    </row>
    <row r="47" spans="1:18" ht="15" customHeight="1" x14ac:dyDescent="0.25">
      <c r="A47" s="577" t="s">
        <v>993</v>
      </c>
      <c r="B47" s="577">
        <v>21</v>
      </c>
      <c r="C47" s="263" t="s">
        <v>1034</v>
      </c>
      <c r="D47" s="367" t="s">
        <v>1034</v>
      </c>
      <c r="E47" s="263" t="s">
        <v>32</v>
      </c>
      <c r="F47" s="565">
        <v>204</v>
      </c>
      <c r="G47" s="367" t="s">
        <v>19</v>
      </c>
      <c r="H47" s="368">
        <v>0.5</v>
      </c>
      <c r="I47" s="266" t="s">
        <v>1036</v>
      </c>
      <c r="J47" s="370" t="s">
        <v>1037</v>
      </c>
      <c r="K47" s="370" t="s">
        <v>1037</v>
      </c>
      <c r="L47" s="370" t="s">
        <v>1037</v>
      </c>
      <c r="M47" s="370" t="s">
        <v>1037</v>
      </c>
      <c r="N47" s="364" t="s">
        <v>1037</v>
      </c>
      <c r="O47" s="364"/>
      <c r="P47" s="365"/>
      <c r="Q47" s="270"/>
    </row>
    <row r="48" spans="1:18" ht="13.5" customHeight="1" x14ac:dyDescent="0.25">
      <c r="A48" s="577" t="s">
        <v>1672</v>
      </c>
      <c r="B48" s="577">
        <v>15</v>
      </c>
      <c r="C48" s="555" t="s">
        <v>1713</v>
      </c>
      <c r="D48" s="366" t="s">
        <v>1714</v>
      </c>
      <c r="E48" s="555" t="s">
        <v>32</v>
      </c>
      <c r="F48" s="557" t="s">
        <v>1715</v>
      </c>
      <c r="G48" s="367" t="s">
        <v>19</v>
      </c>
      <c r="H48" s="368"/>
      <c r="I48" s="658">
        <v>40567</v>
      </c>
      <c r="J48" s="658">
        <v>40908</v>
      </c>
      <c r="K48" s="370" t="s">
        <v>16</v>
      </c>
      <c r="L48" s="364">
        <v>11.23</v>
      </c>
      <c r="M48" s="370"/>
      <c r="N48" s="364">
        <v>455</v>
      </c>
      <c r="O48" s="364">
        <v>120</v>
      </c>
      <c r="P48" s="365"/>
      <c r="Q48" s="365"/>
      <c r="R48" s="561"/>
    </row>
    <row r="49" spans="1:20" s="962" customFormat="1" ht="13.5" customHeight="1" x14ac:dyDescent="0.25">
      <c r="A49" s="962" t="s">
        <v>1672</v>
      </c>
      <c r="B49" s="962">
        <v>15</v>
      </c>
      <c r="C49" s="555" t="s">
        <v>1713</v>
      </c>
      <c r="D49" s="366" t="s">
        <v>1716</v>
      </c>
      <c r="E49" s="555" t="s">
        <v>32</v>
      </c>
      <c r="F49" s="557" t="s">
        <v>1717</v>
      </c>
      <c r="G49" s="367" t="s">
        <v>19</v>
      </c>
      <c r="H49" s="367"/>
      <c r="I49" s="658">
        <v>40187</v>
      </c>
      <c r="J49" s="658">
        <v>40543</v>
      </c>
      <c r="K49" s="370" t="s">
        <v>16</v>
      </c>
      <c r="L49" s="364">
        <v>11.733000000000001</v>
      </c>
      <c r="M49" s="370"/>
      <c r="N49" s="364">
        <v>120</v>
      </c>
      <c r="O49" s="364">
        <v>130</v>
      </c>
      <c r="P49" s="365"/>
      <c r="Q49" s="365"/>
      <c r="R49" s="561"/>
    </row>
    <row r="50" spans="1:20" s="962" customFormat="1" ht="13.5" customHeight="1" x14ac:dyDescent="0.25">
      <c r="A50" s="962" t="s">
        <v>1672</v>
      </c>
      <c r="B50" s="962">
        <v>15</v>
      </c>
      <c r="C50" s="555" t="s">
        <v>1713</v>
      </c>
      <c r="D50" s="366" t="s">
        <v>1716</v>
      </c>
      <c r="E50" s="555" t="s">
        <v>32</v>
      </c>
      <c r="F50" s="557" t="s">
        <v>1718</v>
      </c>
      <c r="G50" s="367" t="s">
        <v>19</v>
      </c>
      <c r="H50" s="367"/>
      <c r="I50" s="658">
        <v>41091</v>
      </c>
      <c r="J50" s="658">
        <v>41273</v>
      </c>
      <c r="K50" s="370" t="s">
        <v>16</v>
      </c>
      <c r="L50" s="364">
        <v>5.96</v>
      </c>
      <c r="M50" s="370"/>
      <c r="N50" s="364">
        <v>130</v>
      </c>
      <c r="O50" s="364">
        <v>0</v>
      </c>
      <c r="P50" s="365"/>
      <c r="Q50" s="365"/>
      <c r="R50" s="561"/>
    </row>
    <row r="51" spans="1:20" s="962" customFormat="1" ht="13.5" customHeight="1" x14ac:dyDescent="0.25">
      <c r="A51" s="962" t="s">
        <v>1672</v>
      </c>
      <c r="B51" s="962">
        <v>15</v>
      </c>
      <c r="C51" s="555" t="s">
        <v>1034</v>
      </c>
      <c r="D51" s="366" t="s">
        <v>32</v>
      </c>
      <c r="E51" s="555" t="s">
        <v>32</v>
      </c>
      <c r="F51" s="557" t="s">
        <v>1719</v>
      </c>
      <c r="G51" s="367" t="s">
        <v>19</v>
      </c>
      <c r="H51" s="368">
        <v>1</v>
      </c>
      <c r="I51" s="658">
        <v>41295</v>
      </c>
      <c r="J51" s="658">
        <v>41912</v>
      </c>
      <c r="K51" s="370" t="s">
        <v>16</v>
      </c>
      <c r="L51" s="364">
        <v>20.57</v>
      </c>
      <c r="M51" s="370"/>
      <c r="N51" s="364">
        <v>120</v>
      </c>
      <c r="O51" s="364">
        <f>+N51*H51</f>
        <v>120</v>
      </c>
      <c r="P51" s="365"/>
      <c r="Q51" s="365"/>
      <c r="R51" s="561"/>
    </row>
    <row r="52" spans="1:20" s="962" customFormat="1" ht="13.5" customHeight="1" x14ac:dyDescent="0.25">
      <c r="A52" s="962" t="s">
        <v>1672</v>
      </c>
      <c r="B52" s="962">
        <v>37</v>
      </c>
      <c r="C52" s="555" t="s">
        <v>1754</v>
      </c>
      <c r="D52" s="555" t="s">
        <v>1754</v>
      </c>
      <c r="E52" s="555" t="s">
        <v>32</v>
      </c>
      <c r="F52" s="563">
        <v>467</v>
      </c>
      <c r="G52" s="367" t="s">
        <v>19</v>
      </c>
      <c r="H52" s="368"/>
      <c r="I52" s="658">
        <v>41295</v>
      </c>
      <c r="J52" s="658">
        <v>41912</v>
      </c>
      <c r="K52" s="370" t="s">
        <v>16</v>
      </c>
      <c r="L52" s="661">
        <f>(J52-I52)/30</f>
        <v>20.566666666666666</v>
      </c>
      <c r="M52" s="370"/>
      <c r="N52" s="364">
        <v>120</v>
      </c>
      <c r="O52" s="364"/>
      <c r="P52" s="365"/>
      <c r="Q52" s="365"/>
      <c r="R52" s="561"/>
    </row>
    <row r="53" spans="1:20" s="962" customFormat="1" ht="13.5" customHeight="1" x14ac:dyDescent="0.25">
      <c r="A53" s="962" t="s">
        <v>1672</v>
      </c>
      <c r="B53" s="962">
        <v>37</v>
      </c>
      <c r="C53" s="555" t="s">
        <v>1754</v>
      </c>
      <c r="D53" s="555" t="s">
        <v>1754</v>
      </c>
      <c r="E53" s="555" t="s">
        <v>1007</v>
      </c>
      <c r="F53" s="565">
        <v>466</v>
      </c>
      <c r="G53" s="658" t="s">
        <v>19</v>
      </c>
      <c r="H53" s="368"/>
      <c r="I53" s="658">
        <v>41295</v>
      </c>
      <c r="J53" s="658">
        <v>41912</v>
      </c>
      <c r="K53" s="370" t="s">
        <v>16</v>
      </c>
      <c r="L53" s="660">
        <f>(J53-I53)/30</f>
        <v>20.566666666666666</v>
      </c>
      <c r="M53" s="370"/>
      <c r="N53" s="660">
        <v>120</v>
      </c>
      <c r="O53" s="364">
        <f>+N53*H53</f>
        <v>0</v>
      </c>
      <c r="P53" s="365"/>
      <c r="Q53" s="365"/>
      <c r="R53" s="561"/>
    </row>
    <row r="54" spans="1:20" s="963" customFormat="1" ht="13.5" customHeight="1" x14ac:dyDescent="0.2">
      <c r="A54" s="963" t="s">
        <v>1972</v>
      </c>
      <c r="C54" s="964" t="s">
        <v>1968</v>
      </c>
      <c r="D54" s="964" t="s">
        <v>1968</v>
      </c>
      <c r="E54" s="838" t="s">
        <v>1969</v>
      </c>
      <c r="F54" s="280" t="s">
        <v>1970</v>
      </c>
      <c r="G54" s="827" t="s">
        <v>19</v>
      </c>
      <c r="H54" s="833">
        <v>1</v>
      </c>
      <c r="I54" s="829">
        <v>41260</v>
      </c>
      <c r="J54" s="830">
        <v>41912</v>
      </c>
      <c r="K54" s="830" t="s">
        <v>16</v>
      </c>
      <c r="L54" s="826">
        <v>33</v>
      </c>
      <c r="M54" s="826">
        <v>13</v>
      </c>
      <c r="N54" s="830"/>
      <c r="O54" s="826">
        <v>270</v>
      </c>
      <c r="P54" s="831">
        <v>270</v>
      </c>
      <c r="Q54" s="832"/>
      <c r="R54" s="832"/>
      <c r="S54" s="284" t="s">
        <v>1971</v>
      </c>
    </row>
    <row r="55" spans="1:20" s="963" customFormat="1" ht="13.5" customHeight="1" x14ac:dyDescent="0.2">
      <c r="A55" s="963" t="s">
        <v>1972</v>
      </c>
      <c r="C55" s="263" t="s">
        <v>1973</v>
      </c>
      <c r="D55" s="263" t="s">
        <v>1973</v>
      </c>
      <c r="E55" s="263" t="s">
        <v>32</v>
      </c>
      <c r="F55" s="565" t="s">
        <v>1974</v>
      </c>
      <c r="G55" s="367" t="s">
        <v>19</v>
      </c>
      <c r="H55" s="368">
        <v>1</v>
      </c>
      <c r="I55" s="658">
        <v>40187</v>
      </c>
      <c r="J55" s="370">
        <v>40543</v>
      </c>
      <c r="K55" s="370" t="s">
        <v>16</v>
      </c>
      <c r="L55" s="660">
        <v>11</v>
      </c>
      <c r="M55" s="660">
        <v>21</v>
      </c>
      <c r="N55" s="370"/>
      <c r="O55" s="364"/>
      <c r="P55" s="364"/>
      <c r="Q55" s="365"/>
      <c r="R55" s="365"/>
      <c r="S55" s="266"/>
    </row>
    <row r="56" spans="1:20" s="963" customFormat="1" ht="13.5" customHeight="1" x14ac:dyDescent="0.2">
      <c r="A56" s="963" t="s">
        <v>1972</v>
      </c>
      <c r="C56" s="263" t="s">
        <v>1973</v>
      </c>
      <c r="D56" s="263" t="s">
        <v>1973</v>
      </c>
      <c r="E56" s="263" t="s">
        <v>32</v>
      </c>
      <c r="F56" s="557" t="s">
        <v>1975</v>
      </c>
      <c r="G56" s="367" t="s">
        <v>19</v>
      </c>
      <c r="H56" s="303">
        <v>1</v>
      </c>
      <c r="I56" s="658">
        <v>40561</v>
      </c>
      <c r="J56" s="658">
        <v>40908</v>
      </c>
      <c r="K56" s="370" t="s">
        <v>16</v>
      </c>
      <c r="L56" s="660">
        <v>11</v>
      </c>
      <c r="M56" s="660">
        <v>22</v>
      </c>
      <c r="N56" s="370"/>
      <c r="O56" s="364"/>
      <c r="P56" s="364"/>
      <c r="Q56" s="365"/>
      <c r="R56" s="365"/>
      <c r="S56" s="266"/>
    </row>
    <row r="57" spans="1:20" s="963" customFormat="1" ht="13.5" customHeight="1" x14ac:dyDescent="0.2">
      <c r="A57" s="963" t="s">
        <v>1972</v>
      </c>
      <c r="B57" s="963">
        <v>23</v>
      </c>
      <c r="C57" s="263" t="s">
        <v>1716</v>
      </c>
      <c r="D57" s="367" t="s">
        <v>1716</v>
      </c>
      <c r="E57" s="263" t="s">
        <v>32</v>
      </c>
      <c r="F57" s="557" t="s">
        <v>1976</v>
      </c>
      <c r="G57" s="367" t="s">
        <v>19</v>
      </c>
      <c r="H57" s="367">
        <v>100</v>
      </c>
      <c r="I57" s="658">
        <v>40187</v>
      </c>
      <c r="J57" s="370">
        <v>40543</v>
      </c>
      <c r="K57" s="370" t="s">
        <v>16</v>
      </c>
      <c r="L57" s="660">
        <v>11</v>
      </c>
      <c r="M57" s="660">
        <v>21</v>
      </c>
      <c r="N57" s="370"/>
      <c r="O57" s="370"/>
      <c r="P57" s="364">
        <v>155</v>
      </c>
      <c r="Q57" s="364">
        <v>155</v>
      </c>
      <c r="R57" s="365">
        <v>210311150</v>
      </c>
      <c r="S57" s="365">
        <v>14</v>
      </c>
      <c r="T57" s="266"/>
    </row>
    <row r="58" spans="1:20" s="963" customFormat="1" ht="13.5" customHeight="1" x14ac:dyDescent="0.2">
      <c r="A58" s="963" t="s">
        <v>1972</v>
      </c>
      <c r="B58" s="963">
        <v>23</v>
      </c>
      <c r="C58" s="263" t="s">
        <v>1716</v>
      </c>
      <c r="D58" s="367" t="s">
        <v>1716</v>
      </c>
      <c r="E58" s="263" t="s">
        <v>32</v>
      </c>
      <c r="F58" s="557" t="s">
        <v>1977</v>
      </c>
      <c r="G58" s="367" t="s">
        <v>19</v>
      </c>
      <c r="H58" s="367">
        <v>100</v>
      </c>
      <c r="I58" s="658" t="s">
        <v>1978</v>
      </c>
      <c r="J58" s="370">
        <v>40543</v>
      </c>
      <c r="K58" s="370" t="s">
        <v>16</v>
      </c>
      <c r="L58" s="370"/>
      <c r="M58" s="660">
        <v>1</v>
      </c>
      <c r="N58" s="370">
        <v>11</v>
      </c>
      <c r="O58" s="370">
        <v>21</v>
      </c>
      <c r="P58" s="364">
        <v>100</v>
      </c>
      <c r="Q58" s="364">
        <v>100</v>
      </c>
      <c r="R58" s="365">
        <v>166352278</v>
      </c>
      <c r="S58" s="365" t="s">
        <v>1979</v>
      </c>
      <c r="T58" s="266"/>
    </row>
    <row r="59" spans="1:20" s="963" customFormat="1" ht="13.5" customHeight="1" x14ac:dyDescent="0.2">
      <c r="A59" s="963" t="s">
        <v>1972</v>
      </c>
      <c r="B59" s="963">
        <v>23</v>
      </c>
      <c r="C59" s="263" t="s">
        <v>1716</v>
      </c>
      <c r="D59" s="367" t="s">
        <v>1716</v>
      </c>
      <c r="E59" s="263" t="s">
        <v>32</v>
      </c>
      <c r="F59" s="557" t="s">
        <v>1980</v>
      </c>
      <c r="G59" s="367" t="s">
        <v>19</v>
      </c>
      <c r="H59" s="367">
        <v>100</v>
      </c>
      <c r="I59" s="658">
        <v>40186</v>
      </c>
      <c r="J59" s="370">
        <v>40543</v>
      </c>
      <c r="K59" s="370" t="s">
        <v>16</v>
      </c>
      <c r="L59" s="370"/>
      <c r="M59" s="370"/>
      <c r="N59" s="370">
        <v>11</v>
      </c>
      <c r="O59" s="370">
        <v>22</v>
      </c>
      <c r="P59" s="364">
        <v>270</v>
      </c>
      <c r="Q59" s="364">
        <v>270</v>
      </c>
      <c r="R59" s="365">
        <v>380982447</v>
      </c>
      <c r="S59" s="365">
        <v>15</v>
      </c>
      <c r="T59" s="266"/>
    </row>
    <row r="60" spans="1:20" s="963" customFormat="1" ht="13.5" customHeight="1" x14ac:dyDescent="0.2">
      <c r="A60" s="963" t="s">
        <v>1972</v>
      </c>
      <c r="B60" s="963">
        <v>23</v>
      </c>
      <c r="C60" s="263" t="s">
        <v>1716</v>
      </c>
      <c r="D60" s="367" t="s">
        <v>1716</v>
      </c>
      <c r="E60" s="571"/>
      <c r="F60" s="557" t="s">
        <v>1981</v>
      </c>
      <c r="G60" s="367" t="s">
        <v>19</v>
      </c>
      <c r="H60" s="367">
        <v>100</v>
      </c>
      <c r="I60" s="658">
        <v>40187</v>
      </c>
      <c r="J60" s="370">
        <v>40543</v>
      </c>
      <c r="K60" s="370" t="s">
        <v>16</v>
      </c>
      <c r="L60" s="370"/>
      <c r="M60" s="370"/>
      <c r="N60" s="370">
        <v>11</v>
      </c>
      <c r="O60" s="370">
        <v>21</v>
      </c>
      <c r="P60" s="364">
        <v>120</v>
      </c>
      <c r="Q60" s="364">
        <v>120</v>
      </c>
      <c r="R60" s="365">
        <v>233430132</v>
      </c>
      <c r="S60" s="365">
        <v>15</v>
      </c>
      <c r="T60" s="266"/>
    </row>
    <row r="61" spans="1:20" s="808" customFormat="1" ht="13.5" customHeight="1" x14ac:dyDescent="0.2">
      <c r="A61" s="808" t="s">
        <v>1972</v>
      </c>
      <c r="B61" s="808">
        <v>23</v>
      </c>
      <c r="C61" s="589" t="s">
        <v>1716</v>
      </c>
      <c r="D61" s="591" t="s">
        <v>1716</v>
      </c>
      <c r="E61" s="589" t="s">
        <v>32</v>
      </c>
      <c r="F61" s="1259" t="s">
        <v>1982</v>
      </c>
      <c r="G61" s="591" t="s">
        <v>19</v>
      </c>
      <c r="H61" s="591">
        <v>100</v>
      </c>
      <c r="I61" s="850">
        <v>41660</v>
      </c>
      <c r="J61" s="851">
        <v>41912</v>
      </c>
      <c r="K61" s="851" t="s">
        <v>16</v>
      </c>
      <c r="L61" s="854">
        <v>8</v>
      </c>
      <c r="M61" s="851">
        <v>9</v>
      </c>
      <c r="N61" s="851"/>
      <c r="O61" s="851"/>
      <c r="P61" s="852"/>
      <c r="Q61" s="852"/>
      <c r="R61" s="853">
        <v>195244155</v>
      </c>
      <c r="S61" s="853"/>
      <c r="T61" s="590"/>
    </row>
    <row r="62" spans="1:20" s="808" customFormat="1" ht="13.5" customHeight="1" x14ac:dyDescent="0.2">
      <c r="A62" s="808" t="s">
        <v>1972</v>
      </c>
      <c r="B62" s="808">
        <v>23</v>
      </c>
      <c r="C62" s="263" t="s">
        <v>1716</v>
      </c>
      <c r="D62" s="367" t="s">
        <v>1716</v>
      </c>
      <c r="E62" s="263" t="s">
        <v>32</v>
      </c>
      <c r="F62" s="557" t="s">
        <v>1983</v>
      </c>
      <c r="G62" s="367" t="s">
        <v>19</v>
      </c>
      <c r="H62" s="367">
        <v>100</v>
      </c>
      <c r="I62" s="658">
        <v>40186</v>
      </c>
      <c r="J62" s="370">
        <v>40543</v>
      </c>
      <c r="K62" s="370" t="s">
        <v>16</v>
      </c>
      <c r="L62" s="370"/>
      <c r="M62" s="370"/>
      <c r="N62" s="370">
        <v>11</v>
      </c>
      <c r="O62" s="370">
        <v>22</v>
      </c>
      <c r="P62" s="364">
        <v>130</v>
      </c>
      <c r="Q62" s="364">
        <v>130</v>
      </c>
      <c r="R62" s="365">
        <v>211335878</v>
      </c>
      <c r="S62" s="365">
        <v>15</v>
      </c>
      <c r="T62" s="266"/>
    </row>
    <row r="63" spans="1:20" ht="13.5" customHeight="1" x14ac:dyDescent="0.25">
      <c r="A63" s="577" t="s">
        <v>1672</v>
      </c>
      <c r="B63" s="577">
        <v>22</v>
      </c>
      <c r="C63" s="555" t="s">
        <v>1754</v>
      </c>
      <c r="D63" s="555" t="s">
        <v>1754</v>
      </c>
      <c r="E63" s="555" t="s">
        <v>32</v>
      </c>
      <c r="F63" s="563">
        <v>288</v>
      </c>
      <c r="G63" s="367" t="s">
        <v>19</v>
      </c>
      <c r="H63" s="367"/>
      <c r="I63" s="658">
        <v>40200</v>
      </c>
      <c r="J63" s="658">
        <v>40543</v>
      </c>
      <c r="K63" s="370" t="s">
        <v>16</v>
      </c>
      <c r="L63" s="661">
        <f t="shared" ref="L63:L64" si="1">(J63-I63)/30</f>
        <v>11.433333333333334</v>
      </c>
      <c r="M63" s="370"/>
      <c r="N63" s="660">
        <v>90</v>
      </c>
      <c r="O63" s="660">
        <v>72</v>
      </c>
      <c r="P63" s="365"/>
      <c r="Q63" s="365"/>
      <c r="R63" s="561"/>
    </row>
    <row r="64" spans="1:20" ht="13.5" customHeight="1" x14ac:dyDescent="0.25">
      <c r="A64" s="577" t="s">
        <v>1672</v>
      </c>
      <c r="B64" s="577">
        <v>22</v>
      </c>
      <c r="C64" s="555" t="s">
        <v>1754</v>
      </c>
      <c r="D64" s="555" t="s">
        <v>1754</v>
      </c>
      <c r="E64" s="555" t="s">
        <v>32</v>
      </c>
      <c r="F64" s="565">
        <v>76</v>
      </c>
      <c r="G64" s="367" t="s">
        <v>19</v>
      </c>
      <c r="H64" s="303">
        <v>1</v>
      </c>
      <c r="I64" s="658">
        <v>40947</v>
      </c>
      <c r="J64" s="658">
        <v>41090</v>
      </c>
      <c r="K64" s="370" t="s">
        <v>16</v>
      </c>
      <c r="L64" s="660">
        <f t="shared" si="1"/>
        <v>4.7666666666666666</v>
      </c>
      <c r="M64" s="370"/>
      <c r="N64" s="371">
        <v>130</v>
      </c>
      <c r="O64" s="364"/>
      <c r="P64" s="365"/>
      <c r="Q64" s="365"/>
      <c r="R64" s="561"/>
    </row>
    <row r="65" spans="1:21" ht="13.5" customHeight="1" x14ac:dyDescent="0.25">
      <c r="A65" s="577" t="s">
        <v>1672</v>
      </c>
      <c r="B65" s="577">
        <v>16</v>
      </c>
      <c r="C65" s="555" t="s">
        <v>1746</v>
      </c>
      <c r="D65" s="366" t="s">
        <v>1747</v>
      </c>
      <c r="E65" s="555" t="s">
        <v>1748</v>
      </c>
      <c r="F65" s="563">
        <v>469</v>
      </c>
      <c r="G65" s="367" t="s">
        <v>19</v>
      </c>
      <c r="H65" s="368">
        <v>1</v>
      </c>
      <c r="I65" s="658">
        <v>41260</v>
      </c>
      <c r="J65" s="370">
        <v>41912</v>
      </c>
      <c r="K65" s="370" t="s">
        <v>16</v>
      </c>
      <c r="L65" s="364">
        <v>21</v>
      </c>
      <c r="M65" s="370"/>
      <c r="N65" s="364">
        <v>90</v>
      </c>
      <c r="O65" s="364"/>
      <c r="P65" s="365"/>
      <c r="Q65" s="365"/>
      <c r="R65" s="561" t="s">
        <v>1749</v>
      </c>
    </row>
    <row r="68" spans="1:21" s="698" customFormat="1" ht="15" customHeight="1" x14ac:dyDescent="0.25">
      <c r="A68" s="855" t="s">
        <v>993</v>
      </c>
      <c r="B68" s="855">
        <v>18</v>
      </c>
      <c r="C68" s="855" t="s">
        <v>617</v>
      </c>
      <c r="D68" s="855" t="s">
        <v>617</v>
      </c>
      <c r="E68" s="855" t="s">
        <v>1038</v>
      </c>
      <c r="F68" s="1260" t="s">
        <v>732</v>
      </c>
      <c r="G68" s="855" t="s">
        <v>16</v>
      </c>
      <c r="H68" s="855" t="s">
        <v>95</v>
      </c>
      <c r="I68" s="856">
        <v>40359</v>
      </c>
      <c r="J68" s="856">
        <v>40479</v>
      </c>
      <c r="K68" s="855" t="s">
        <v>16</v>
      </c>
      <c r="L68" s="855">
        <v>0</v>
      </c>
      <c r="M68" s="855">
        <v>4</v>
      </c>
      <c r="N68" s="855">
        <v>0</v>
      </c>
      <c r="O68" s="855" t="s">
        <v>95</v>
      </c>
      <c r="P68" s="855">
        <v>547389360</v>
      </c>
      <c r="Q68" s="855">
        <v>72</v>
      </c>
      <c r="R68" s="855" t="s">
        <v>1039</v>
      </c>
      <c r="S68" s="855"/>
      <c r="T68" s="855"/>
      <c r="U68" s="855"/>
    </row>
    <row r="69" spans="1:21" s="698" customFormat="1" ht="15" customHeight="1" x14ac:dyDescent="0.25">
      <c r="A69" s="855" t="s">
        <v>993</v>
      </c>
      <c r="B69" s="855">
        <v>18</v>
      </c>
      <c r="C69" s="855" t="s">
        <v>617</v>
      </c>
      <c r="D69" s="855" t="s">
        <v>617</v>
      </c>
      <c r="E69" s="855" t="s">
        <v>1038</v>
      </c>
      <c r="F69" s="1260">
        <v>937</v>
      </c>
      <c r="G69" s="855" t="s">
        <v>16</v>
      </c>
      <c r="H69" s="855" t="s">
        <v>95</v>
      </c>
      <c r="I69" s="856">
        <v>40359</v>
      </c>
      <c r="J69" s="856">
        <v>40479</v>
      </c>
      <c r="K69" s="855" t="s">
        <v>16</v>
      </c>
      <c r="L69" s="855">
        <v>0</v>
      </c>
      <c r="M69" s="855">
        <v>4</v>
      </c>
      <c r="N69" s="855">
        <v>0</v>
      </c>
      <c r="O69" s="855" t="s">
        <v>95</v>
      </c>
      <c r="P69" s="855">
        <v>79067352</v>
      </c>
      <c r="Q69" s="855">
        <v>74</v>
      </c>
      <c r="R69" s="855" t="s">
        <v>1040</v>
      </c>
      <c r="S69" s="855"/>
      <c r="T69" s="855"/>
      <c r="U69" s="855"/>
    </row>
    <row r="70" spans="1:21" s="698" customFormat="1" ht="15" customHeight="1" x14ac:dyDescent="0.25">
      <c r="A70" s="855" t="s">
        <v>993</v>
      </c>
      <c r="B70" s="855">
        <v>18</v>
      </c>
      <c r="C70" s="855" t="s">
        <v>617</v>
      </c>
      <c r="D70" s="855" t="s">
        <v>617</v>
      </c>
      <c r="E70" s="855" t="s">
        <v>1038</v>
      </c>
      <c r="F70" s="1260">
        <v>1588</v>
      </c>
      <c r="G70" s="855" t="s">
        <v>16</v>
      </c>
      <c r="H70" s="855" t="s">
        <v>95</v>
      </c>
      <c r="I70" s="856">
        <v>40541</v>
      </c>
      <c r="J70" s="856">
        <v>40907</v>
      </c>
      <c r="K70" s="855" t="s">
        <v>16</v>
      </c>
      <c r="L70" s="855">
        <v>0</v>
      </c>
      <c r="M70" s="855">
        <v>12</v>
      </c>
      <c r="N70" s="855">
        <v>0</v>
      </c>
      <c r="O70" s="855" t="s">
        <v>95</v>
      </c>
      <c r="P70" s="855">
        <v>1665997098</v>
      </c>
      <c r="Q70" s="855">
        <v>74</v>
      </c>
      <c r="R70" s="855" t="s">
        <v>1039</v>
      </c>
      <c r="S70" s="855"/>
      <c r="T70" s="855"/>
      <c r="U70" s="855"/>
    </row>
    <row r="71" spans="1:21" s="698" customFormat="1" ht="19.5" customHeight="1" x14ac:dyDescent="0.25">
      <c r="A71" s="855" t="s">
        <v>993</v>
      </c>
      <c r="B71" s="855">
        <v>18</v>
      </c>
      <c r="C71" s="855" t="s">
        <v>617</v>
      </c>
      <c r="D71" s="855" t="s">
        <v>617</v>
      </c>
      <c r="E71" s="855" t="s">
        <v>1038</v>
      </c>
      <c r="F71" s="1260">
        <v>1564</v>
      </c>
      <c r="G71" s="855" t="s">
        <v>16</v>
      </c>
      <c r="H71" s="855" t="s">
        <v>95</v>
      </c>
      <c r="I71" s="856">
        <v>40541</v>
      </c>
      <c r="J71" s="856">
        <v>40907</v>
      </c>
      <c r="K71" s="855" t="s">
        <v>16</v>
      </c>
      <c r="L71" s="855">
        <v>0</v>
      </c>
      <c r="M71" s="855">
        <v>12</v>
      </c>
      <c r="N71" s="855">
        <v>0</v>
      </c>
      <c r="O71" s="855" t="s">
        <v>95</v>
      </c>
      <c r="P71" s="855">
        <v>1800895721</v>
      </c>
      <c r="Q71" s="855">
        <v>73</v>
      </c>
      <c r="R71" s="855" t="s">
        <v>1041</v>
      </c>
      <c r="S71" s="855"/>
      <c r="T71" s="855"/>
      <c r="U71" s="855"/>
    </row>
    <row r="72" spans="1:21" s="698" customFormat="1" ht="15" customHeight="1" x14ac:dyDescent="0.25">
      <c r="A72" s="855" t="s">
        <v>993</v>
      </c>
      <c r="B72" s="855">
        <v>18</v>
      </c>
      <c r="C72" s="855" t="s">
        <v>617</v>
      </c>
      <c r="D72" s="855" t="s">
        <v>617</v>
      </c>
      <c r="E72" s="855" t="s">
        <v>1038</v>
      </c>
      <c r="F72" s="1260">
        <v>1647</v>
      </c>
      <c r="G72" s="855" t="s">
        <v>16</v>
      </c>
      <c r="H72" s="855" t="s">
        <v>95</v>
      </c>
      <c r="I72" s="856">
        <v>40542</v>
      </c>
      <c r="J72" s="856">
        <v>40907</v>
      </c>
      <c r="K72" s="855" t="s">
        <v>16</v>
      </c>
      <c r="L72" s="855">
        <v>0</v>
      </c>
      <c r="M72" s="855">
        <v>12</v>
      </c>
      <c r="N72" s="855">
        <v>0</v>
      </c>
      <c r="O72" s="855" t="s">
        <v>95</v>
      </c>
      <c r="P72" s="855">
        <v>227365326</v>
      </c>
      <c r="Q72" s="855">
        <v>73</v>
      </c>
      <c r="R72" s="855" t="s">
        <v>1042</v>
      </c>
      <c r="S72" s="855"/>
      <c r="T72" s="855"/>
      <c r="U72" s="855"/>
    </row>
    <row r="73" spans="1:21" s="698" customFormat="1" ht="15" customHeight="1" x14ac:dyDescent="0.25">
      <c r="A73" s="855" t="s">
        <v>993</v>
      </c>
      <c r="B73" s="855">
        <v>18</v>
      </c>
      <c r="C73" s="855" t="s">
        <v>617</v>
      </c>
      <c r="D73" s="855" t="s">
        <v>617</v>
      </c>
      <c r="E73" s="855" t="s">
        <v>1038</v>
      </c>
      <c r="F73" s="1260">
        <v>1563</v>
      </c>
      <c r="G73" s="855" t="s">
        <v>16</v>
      </c>
      <c r="H73" s="855" t="s">
        <v>95</v>
      </c>
      <c r="I73" s="856">
        <v>40541</v>
      </c>
      <c r="J73" s="856">
        <v>40907</v>
      </c>
      <c r="K73" s="855" t="s">
        <v>16</v>
      </c>
      <c r="L73" s="855">
        <v>0</v>
      </c>
      <c r="M73" s="855">
        <v>12</v>
      </c>
      <c r="N73" s="855">
        <v>0</v>
      </c>
      <c r="O73" s="855" t="s">
        <v>95</v>
      </c>
      <c r="P73" s="855">
        <v>3601791442</v>
      </c>
      <c r="Q73" s="855">
        <v>75</v>
      </c>
      <c r="R73" s="855" t="s">
        <v>1043</v>
      </c>
      <c r="S73" s="855"/>
      <c r="T73" s="855"/>
      <c r="U73" s="855"/>
    </row>
    <row r="74" spans="1:21" s="698" customFormat="1" ht="15" customHeight="1" x14ac:dyDescent="0.25">
      <c r="A74" s="855" t="s">
        <v>993</v>
      </c>
      <c r="B74" s="855">
        <v>18</v>
      </c>
      <c r="C74" s="855" t="s">
        <v>617</v>
      </c>
      <c r="D74" s="855" t="s">
        <v>617</v>
      </c>
      <c r="E74" s="855" t="s">
        <v>1038</v>
      </c>
      <c r="F74" s="1260">
        <v>1466</v>
      </c>
      <c r="G74" s="855" t="s">
        <v>16</v>
      </c>
      <c r="H74" s="855" t="s">
        <v>95</v>
      </c>
      <c r="I74" s="856">
        <v>40875</v>
      </c>
      <c r="J74" s="856">
        <v>41623</v>
      </c>
      <c r="K74" s="855" t="s">
        <v>16</v>
      </c>
      <c r="L74" s="855">
        <v>0</v>
      </c>
      <c r="M74" s="855">
        <v>23</v>
      </c>
      <c r="N74" s="855">
        <v>0</v>
      </c>
      <c r="O74" s="855" t="s">
        <v>95</v>
      </c>
      <c r="P74" s="855">
        <v>3239248734</v>
      </c>
      <c r="Q74" s="855">
        <v>75</v>
      </c>
      <c r="R74" s="855" t="s">
        <v>1039</v>
      </c>
      <c r="S74" s="855"/>
      <c r="T74" s="855"/>
      <c r="U74" s="855"/>
    </row>
    <row r="75" spans="1:21" s="698" customFormat="1" ht="15" customHeight="1" x14ac:dyDescent="0.25">
      <c r="A75" s="855" t="s">
        <v>993</v>
      </c>
      <c r="B75" s="855">
        <v>18</v>
      </c>
      <c r="C75" s="855" t="s">
        <v>617</v>
      </c>
      <c r="D75" s="855" t="s">
        <v>617</v>
      </c>
      <c r="E75" s="855" t="s">
        <v>1038</v>
      </c>
      <c r="F75" s="1260">
        <v>1463</v>
      </c>
      <c r="G75" s="855" t="s">
        <v>16</v>
      </c>
      <c r="H75" s="855" t="s">
        <v>95</v>
      </c>
      <c r="I75" s="856">
        <v>40875</v>
      </c>
      <c r="J75" s="856">
        <v>41623</v>
      </c>
      <c r="K75" s="855" t="s">
        <v>16</v>
      </c>
      <c r="L75" s="855">
        <v>0</v>
      </c>
      <c r="M75" s="855">
        <v>23</v>
      </c>
      <c r="N75" s="855">
        <v>0</v>
      </c>
      <c r="O75" s="855" t="s">
        <v>95</v>
      </c>
      <c r="P75" s="855">
        <v>3408780165</v>
      </c>
      <c r="Q75" s="855">
        <v>75</v>
      </c>
      <c r="R75" s="855" t="s">
        <v>1044</v>
      </c>
      <c r="S75" s="855"/>
      <c r="T75" s="855"/>
      <c r="U75" s="855"/>
    </row>
    <row r="76" spans="1:21" s="866" customFormat="1" ht="15.75" customHeight="1" x14ac:dyDescent="0.2">
      <c r="A76" s="857" t="s">
        <v>418</v>
      </c>
      <c r="B76" s="857">
        <v>33</v>
      </c>
      <c r="C76" s="858" t="s">
        <v>617</v>
      </c>
      <c r="D76" s="858" t="s">
        <v>617</v>
      </c>
      <c r="E76" s="859" t="s">
        <v>618</v>
      </c>
      <c r="F76" s="208" t="s">
        <v>619</v>
      </c>
      <c r="G76" s="859" t="s">
        <v>16</v>
      </c>
      <c r="H76" s="860"/>
      <c r="I76" s="861">
        <v>41518</v>
      </c>
      <c r="J76" s="861">
        <v>41639</v>
      </c>
      <c r="K76" s="862">
        <f t="shared" ref="K76:K83" si="2">(YEARFRAC(I76,J76,3))*12</f>
        <v>3.978082191780822</v>
      </c>
      <c r="L76" s="861" t="s">
        <v>16</v>
      </c>
      <c r="M76" s="863">
        <v>0</v>
      </c>
      <c r="N76" s="863">
        <f>K76-M76</f>
        <v>3.978082191780822</v>
      </c>
      <c r="O76" s="864">
        <v>26</v>
      </c>
      <c r="P76" s="865">
        <v>252657699</v>
      </c>
      <c r="Q76" s="865">
        <v>118</v>
      </c>
      <c r="R76" s="32" t="s">
        <v>601</v>
      </c>
    </row>
    <row r="77" spans="1:21" s="866" customFormat="1" ht="15.75" customHeight="1" x14ac:dyDescent="0.2">
      <c r="A77" s="857" t="s">
        <v>418</v>
      </c>
      <c r="B77" s="857">
        <v>33</v>
      </c>
      <c r="C77" s="858" t="s">
        <v>617</v>
      </c>
      <c r="D77" s="858" t="s">
        <v>617</v>
      </c>
      <c r="E77" s="859" t="s">
        <v>618</v>
      </c>
      <c r="F77" s="208" t="s">
        <v>620</v>
      </c>
      <c r="G77" s="859" t="s">
        <v>16</v>
      </c>
      <c r="H77" s="859"/>
      <c r="I77" s="861">
        <v>41149</v>
      </c>
      <c r="J77" s="861">
        <v>41273</v>
      </c>
      <c r="K77" s="863">
        <f t="shared" si="2"/>
        <v>4.0767123287671234</v>
      </c>
      <c r="L77" s="861" t="s">
        <v>16</v>
      </c>
      <c r="M77" s="863">
        <v>0</v>
      </c>
      <c r="N77" s="863">
        <f t="shared" ref="N77:N83" si="3">K77-M77</f>
        <v>4.0767123287671234</v>
      </c>
      <c r="O77" s="864">
        <v>5205</v>
      </c>
      <c r="P77" s="864">
        <f t="shared" ref="P77" si="4">+O77*H77</f>
        <v>0</v>
      </c>
    </row>
    <row r="78" spans="1:21" s="866" customFormat="1" ht="15.75" customHeight="1" x14ac:dyDescent="0.2">
      <c r="A78" s="857" t="s">
        <v>418</v>
      </c>
      <c r="B78" s="857">
        <v>33</v>
      </c>
      <c r="C78" s="858" t="s">
        <v>617</v>
      </c>
      <c r="D78" s="858" t="s">
        <v>617</v>
      </c>
      <c r="E78" s="859" t="s">
        <v>618</v>
      </c>
      <c r="F78" s="208" t="s">
        <v>621</v>
      </c>
      <c r="G78" s="859" t="s">
        <v>16</v>
      </c>
      <c r="H78" s="859"/>
      <c r="I78" s="861">
        <v>40914</v>
      </c>
      <c r="J78" s="861">
        <v>41274</v>
      </c>
      <c r="K78" s="863">
        <f t="shared" si="2"/>
        <v>11.835616438356164</v>
      </c>
      <c r="L78" s="861" t="s">
        <v>16</v>
      </c>
      <c r="M78" s="863">
        <v>0</v>
      </c>
      <c r="N78" s="863">
        <f t="shared" si="3"/>
        <v>11.835616438356164</v>
      </c>
      <c r="O78" s="864">
        <v>26</v>
      </c>
      <c r="P78" s="865">
        <v>1060770800</v>
      </c>
      <c r="Q78" s="865">
        <v>118</v>
      </c>
      <c r="R78" s="32" t="s">
        <v>601</v>
      </c>
    </row>
    <row r="79" spans="1:21" s="866" customFormat="1" ht="15.75" customHeight="1" x14ac:dyDescent="0.2">
      <c r="A79" s="857" t="s">
        <v>418</v>
      </c>
      <c r="B79" s="857">
        <v>33</v>
      </c>
      <c r="C79" s="858" t="s">
        <v>617</v>
      </c>
      <c r="D79" s="858" t="s">
        <v>617</v>
      </c>
      <c r="E79" s="859" t="s">
        <v>618</v>
      </c>
      <c r="F79" s="208" t="s">
        <v>622</v>
      </c>
      <c r="G79" s="859" t="s">
        <v>16</v>
      </c>
      <c r="H79" s="859"/>
      <c r="I79" s="861">
        <v>40905</v>
      </c>
      <c r="J79" s="861">
        <v>41623</v>
      </c>
      <c r="K79" s="863">
        <f t="shared" si="2"/>
        <v>23.605479452054794</v>
      </c>
      <c r="L79" s="861" t="s">
        <v>16</v>
      </c>
      <c r="M79" s="863">
        <v>0</v>
      </c>
      <c r="N79" s="863">
        <v>23.605479452054794</v>
      </c>
      <c r="O79" s="864">
        <v>140</v>
      </c>
      <c r="P79" s="865">
        <v>251648280</v>
      </c>
      <c r="Q79" s="865">
        <v>117</v>
      </c>
      <c r="R79" s="32" t="s">
        <v>601</v>
      </c>
    </row>
    <row r="80" spans="1:21" s="866" customFormat="1" ht="15.75" customHeight="1" x14ac:dyDescent="0.2">
      <c r="A80" s="857" t="s">
        <v>418</v>
      </c>
      <c r="B80" s="857">
        <v>33</v>
      </c>
      <c r="C80" s="858" t="s">
        <v>617</v>
      </c>
      <c r="D80" s="858" t="s">
        <v>617</v>
      </c>
      <c r="E80" s="859" t="s">
        <v>618</v>
      </c>
      <c r="F80" s="208" t="s">
        <v>623</v>
      </c>
      <c r="G80" s="859" t="s">
        <v>16</v>
      </c>
      <c r="H80" s="859"/>
      <c r="I80" s="861">
        <v>40567</v>
      </c>
      <c r="J80" s="861">
        <v>40908</v>
      </c>
      <c r="K80" s="863">
        <f t="shared" si="2"/>
        <v>11.210958904109589</v>
      </c>
      <c r="L80" s="861" t="s">
        <v>16</v>
      </c>
      <c r="M80" s="863">
        <v>0</v>
      </c>
      <c r="N80" s="863">
        <v>11.210958904109589</v>
      </c>
      <c r="O80" s="864">
        <v>125</v>
      </c>
      <c r="P80" s="865">
        <v>4122680207</v>
      </c>
      <c r="Q80" s="865">
        <v>117</v>
      </c>
      <c r="R80" s="32" t="s">
        <v>601</v>
      </c>
    </row>
    <row r="81" spans="1:18" s="866" customFormat="1" ht="15.75" customHeight="1" x14ac:dyDescent="0.2">
      <c r="A81" s="857" t="s">
        <v>418</v>
      </c>
      <c r="B81" s="857">
        <v>33</v>
      </c>
      <c r="C81" s="858" t="s">
        <v>617</v>
      </c>
      <c r="D81" s="858" t="s">
        <v>617</v>
      </c>
      <c r="E81" s="859" t="s">
        <v>618</v>
      </c>
      <c r="F81" s="208" t="s">
        <v>624</v>
      </c>
      <c r="G81" s="859" t="s">
        <v>16</v>
      </c>
      <c r="H81" s="859"/>
      <c r="I81" s="861">
        <v>40905</v>
      </c>
      <c r="J81" s="861">
        <v>41623</v>
      </c>
      <c r="K81" s="863">
        <f t="shared" si="2"/>
        <v>23.605479452054794</v>
      </c>
      <c r="L81" s="861" t="s">
        <v>16</v>
      </c>
      <c r="M81" s="863">
        <v>0</v>
      </c>
      <c r="N81" s="863">
        <f t="shared" si="3"/>
        <v>23.605479452054794</v>
      </c>
      <c r="O81" s="864">
        <v>177</v>
      </c>
      <c r="P81" s="865">
        <v>3680964471</v>
      </c>
      <c r="Q81" s="865">
        <v>117</v>
      </c>
      <c r="R81" s="32" t="s">
        <v>601</v>
      </c>
    </row>
    <row r="82" spans="1:18" s="866" customFormat="1" ht="15.75" customHeight="1" x14ac:dyDescent="0.2">
      <c r="A82" s="857" t="s">
        <v>418</v>
      </c>
      <c r="B82" s="857">
        <v>33</v>
      </c>
      <c r="C82" s="858" t="s">
        <v>617</v>
      </c>
      <c r="D82" s="858" t="s">
        <v>617</v>
      </c>
      <c r="E82" s="859" t="s">
        <v>618</v>
      </c>
      <c r="F82" s="208" t="s">
        <v>625</v>
      </c>
      <c r="G82" s="859" t="s">
        <v>16</v>
      </c>
      <c r="H82" s="859"/>
      <c r="I82" s="861">
        <v>40905</v>
      </c>
      <c r="J82" s="861">
        <v>41623</v>
      </c>
      <c r="K82" s="863">
        <f t="shared" si="2"/>
        <v>23.605479452054794</v>
      </c>
      <c r="L82" s="861" t="s">
        <v>16</v>
      </c>
      <c r="M82" s="863">
        <v>0</v>
      </c>
      <c r="N82" s="863">
        <f t="shared" si="3"/>
        <v>23.605479452054794</v>
      </c>
      <c r="O82" s="864">
        <v>110</v>
      </c>
      <c r="P82" s="865">
        <v>3408780165</v>
      </c>
      <c r="Q82" s="865" t="s">
        <v>626</v>
      </c>
      <c r="R82" s="32" t="s">
        <v>601</v>
      </c>
    </row>
    <row r="83" spans="1:18" s="866" customFormat="1" ht="15.75" customHeight="1" x14ac:dyDescent="0.2">
      <c r="A83" s="857" t="s">
        <v>418</v>
      </c>
      <c r="B83" s="857">
        <v>33</v>
      </c>
      <c r="C83" s="858" t="s">
        <v>617</v>
      </c>
      <c r="D83" s="858" t="s">
        <v>617</v>
      </c>
      <c r="E83" s="859" t="s">
        <v>618</v>
      </c>
      <c r="F83" s="208" t="s">
        <v>627</v>
      </c>
      <c r="G83" s="859" t="s">
        <v>16</v>
      </c>
      <c r="H83" s="859"/>
      <c r="I83" s="861">
        <v>40541</v>
      </c>
      <c r="J83" s="861">
        <v>40907</v>
      </c>
      <c r="K83" s="863">
        <f t="shared" si="2"/>
        <v>12.032876712328768</v>
      </c>
      <c r="L83" s="861" t="s">
        <v>16</v>
      </c>
      <c r="M83" s="863">
        <v>0</v>
      </c>
      <c r="N83" s="863">
        <f t="shared" si="3"/>
        <v>12.032876712328768</v>
      </c>
      <c r="O83" s="864">
        <v>250</v>
      </c>
      <c r="P83" s="865">
        <v>3239248734</v>
      </c>
      <c r="Q83" s="865">
        <v>116</v>
      </c>
      <c r="R83" s="32" t="s">
        <v>601</v>
      </c>
    </row>
    <row r="84" spans="1:18" s="867" customFormat="1" ht="15.75" customHeight="1" x14ac:dyDescent="0.25">
      <c r="A84" s="867" t="s">
        <v>175</v>
      </c>
      <c r="C84" s="858" t="s">
        <v>639</v>
      </c>
      <c r="D84" s="859" t="s">
        <v>639</v>
      </c>
      <c r="E84" s="858" t="s">
        <v>32</v>
      </c>
      <c r="F84" s="209" t="s">
        <v>640</v>
      </c>
      <c r="G84" s="859" t="s">
        <v>16</v>
      </c>
      <c r="H84" s="860">
        <v>0</v>
      </c>
      <c r="I84" s="868">
        <v>38412</v>
      </c>
      <c r="J84" s="861">
        <v>38776</v>
      </c>
      <c r="K84" s="861" t="s">
        <v>16</v>
      </c>
      <c r="L84" s="861"/>
      <c r="M84" s="869">
        <v>12.27</v>
      </c>
      <c r="N84" s="870">
        <v>30</v>
      </c>
      <c r="O84" s="871">
        <v>0</v>
      </c>
      <c r="P84" s="865">
        <v>141683100</v>
      </c>
      <c r="Q84" s="865">
        <v>83</v>
      </c>
      <c r="R84" s="872" t="s">
        <v>641</v>
      </c>
    </row>
    <row r="85" spans="1:18" s="867" customFormat="1" ht="15.75" customHeight="1" x14ac:dyDescent="0.25">
      <c r="A85" s="867" t="s">
        <v>175</v>
      </c>
      <c r="C85" s="858" t="s">
        <v>639</v>
      </c>
      <c r="D85" s="859" t="s">
        <v>639</v>
      </c>
      <c r="E85" s="858" t="s">
        <v>32</v>
      </c>
      <c r="F85" s="209" t="s">
        <v>642</v>
      </c>
      <c r="G85" s="859" t="s">
        <v>16</v>
      </c>
      <c r="H85" s="860">
        <v>0</v>
      </c>
      <c r="I85" s="868">
        <v>38777</v>
      </c>
      <c r="J85" s="861">
        <v>38898</v>
      </c>
      <c r="K85" s="861" t="s">
        <v>16</v>
      </c>
      <c r="L85" s="861"/>
      <c r="M85" s="869">
        <v>4</v>
      </c>
      <c r="N85" s="870">
        <v>45</v>
      </c>
      <c r="O85" s="871">
        <v>0</v>
      </c>
      <c r="P85" s="865">
        <v>88835400</v>
      </c>
      <c r="Q85" s="865">
        <v>83</v>
      </c>
      <c r="R85" s="872" t="s">
        <v>641</v>
      </c>
    </row>
    <row r="86" spans="1:18" s="867" customFormat="1" ht="15.75" customHeight="1" x14ac:dyDescent="0.25">
      <c r="A86" s="867" t="s">
        <v>175</v>
      </c>
      <c r="C86" s="858" t="s">
        <v>639</v>
      </c>
      <c r="D86" s="859" t="s">
        <v>639</v>
      </c>
      <c r="E86" s="858" t="s">
        <v>32</v>
      </c>
      <c r="F86" s="209" t="s">
        <v>643</v>
      </c>
      <c r="G86" s="859" t="s">
        <v>16</v>
      </c>
      <c r="H86" s="859">
        <v>0</v>
      </c>
      <c r="I86" s="868">
        <v>38899</v>
      </c>
      <c r="J86" s="861">
        <v>39113</v>
      </c>
      <c r="K86" s="861" t="s">
        <v>16</v>
      </c>
      <c r="L86" s="861"/>
      <c r="M86" s="869">
        <v>12</v>
      </c>
      <c r="N86" s="870">
        <v>85</v>
      </c>
      <c r="O86" s="871">
        <v>0</v>
      </c>
      <c r="P86" s="865">
        <v>400310876</v>
      </c>
      <c r="Q86" s="865">
        <v>83</v>
      </c>
      <c r="R86" s="872" t="s">
        <v>641</v>
      </c>
    </row>
    <row r="87" spans="1:18" s="867" customFormat="1" ht="15.75" customHeight="1" x14ac:dyDescent="0.25">
      <c r="A87" s="867" t="s">
        <v>175</v>
      </c>
      <c r="C87" s="858" t="s">
        <v>639</v>
      </c>
      <c r="D87" s="859" t="s">
        <v>639</v>
      </c>
      <c r="E87" s="858" t="s">
        <v>32</v>
      </c>
      <c r="F87" s="30" t="s">
        <v>644</v>
      </c>
      <c r="G87" s="859" t="s">
        <v>16</v>
      </c>
      <c r="H87" s="859">
        <v>0</v>
      </c>
      <c r="I87" s="868">
        <v>39114</v>
      </c>
      <c r="J87" s="861">
        <v>39263</v>
      </c>
      <c r="K87" s="861" t="s">
        <v>16</v>
      </c>
      <c r="L87" s="861"/>
      <c r="M87" s="869">
        <v>3</v>
      </c>
      <c r="N87" s="870">
        <v>125</v>
      </c>
      <c r="O87" s="871">
        <v>0</v>
      </c>
      <c r="P87" s="865">
        <v>458061500</v>
      </c>
      <c r="Q87" s="865">
        <v>84</v>
      </c>
      <c r="R87" s="872" t="s">
        <v>641</v>
      </c>
    </row>
    <row r="88" spans="1:18" s="867" customFormat="1" ht="15.75" customHeight="1" x14ac:dyDescent="0.25">
      <c r="A88" s="867" t="s">
        <v>175</v>
      </c>
      <c r="C88" s="858" t="s">
        <v>639</v>
      </c>
      <c r="D88" s="859" t="s">
        <v>639</v>
      </c>
      <c r="E88" s="858" t="s">
        <v>32</v>
      </c>
      <c r="F88" s="30" t="s">
        <v>645</v>
      </c>
      <c r="G88" s="859" t="s">
        <v>16</v>
      </c>
      <c r="H88" s="859">
        <v>0</v>
      </c>
      <c r="I88" s="868">
        <v>39264</v>
      </c>
      <c r="J88" s="861">
        <v>39386</v>
      </c>
      <c r="K88" s="861" t="s">
        <v>16</v>
      </c>
      <c r="L88" s="861"/>
      <c r="M88" s="869">
        <v>4</v>
      </c>
      <c r="N88" s="870">
        <v>45</v>
      </c>
      <c r="O88" s="871">
        <v>0</v>
      </c>
      <c r="P88" s="865">
        <v>111841020</v>
      </c>
      <c r="Q88" s="865">
        <v>84</v>
      </c>
      <c r="R88" s="872" t="s">
        <v>641</v>
      </c>
    </row>
    <row r="89" spans="1:18" s="867" customFormat="1" ht="15.75" customHeight="1" x14ac:dyDescent="0.25">
      <c r="A89" s="867" t="s">
        <v>175</v>
      </c>
      <c r="C89" s="858" t="s">
        <v>639</v>
      </c>
      <c r="D89" s="859" t="s">
        <v>639</v>
      </c>
      <c r="E89" s="858" t="s">
        <v>32</v>
      </c>
      <c r="F89" s="30" t="s">
        <v>646</v>
      </c>
      <c r="G89" s="859" t="s">
        <v>16</v>
      </c>
      <c r="H89" s="859">
        <v>0</v>
      </c>
      <c r="I89" s="868">
        <v>38899</v>
      </c>
      <c r="J89" s="861">
        <v>39113</v>
      </c>
      <c r="K89" s="861" t="s">
        <v>16</v>
      </c>
      <c r="L89" s="861"/>
      <c r="M89" s="869">
        <v>7</v>
      </c>
      <c r="N89" s="870">
        <v>45</v>
      </c>
      <c r="O89" s="871">
        <v>0</v>
      </c>
      <c r="P89" s="865">
        <v>1333253100</v>
      </c>
      <c r="Q89" s="865">
        <v>84</v>
      </c>
      <c r="R89" s="872" t="s">
        <v>641</v>
      </c>
    </row>
    <row r="90" spans="1:18" s="867" customFormat="1" ht="15.75" customHeight="1" x14ac:dyDescent="0.25">
      <c r="A90" s="867" t="s">
        <v>175</v>
      </c>
      <c r="C90" s="858" t="s">
        <v>639</v>
      </c>
      <c r="D90" s="859" t="s">
        <v>639</v>
      </c>
      <c r="E90" s="858" t="s">
        <v>32</v>
      </c>
      <c r="F90" s="210" t="s">
        <v>647</v>
      </c>
      <c r="G90" s="859" t="s">
        <v>16</v>
      </c>
      <c r="H90" s="859">
        <v>0</v>
      </c>
      <c r="I90" s="868">
        <v>39264</v>
      </c>
      <c r="J90" s="861">
        <v>39416</v>
      </c>
      <c r="K90" s="861" t="s">
        <v>16</v>
      </c>
      <c r="L90" s="861"/>
      <c r="M90" s="869">
        <v>5</v>
      </c>
      <c r="N90" s="870">
        <v>150</v>
      </c>
      <c r="O90" s="871">
        <v>0</v>
      </c>
      <c r="P90" s="865">
        <v>609553800</v>
      </c>
      <c r="Q90" s="865">
        <v>84</v>
      </c>
      <c r="R90" s="872" t="s">
        <v>641</v>
      </c>
    </row>
    <row r="91" spans="1:18" s="867" customFormat="1" ht="15.75" customHeight="1" x14ac:dyDescent="0.25">
      <c r="A91" s="867" t="s">
        <v>175</v>
      </c>
      <c r="C91" s="858" t="s">
        <v>639</v>
      </c>
      <c r="D91" s="859" t="s">
        <v>639</v>
      </c>
      <c r="E91" s="858" t="s">
        <v>32</v>
      </c>
      <c r="F91" s="30" t="s">
        <v>648</v>
      </c>
      <c r="G91" s="859" t="s">
        <v>16</v>
      </c>
      <c r="H91" s="859">
        <v>0</v>
      </c>
      <c r="I91" s="868">
        <v>39264</v>
      </c>
      <c r="J91" s="861">
        <v>39416</v>
      </c>
      <c r="K91" s="861" t="s">
        <v>16</v>
      </c>
      <c r="L91" s="861"/>
      <c r="M91" s="869">
        <v>5</v>
      </c>
      <c r="N91" s="870">
        <v>125</v>
      </c>
      <c r="O91" s="871">
        <v>0</v>
      </c>
      <c r="P91" s="865">
        <v>507961500</v>
      </c>
      <c r="Q91" s="865">
        <v>85</v>
      </c>
      <c r="R91" s="872" t="s">
        <v>641</v>
      </c>
    </row>
    <row r="92" spans="1:18" s="867" customFormat="1" ht="15.75" customHeight="1" x14ac:dyDescent="0.25">
      <c r="A92" s="867" t="s">
        <v>175</v>
      </c>
      <c r="C92" s="858" t="s">
        <v>639</v>
      </c>
      <c r="D92" s="859" t="s">
        <v>639</v>
      </c>
      <c r="E92" s="858" t="s">
        <v>32</v>
      </c>
      <c r="F92" s="30" t="s">
        <v>649</v>
      </c>
      <c r="G92" s="859" t="s">
        <v>16</v>
      </c>
      <c r="H92" s="859">
        <v>0</v>
      </c>
      <c r="I92" s="868">
        <v>39417</v>
      </c>
      <c r="J92" s="861">
        <v>39629</v>
      </c>
      <c r="K92" s="861" t="s">
        <v>16</v>
      </c>
      <c r="L92" s="861"/>
      <c r="M92" s="869">
        <v>7</v>
      </c>
      <c r="N92" s="870">
        <v>90</v>
      </c>
      <c r="O92" s="871">
        <v>0</v>
      </c>
      <c r="P92" s="865">
        <v>699204383</v>
      </c>
      <c r="Q92" s="865">
        <v>85</v>
      </c>
      <c r="R92" s="872" t="s">
        <v>641</v>
      </c>
    </row>
    <row r="93" spans="1:18" s="867" customFormat="1" ht="15.75" customHeight="1" x14ac:dyDescent="0.25">
      <c r="A93" s="867" t="s">
        <v>175</v>
      </c>
      <c r="C93" s="858" t="s">
        <v>639</v>
      </c>
      <c r="D93" s="859" t="s">
        <v>639</v>
      </c>
      <c r="E93" s="858" t="s">
        <v>32</v>
      </c>
      <c r="F93" s="30" t="s">
        <v>650</v>
      </c>
      <c r="G93" s="859" t="s">
        <v>16</v>
      </c>
      <c r="H93" s="859">
        <v>0</v>
      </c>
      <c r="I93" s="868">
        <v>39417</v>
      </c>
      <c r="J93" s="861">
        <v>39721</v>
      </c>
      <c r="K93" s="861" t="s">
        <v>16</v>
      </c>
      <c r="L93" s="861"/>
      <c r="M93" s="869">
        <v>3</v>
      </c>
      <c r="N93" s="870">
        <v>90</v>
      </c>
      <c r="O93" s="871">
        <v>0</v>
      </c>
      <c r="P93" s="865">
        <v>747220598</v>
      </c>
      <c r="Q93" s="865">
        <v>85</v>
      </c>
      <c r="R93" s="872" t="s">
        <v>651</v>
      </c>
    </row>
    <row r="94" spans="1:18" s="867" customFormat="1" ht="15.75" customHeight="1" x14ac:dyDescent="0.25">
      <c r="A94" s="867" t="s">
        <v>175</v>
      </c>
      <c r="C94" s="858" t="s">
        <v>639</v>
      </c>
      <c r="D94" s="859" t="s">
        <v>639</v>
      </c>
      <c r="E94" s="858" t="s">
        <v>32</v>
      </c>
      <c r="F94" s="30" t="s">
        <v>652</v>
      </c>
      <c r="G94" s="859" t="s">
        <v>16</v>
      </c>
      <c r="H94" s="859">
        <v>0</v>
      </c>
      <c r="I94" s="868">
        <v>39432</v>
      </c>
      <c r="J94" s="861">
        <v>39721</v>
      </c>
      <c r="K94" s="861" t="s">
        <v>16</v>
      </c>
      <c r="L94" s="861"/>
      <c r="M94" s="869">
        <v>0</v>
      </c>
      <c r="N94" s="870">
        <v>100</v>
      </c>
      <c r="O94" s="871">
        <v>0</v>
      </c>
      <c r="P94" s="865">
        <v>706343550</v>
      </c>
      <c r="Q94" s="865">
        <v>86</v>
      </c>
      <c r="R94" s="872" t="s">
        <v>651</v>
      </c>
    </row>
    <row r="95" spans="1:18" s="867" customFormat="1" ht="15.75" customHeight="1" x14ac:dyDescent="0.25">
      <c r="A95" s="867" t="s">
        <v>175</v>
      </c>
      <c r="C95" s="858" t="s">
        <v>639</v>
      </c>
      <c r="D95" s="859" t="s">
        <v>639</v>
      </c>
      <c r="E95" s="858" t="s">
        <v>32</v>
      </c>
      <c r="F95" s="30" t="s">
        <v>653</v>
      </c>
      <c r="G95" s="859" t="s">
        <v>16</v>
      </c>
      <c r="H95" s="859">
        <v>0</v>
      </c>
      <c r="I95" s="868">
        <v>39630</v>
      </c>
      <c r="J95" s="861">
        <v>39782</v>
      </c>
      <c r="K95" s="861" t="s">
        <v>16</v>
      </c>
      <c r="L95" s="861"/>
      <c r="M95" s="869">
        <v>2</v>
      </c>
      <c r="N95" s="870">
        <v>120</v>
      </c>
      <c r="O95" s="871">
        <v>0</v>
      </c>
      <c r="P95" s="865">
        <v>393328440</v>
      </c>
      <c r="Q95" s="865">
        <v>87</v>
      </c>
      <c r="R95" s="872" t="s">
        <v>651</v>
      </c>
    </row>
    <row r="96" spans="1:18" s="867" customFormat="1" ht="15.75" customHeight="1" x14ac:dyDescent="0.25">
      <c r="A96" s="867" t="s">
        <v>175</v>
      </c>
      <c r="C96" s="858" t="s">
        <v>639</v>
      </c>
      <c r="D96" s="859" t="s">
        <v>639</v>
      </c>
      <c r="E96" s="858" t="s">
        <v>32</v>
      </c>
      <c r="F96" s="30" t="s">
        <v>654</v>
      </c>
      <c r="G96" s="859" t="s">
        <v>16</v>
      </c>
      <c r="H96" s="859">
        <v>0</v>
      </c>
      <c r="I96" s="868">
        <v>39722</v>
      </c>
      <c r="J96" s="861">
        <v>39782</v>
      </c>
      <c r="K96" s="861" t="s">
        <v>16</v>
      </c>
      <c r="L96" s="861"/>
      <c r="M96" s="869">
        <v>0</v>
      </c>
      <c r="N96" s="870">
        <v>120</v>
      </c>
      <c r="O96" s="871">
        <v>0</v>
      </c>
      <c r="P96" s="865">
        <v>262218960</v>
      </c>
      <c r="Q96" s="865">
        <v>87</v>
      </c>
      <c r="R96" s="872" t="s">
        <v>651</v>
      </c>
    </row>
    <row r="97" spans="1:18" s="867" customFormat="1" ht="15.75" customHeight="1" x14ac:dyDescent="0.25">
      <c r="A97" s="867" t="s">
        <v>175</v>
      </c>
      <c r="C97" s="858" t="s">
        <v>639</v>
      </c>
      <c r="D97" s="859" t="s">
        <v>639</v>
      </c>
      <c r="E97" s="858" t="s">
        <v>32</v>
      </c>
      <c r="F97" s="30" t="s">
        <v>655</v>
      </c>
      <c r="G97" s="859" t="s">
        <v>16</v>
      </c>
      <c r="H97" s="859">
        <v>0</v>
      </c>
      <c r="I97" s="868">
        <v>39722</v>
      </c>
      <c r="J97" s="861">
        <v>39782</v>
      </c>
      <c r="K97" s="861" t="s">
        <v>16</v>
      </c>
      <c r="L97" s="861"/>
      <c r="M97" s="869">
        <v>0</v>
      </c>
      <c r="N97" s="870">
        <v>95</v>
      </c>
      <c r="O97" s="871">
        <v>0</v>
      </c>
      <c r="P97" s="865">
        <v>207590010</v>
      </c>
      <c r="Q97" s="865">
        <v>87</v>
      </c>
      <c r="R97" s="872" t="s">
        <v>651</v>
      </c>
    </row>
    <row r="98" spans="1:18" s="867" customFormat="1" ht="15.75" customHeight="1" x14ac:dyDescent="0.25">
      <c r="A98" s="867" t="s">
        <v>175</v>
      </c>
      <c r="C98" s="858" t="s">
        <v>639</v>
      </c>
      <c r="D98" s="859" t="s">
        <v>639</v>
      </c>
      <c r="E98" s="858" t="s">
        <v>32</v>
      </c>
      <c r="F98" s="30" t="s">
        <v>656</v>
      </c>
      <c r="G98" s="859" t="s">
        <v>16</v>
      </c>
      <c r="H98" s="859">
        <v>0</v>
      </c>
      <c r="I98" s="868">
        <v>39722</v>
      </c>
      <c r="J98" s="861">
        <v>39782</v>
      </c>
      <c r="K98" s="861" t="s">
        <v>16</v>
      </c>
      <c r="L98" s="861"/>
      <c r="M98" s="869">
        <v>0</v>
      </c>
      <c r="N98" s="870">
        <v>70</v>
      </c>
      <c r="O98" s="871">
        <v>0</v>
      </c>
      <c r="P98" s="865">
        <v>152951060</v>
      </c>
      <c r="Q98" s="865">
        <v>88</v>
      </c>
      <c r="R98" s="872" t="s">
        <v>651</v>
      </c>
    </row>
    <row r="99" spans="1:18" s="867" customFormat="1" ht="15.75" customHeight="1" x14ac:dyDescent="0.25">
      <c r="A99" s="867" t="s">
        <v>175</v>
      </c>
      <c r="C99" s="858" t="s">
        <v>639</v>
      </c>
      <c r="D99" s="859" t="s">
        <v>639</v>
      </c>
      <c r="E99" s="858" t="s">
        <v>32</v>
      </c>
      <c r="F99" s="211" t="s">
        <v>657</v>
      </c>
      <c r="G99" s="859" t="s">
        <v>16</v>
      </c>
      <c r="H99" s="859">
        <v>0</v>
      </c>
      <c r="I99" s="868">
        <v>39783</v>
      </c>
      <c r="J99" s="861">
        <v>40359</v>
      </c>
      <c r="K99" s="861" t="s">
        <v>16</v>
      </c>
      <c r="L99" s="861"/>
      <c r="M99" s="869">
        <v>0</v>
      </c>
      <c r="N99" s="870">
        <v>140</v>
      </c>
      <c r="O99" s="871">
        <v>0</v>
      </c>
      <c r="P99" s="865">
        <v>3025560300</v>
      </c>
      <c r="Q99" s="865">
        <v>88</v>
      </c>
      <c r="R99" s="872" t="s">
        <v>658</v>
      </c>
    </row>
    <row r="100" spans="1:18" s="867" customFormat="1" ht="15.75" customHeight="1" x14ac:dyDescent="0.25">
      <c r="A100" s="867" t="s">
        <v>175</v>
      </c>
      <c r="C100" s="858" t="s">
        <v>639</v>
      </c>
      <c r="D100" s="859" t="s">
        <v>639</v>
      </c>
      <c r="E100" s="858" t="s">
        <v>32</v>
      </c>
      <c r="F100" s="211" t="s">
        <v>659</v>
      </c>
      <c r="G100" s="859" t="s">
        <v>16</v>
      </c>
      <c r="H100" s="859">
        <v>0</v>
      </c>
      <c r="I100" s="868">
        <v>39783</v>
      </c>
      <c r="J100" s="861">
        <v>40542</v>
      </c>
      <c r="K100" s="861" t="s">
        <v>16</v>
      </c>
      <c r="L100" s="861"/>
      <c r="M100" s="869">
        <v>0</v>
      </c>
      <c r="N100" s="870">
        <v>125</v>
      </c>
      <c r="O100" s="871">
        <v>6</v>
      </c>
      <c r="P100" s="865">
        <v>2701393125</v>
      </c>
      <c r="Q100" s="865">
        <v>89</v>
      </c>
      <c r="R100" s="872" t="s">
        <v>660</v>
      </c>
    </row>
    <row r="101" spans="1:18" s="867" customFormat="1" ht="15.75" customHeight="1" x14ac:dyDescent="0.25">
      <c r="A101" s="867" t="s">
        <v>175</v>
      </c>
      <c r="C101" s="858" t="s">
        <v>639</v>
      </c>
      <c r="D101" s="859" t="s">
        <v>639</v>
      </c>
      <c r="E101" s="858" t="s">
        <v>32</v>
      </c>
      <c r="F101" s="211" t="s">
        <v>661</v>
      </c>
      <c r="G101" s="859" t="s">
        <v>16</v>
      </c>
      <c r="H101" s="859">
        <v>0</v>
      </c>
      <c r="I101" s="868">
        <v>40359</v>
      </c>
      <c r="J101" s="861">
        <v>40542</v>
      </c>
      <c r="K101" s="861" t="s">
        <v>16</v>
      </c>
      <c r="L101" s="861"/>
      <c r="M101" s="869">
        <v>0</v>
      </c>
      <c r="N101" s="870">
        <v>250</v>
      </c>
      <c r="O101" s="871">
        <v>0</v>
      </c>
      <c r="P101" s="865">
        <v>1162142973</v>
      </c>
      <c r="Q101" s="865">
        <v>89</v>
      </c>
      <c r="R101" s="872" t="s">
        <v>660</v>
      </c>
    </row>
    <row r="102" spans="1:18" s="867" customFormat="1" ht="15.75" customHeight="1" x14ac:dyDescent="0.25">
      <c r="A102" s="867" t="s">
        <v>175</v>
      </c>
      <c r="C102" s="858" t="s">
        <v>639</v>
      </c>
      <c r="D102" s="859" t="s">
        <v>639</v>
      </c>
      <c r="E102" s="858" t="s">
        <v>32</v>
      </c>
      <c r="F102" s="211" t="s">
        <v>662</v>
      </c>
      <c r="G102" s="859" t="s">
        <v>16</v>
      </c>
      <c r="H102" s="859">
        <v>0</v>
      </c>
      <c r="I102" s="868">
        <v>40359</v>
      </c>
      <c r="J102" s="861">
        <v>40479</v>
      </c>
      <c r="K102" s="861" t="s">
        <v>16</v>
      </c>
      <c r="L102" s="861"/>
      <c r="M102" s="869">
        <v>0</v>
      </c>
      <c r="N102" s="870">
        <v>180</v>
      </c>
      <c r="O102" s="871">
        <v>0</v>
      </c>
      <c r="P102" s="865">
        <v>1695997098</v>
      </c>
      <c r="Q102" s="865">
        <v>90</v>
      </c>
      <c r="R102" s="872" t="s">
        <v>663</v>
      </c>
    </row>
    <row r="103" spans="1:18" s="867" customFormat="1" ht="15.75" customHeight="1" x14ac:dyDescent="0.25">
      <c r="A103" s="867" t="s">
        <v>175</v>
      </c>
      <c r="C103" s="858" t="s">
        <v>639</v>
      </c>
      <c r="D103" s="859" t="s">
        <v>639</v>
      </c>
      <c r="E103" s="858" t="s">
        <v>32</v>
      </c>
      <c r="F103" s="211" t="s">
        <v>664</v>
      </c>
      <c r="G103" s="859" t="s">
        <v>16</v>
      </c>
      <c r="H103" s="859">
        <v>0</v>
      </c>
      <c r="I103" s="868">
        <v>40359</v>
      </c>
      <c r="J103" s="861">
        <v>40542</v>
      </c>
      <c r="K103" s="861" t="s">
        <v>16</v>
      </c>
      <c r="L103" s="861"/>
      <c r="M103" s="869">
        <v>0</v>
      </c>
      <c r="N103" s="870">
        <v>26</v>
      </c>
      <c r="O103" s="871">
        <v>0</v>
      </c>
      <c r="P103" s="865">
        <v>79067352</v>
      </c>
      <c r="Q103" s="865">
        <v>90</v>
      </c>
      <c r="R103" s="872" t="s">
        <v>660</v>
      </c>
    </row>
    <row r="104" spans="1:18" s="867" customFormat="1" ht="15.75" customHeight="1" x14ac:dyDescent="0.25">
      <c r="A104" s="867" t="s">
        <v>175</v>
      </c>
      <c r="C104" s="858" t="s">
        <v>639</v>
      </c>
      <c r="D104" s="859" t="s">
        <v>639</v>
      </c>
      <c r="E104" s="858" t="s">
        <v>32</v>
      </c>
      <c r="F104" s="211" t="s">
        <v>665</v>
      </c>
      <c r="G104" s="859" t="s">
        <v>16</v>
      </c>
      <c r="H104" s="859">
        <v>0</v>
      </c>
      <c r="I104" s="868">
        <v>40543</v>
      </c>
      <c r="J104" s="861">
        <v>40907</v>
      </c>
      <c r="K104" s="861" t="s">
        <v>16</v>
      </c>
      <c r="L104" s="861"/>
      <c r="M104" s="869">
        <v>12</v>
      </c>
      <c r="N104" s="870">
        <v>180</v>
      </c>
      <c r="O104" s="871">
        <v>0</v>
      </c>
      <c r="P104" s="865">
        <v>3601791442</v>
      </c>
      <c r="Q104" s="865">
        <v>91</v>
      </c>
      <c r="R104" s="872" t="s">
        <v>666</v>
      </c>
    </row>
    <row r="105" spans="1:18" s="867" customFormat="1" ht="15.75" customHeight="1" x14ac:dyDescent="0.25">
      <c r="A105" s="867" t="s">
        <v>175</v>
      </c>
      <c r="C105" s="858" t="s">
        <v>639</v>
      </c>
      <c r="D105" s="859" t="s">
        <v>639</v>
      </c>
      <c r="E105" s="858" t="s">
        <v>32</v>
      </c>
      <c r="F105" s="211" t="s">
        <v>667</v>
      </c>
      <c r="G105" s="859" t="s">
        <v>16</v>
      </c>
      <c r="H105" s="859">
        <v>0</v>
      </c>
      <c r="I105" s="868">
        <v>40543</v>
      </c>
      <c r="J105" s="861">
        <v>40907</v>
      </c>
      <c r="K105" s="861" t="s">
        <v>16</v>
      </c>
      <c r="L105" s="861"/>
      <c r="M105" s="869">
        <v>0</v>
      </c>
      <c r="N105" s="870">
        <v>125</v>
      </c>
      <c r="O105" s="871">
        <v>0</v>
      </c>
      <c r="P105" s="865">
        <v>180895721</v>
      </c>
      <c r="Q105" s="865">
        <v>91</v>
      </c>
      <c r="R105" s="872" t="s">
        <v>660</v>
      </c>
    </row>
    <row r="106" spans="1:18" s="867" customFormat="1" ht="15.75" customHeight="1" x14ac:dyDescent="0.25">
      <c r="A106" s="867" t="s">
        <v>175</v>
      </c>
      <c r="C106" s="858" t="s">
        <v>639</v>
      </c>
      <c r="D106" s="859" t="s">
        <v>639</v>
      </c>
      <c r="E106" s="858" t="s">
        <v>32</v>
      </c>
      <c r="F106" s="211" t="s">
        <v>668</v>
      </c>
      <c r="G106" s="859" t="s">
        <v>16</v>
      </c>
      <c r="H106" s="859">
        <v>0</v>
      </c>
      <c r="I106" s="868">
        <v>40543</v>
      </c>
      <c r="J106" s="861">
        <v>40907</v>
      </c>
      <c r="K106" s="861" t="s">
        <v>16</v>
      </c>
      <c r="L106" s="861"/>
      <c r="M106" s="869">
        <v>0</v>
      </c>
      <c r="N106" s="870">
        <v>26</v>
      </c>
      <c r="O106" s="871">
        <v>0</v>
      </c>
      <c r="P106" s="865">
        <v>227365326</v>
      </c>
      <c r="Q106" s="865">
        <v>92</v>
      </c>
      <c r="R106" s="872" t="s">
        <v>660</v>
      </c>
    </row>
    <row r="107" spans="1:18" s="867" customFormat="1" ht="15.75" customHeight="1" x14ac:dyDescent="0.25">
      <c r="A107" s="867" t="s">
        <v>175</v>
      </c>
      <c r="C107" s="858" t="s">
        <v>639</v>
      </c>
      <c r="D107" s="859" t="s">
        <v>639</v>
      </c>
      <c r="E107" s="858" t="s">
        <v>32</v>
      </c>
      <c r="F107" s="211" t="s">
        <v>627</v>
      </c>
      <c r="G107" s="859" t="s">
        <v>16</v>
      </c>
      <c r="H107" s="859">
        <v>0</v>
      </c>
      <c r="I107" s="868">
        <v>40543</v>
      </c>
      <c r="J107" s="861">
        <v>40907</v>
      </c>
      <c r="K107" s="861" t="s">
        <v>16</v>
      </c>
      <c r="L107" s="861"/>
      <c r="M107" s="869">
        <v>0</v>
      </c>
      <c r="N107" s="870">
        <v>250</v>
      </c>
      <c r="O107" s="871">
        <v>0</v>
      </c>
      <c r="P107" s="865"/>
      <c r="Q107" s="865">
        <v>92</v>
      </c>
      <c r="R107" s="872" t="s">
        <v>660</v>
      </c>
    </row>
    <row r="108" spans="1:18" s="867" customFormat="1" ht="15.75" customHeight="1" x14ac:dyDescent="0.25">
      <c r="A108" s="867" t="s">
        <v>175</v>
      </c>
      <c r="C108" s="858" t="s">
        <v>639</v>
      </c>
      <c r="D108" s="859" t="s">
        <v>639</v>
      </c>
      <c r="E108" s="858" t="s">
        <v>32</v>
      </c>
      <c r="F108" s="211" t="s">
        <v>621</v>
      </c>
      <c r="G108" s="859" t="s">
        <v>16</v>
      </c>
      <c r="H108" s="859">
        <v>0</v>
      </c>
      <c r="I108" s="868">
        <v>40914</v>
      </c>
      <c r="J108" s="861">
        <v>41274</v>
      </c>
      <c r="K108" s="861" t="s">
        <v>16</v>
      </c>
      <c r="L108" s="861"/>
      <c r="M108" s="869">
        <v>11.24</v>
      </c>
      <c r="N108" s="870">
        <v>26</v>
      </c>
      <c r="O108" s="871">
        <v>0</v>
      </c>
      <c r="P108" s="865">
        <v>251648280</v>
      </c>
      <c r="Q108" s="865">
        <v>93</v>
      </c>
      <c r="R108" s="872" t="s">
        <v>666</v>
      </c>
    </row>
    <row r="109" spans="1:18" s="867" customFormat="1" ht="15.75" customHeight="1" x14ac:dyDescent="0.25">
      <c r="A109" s="867" t="s">
        <v>175</v>
      </c>
      <c r="C109" s="858" t="s">
        <v>639</v>
      </c>
      <c r="D109" s="859" t="s">
        <v>639</v>
      </c>
      <c r="E109" s="858" t="s">
        <v>32</v>
      </c>
      <c r="F109" s="211" t="s">
        <v>620</v>
      </c>
      <c r="G109" s="859" t="s">
        <v>16</v>
      </c>
      <c r="H109" s="859">
        <v>0</v>
      </c>
      <c r="I109" s="868">
        <v>41150</v>
      </c>
      <c r="J109" s="861">
        <v>41273</v>
      </c>
      <c r="K109" s="861" t="s">
        <v>16</v>
      </c>
      <c r="L109" s="861"/>
      <c r="M109" s="869">
        <v>0</v>
      </c>
      <c r="N109" s="870">
        <v>5205</v>
      </c>
      <c r="O109" s="871">
        <v>0</v>
      </c>
      <c r="P109" s="865">
        <v>1060570800</v>
      </c>
      <c r="Q109" s="865">
        <v>93</v>
      </c>
      <c r="R109" s="872" t="s">
        <v>660</v>
      </c>
    </row>
    <row r="110" spans="1:18" s="867" customFormat="1" ht="15.75" customHeight="1" x14ac:dyDescent="0.25">
      <c r="A110" s="867" t="s">
        <v>175</v>
      </c>
      <c r="C110" s="858" t="s">
        <v>639</v>
      </c>
      <c r="D110" s="859" t="s">
        <v>639</v>
      </c>
      <c r="E110" s="858" t="s">
        <v>32</v>
      </c>
      <c r="F110" s="211" t="s">
        <v>623</v>
      </c>
      <c r="G110" s="859" t="s">
        <v>16</v>
      </c>
      <c r="H110" s="859">
        <v>0</v>
      </c>
      <c r="I110" s="868">
        <v>40908</v>
      </c>
      <c r="J110" s="861">
        <v>41623</v>
      </c>
      <c r="K110" s="861" t="s">
        <v>16</v>
      </c>
      <c r="L110" s="861"/>
      <c r="M110" s="869">
        <v>11.15</v>
      </c>
      <c r="N110" s="870">
        <v>125</v>
      </c>
      <c r="O110" s="871">
        <v>0</v>
      </c>
      <c r="P110" s="865">
        <v>3680964471</v>
      </c>
      <c r="Q110" s="865">
        <v>94</v>
      </c>
      <c r="R110" s="872" t="s">
        <v>666</v>
      </c>
    </row>
    <row r="111" spans="1:18" s="867" customFormat="1" ht="15.75" customHeight="1" x14ac:dyDescent="0.25">
      <c r="A111" s="867" t="s">
        <v>175</v>
      </c>
      <c r="C111" s="858" t="s">
        <v>639</v>
      </c>
      <c r="D111" s="859" t="s">
        <v>639</v>
      </c>
      <c r="E111" s="858" t="s">
        <v>32</v>
      </c>
      <c r="F111" s="211" t="s">
        <v>624</v>
      </c>
      <c r="G111" s="859" t="s">
        <v>16</v>
      </c>
      <c r="H111" s="859">
        <v>0</v>
      </c>
      <c r="I111" s="868">
        <v>40908</v>
      </c>
      <c r="J111" s="861">
        <v>41623</v>
      </c>
      <c r="K111" s="861" t="s">
        <v>16</v>
      </c>
      <c r="L111" s="861"/>
      <c r="M111" s="869">
        <v>0</v>
      </c>
      <c r="N111" s="870">
        <v>177</v>
      </c>
      <c r="O111" s="871">
        <v>0</v>
      </c>
      <c r="P111" s="865">
        <v>3408780165</v>
      </c>
      <c r="Q111" s="865">
        <v>94</v>
      </c>
      <c r="R111" s="872" t="s">
        <v>660</v>
      </c>
    </row>
    <row r="112" spans="1:18" s="867" customFormat="1" ht="15.75" customHeight="1" x14ac:dyDescent="0.25">
      <c r="A112" s="867" t="s">
        <v>175</v>
      </c>
      <c r="C112" s="858" t="s">
        <v>639</v>
      </c>
      <c r="D112" s="859" t="s">
        <v>639</v>
      </c>
      <c r="E112" s="858" t="s">
        <v>32</v>
      </c>
      <c r="F112" s="211" t="s">
        <v>625</v>
      </c>
      <c r="G112" s="859" t="s">
        <v>16</v>
      </c>
      <c r="H112" s="859">
        <v>0</v>
      </c>
      <c r="I112" s="868">
        <v>40908</v>
      </c>
      <c r="J112" s="861">
        <v>41623</v>
      </c>
      <c r="K112" s="861" t="s">
        <v>16</v>
      </c>
      <c r="L112" s="861"/>
      <c r="M112" s="869">
        <v>0</v>
      </c>
      <c r="N112" s="870">
        <v>110</v>
      </c>
      <c r="O112" s="871">
        <v>0</v>
      </c>
      <c r="P112" s="865">
        <v>3239248734</v>
      </c>
      <c r="Q112" s="865">
        <v>94</v>
      </c>
      <c r="R112" s="872" t="s">
        <v>660</v>
      </c>
    </row>
    <row r="113" spans="1:18" s="867" customFormat="1" ht="15.75" customHeight="1" x14ac:dyDescent="0.25">
      <c r="A113" s="867" t="s">
        <v>175</v>
      </c>
      <c r="C113" s="858" t="s">
        <v>639</v>
      </c>
      <c r="D113" s="859" t="s">
        <v>639</v>
      </c>
      <c r="E113" s="858" t="s">
        <v>32</v>
      </c>
      <c r="F113" s="211" t="s">
        <v>622</v>
      </c>
      <c r="G113" s="859" t="s">
        <v>16</v>
      </c>
      <c r="H113" s="859">
        <v>0</v>
      </c>
      <c r="I113" s="868">
        <v>40908</v>
      </c>
      <c r="J113" s="861">
        <v>41623</v>
      </c>
      <c r="K113" s="861" t="s">
        <v>16</v>
      </c>
      <c r="L113" s="861"/>
      <c r="M113" s="869">
        <v>0</v>
      </c>
      <c r="N113" s="870">
        <v>140</v>
      </c>
      <c r="O113" s="871">
        <v>0</v>
      </c>
      <c r="P113" s="865">
        <v>4122680207</v>
      </c>
      <c r="Q113" s="865">
        <v>95</v>
      </c>
      <c r="R113" s="872" t="s">
        <v>660</v>
      </c>
    </row>
    <row r="114" spans="1:18" s="867" customFormat="1" ht="15.75" customHeight="1" x14ac:dyDescent="0.25">
      <c r="A114" s="867" t="s">
        <v>175</v>
      </c>
      <c r="C114" s="858" t="s">
        <v>639</v>
      </c>
      <c r="D114" s="859" t="s">
        <v>639</v>
      </c>
      <c r="E114" s="858" t="s">
        <v>32</v>
      </c>
      <c r="F114" s="211" t="s">
        <v>669</v>
      </c>
      <c r="G114" s="859" t="s">
        <v>16</v>
      </c>
      <c r="H114" s="859">
        <v>0</v>
      </c>
      <c r="I114" s="868">
        <v>41283</v>
      </c>
      <c r="J114" s="861">
        <v>41639</v>
      </c>
      <c r="K114" s="861" t="s">
        <v>16</v>
      </c>
      <c r="L114" s="861"/>
      <c r="M114" s="869">
        <v>0.15</v>
      </c>
      <c r="N114" s="870">
        <v>26</v>
      </c>
      <c r="O114" s="871">
        <v>0</v>
      </c>
      <c r="P114" s="865">
        <v>252657699</v>
      </c>
      <c r="Q114" s="865">
        <v>95</v>
      </c>
      <c r="R114" s="872" t="s">
        <v>660</v>
      </c>
    </row>
    <row r="115" spans="1:18" s="867" customFormat="1" ht="15.75" customHeight="1" x14ac:dyDescent="0.25">
      <c r="A115" s="867" t="s">
        <v>175</v>
      </c>
      <c r="C115" s="858" t="s">
        <v>639</v>
      </c>
      <c r="D115" s="859" t="s">
        <v>639</v>
      </c>
      <c r="E115" s="858" t="s">
        <v>32</v>
      </c>
      <c r="F115" s="211" t="s">
        <v>670</v>
      </c>
      <c r="G115" s="859" t="s">
        <v>16</v>
      </c>
      <c r="H115" s="859">
        <v>0</v>
      </c>
      <c r="I115" s="868">
        <v>41624</v>
      </c>
      <c r="J115" s="861">
        <v>41943</v>
      </c>
      <c r="K115" s="861" t="s">
        <v>16</v>
      </c>
      <c r="L115" s="861"/>
      <c r="M115" s="869">
        <v>10</v>
      </c>
      <c r="N115" s="870">
        <v>71</v>
      </c>
      <c r="O115" s="871">
        <v>0</v>
      </c>
      <c r="P115" s="865"/>
      <c r="Q115" s="865">
        <v>95</v>
      </c>
      <c r="R115" s="872" t="s">
        <v>660</v>
      </c>
    </row>
    <row r="116" spans="1:18" s="867" customFormat="1" ht="15.75" customHeight="1" x14ac:dyDescent="0.25">
      <c r="A116" s="867" t="s">
        <v>175</v>
      </c>
      <c r="C116" s="858" t="s">
        <v>639</v>
      </c>
      <c r="D116" s="859" t="s">
        <v>639</v>
      </c>
      <c r="E116" s="858" t="s">
        <v>32</v>
      </c>
      <c r="F116" s="211" t="s">
        <v>671</v>
      </c>
      <c r="G116" s="859" t="s">
        <v>16</v>
      </c>
      <c r="H116" s="859">
        <v>0</v>
      </c>
      <c r="I116" s="868">
        <v>41624</v>
      </c>
      <c r="J116" s="861">
        <v>41943</v>
      </c>
      <c r="K116" s="861" t="s">
        <v>16</v>
      </c>
      <c r="L116" s="861"/>
      <c r="M116" s="869">
        <v>0</v>
      </c>
      <c r="N116" s="870">
        <v>92</v>
      </c>
      <c r="O116" s="871">
        <v>0</v>
      </c>
      <c r="P116" s="865"/>
      <c r="Q116" s="865">
        <v>95</v>
      </c>
      <c r="R116" s="872" t="s">
        <v>660</v>
      </c>
    </row>
    <row r="117" spans="1:18" s="867" customFormat="1" ht="15.75" customHeight="1" x14ac:dyDescent="0.25">
      <c r="A117" s="867" t="s">
        <v>175</v>
      </c>
      <c r="C117" s="858" t="s">
        <v>639</v>
      </c>
      <c r="D117" s="859" t="s">
        <v>639</v>
      </c>
      <c r="E117" s="858" t="s">
        <v>32</v>
      </c>
      <c r="F117" s="211" t="s">
        <v>672</v>
      </c>
      <c r="G117" s="859" t="s">
        <v>16</v>
      </c>
      <c r="H117" s="859">
        <v>0</v>
      </c>
      <c r="I117" s="868">
        <v>41624</v>
      </c>
      <c r="J117" s="861">
        <v>41943</v>
      </c>
      <c r="K117" s="861" t="s">
        <v>16</v>
      </c>
      <c r="L117" s="861"/>
      <c r="M117" s="869">
        <v>0</v>
      </c>
      <c r="N117" s="870">
        <v>125</v>
      </c>
      <c r="O117" s="871">
        <v>0</v>
      </c>
      <c r="P117" s="865"/>
      <c r="Q117" s="865">
        <v>96</v>
      </c>
      <c r="R117" s="872" t="s">
        <v>660</v>
      </c>
    </row>
    <row r="118" spans="1:18" s="867" customFormat="1" ht="15.75" customHeight="1" x14ac:dyDescent="0.25">
      <c r="A118" s="867" t="s">
        <v>175</v>
      </c>
      <c r="C118" s="858" t="s">
        <v>639</v>
      </c>
      <c r="D118" s="859" t="s">
        <v>639</v>
      </c>
      <c r="E118" s="858" t="s">
        <v>32</v>
      </c>
      <c r="F118" s="212" t="s">
        <v>673</v>
      </c>
      <c r="G118" s="859" t="s">
        <v>19</v>
      </c>
      <c r="H118" s="860">
        <v>0</v>
      </c>
      <c r="I118" s="868">
        <v>41772</v>
      </c>
      <c r="J118" s="861">
        <v>42004</v>
      </c>
      <c r="K118" s="861" t="s">
        <v>16</v>
      </c>
      <c r="L118" s="861"/>
      <c r="M118" s="869"/>
      <c r="N118" s="870">
        <v>4755</v>
      </c>
      <c r="O118" s="871">
        <f>+N118*H118</f>
        <v>0</v>
      </c>
      <c r="P118" s="865">
        <v>1552336320</v>
      </c>
      <c r="Q118" s="865">
        <v>96</v>
      </c>
      <c r="R118" s="32" t="s">
        <v>674</v>
      </c>
    </row>
    <row r="119" spans="1:18" s="867" customFormat="1" ht="15.75" customHeight="1" x14ac:dyDescent="0.25">
      <c r="A119" s="867" t="s">
        <v>175</v>
      </c>
      <c r="C119" s="858" t="s">
        <v>639</v>
      </c>
      <c r="D119" s="859" t="s">
        <v>639</v>
      </c>
      <c r="E119" s="858" t="s">
        <v>32</v>
      </c>
      <c r="F119" s="212" t="s">
        <v>675</v>
      </c>
      <c r="G119" s="859" t="s">
        <v>16</v>
      </c>
      <c r="H119" s="860">
        <v>0</v>
      </c>
      <c r="I119" s="868">
        <v>41624</v>
      </c>
      <c r="J119" s="861">
        <v>41897</v>
      </c>
      <c r="K119" s="861" t="s">
        <v>16</v>
      </c>
      <c r="L119" s="861"/>
      <c r="M119" s="869">
        <v>0</v>
      </c>
      <c r="N119" s="870">
        <v>177</v>
      </c>
      <c r="O119" s="871">
        <v>0</v>
      </c>
      <c r="P119" s="865"/>
      <c r="Q119" s="865">
        <v>97</v>
      </c>
      <c r="R119" s="872" t="s">
        <v>660</v>
      </c>
    </row>
    <row r="120" spans="1:18" s="867" customFormat="1" ht="15.75" customHeight="1" x14ac:dyDescent="0.25">
      <c r="A120" s="867" t="s">
        <v>175</v>
      </c>
      <c r="C120" s="858" t="s">
        <v>639</v>
      </c>
      <c r="D120" s="859" t="s">
        <v>639</v>
      </c>
      <c r="E120" s="858" t="s">
        <v>32</v>
      </c>
      <c r="F120" s="30" t="s">
        <v>676</v>
      </c>
      <c r="G120" s="859" t="s">
        <v>16</v>
      </c>
      <c r="H120" s="860">
        <v>0</v>
      </c>
      <c r="I120" s="868" t="s">
        <v>94</v>
      </c>
      <c r="J120" s="861" t="s">
        <v>94</v>
      </c>
      <c r="K120" s="861" t="s">
        <v>16</v>
      </c>
      <c r="L120" s="861" t="s">
        <v>94</v>
      </c>
      <c r="M120" s="869" t="s">
        <v>94</v>
      </c>
      <c r="N120" s="870" t="s">
        <v>94</v>
      </c>
      <c r="O120" s="871" t="e">
        <f>+N120*H120</f>
        <v>#VALUE!</v>
      </c>
      <c r="P120" s="865" t="s">
        <v>94</v>
      </c>
      <c r="Q120" s="865" t="s">
        <v>677</v>
      </c>
      <c r="R120" s="32" t="s">
        <v>678</v>
      </c>
    </row>
    <row r="121" spans="1:18" s="867" customFormat="1" ht="15.75" customHeight="1" x14ac:dyDescent="0.25">
      <c r="A121" s="867" t="s">
        <v>175</v>
      </c>
      <c r="C121" s="858" t="s">
        <v>639</v>
      </c>
      <c r="D121" s="859" t="s">
        <v>639</v>
      </c>
      <c r="E121" s="858" t="s">
        <v>32</v>
      </c>
      <c r="F121" s="30" t="s">
        <v>679</v>
      </c>
      <c r="G121" s="859" t="s">
        <v>19</v>
      </c>
      <c r="H121" s="859">
        <v>0</v>
      </c>
      <c r="I121" s="868">
        <v>41772</v>
      </c>
      <c r="J121" s="861"/>
      <c r="K121" s="861" t="s">
        <v>16</v>
      </c>
      <c r="L121" s="861"/>
      <c r="M121" s="869"/>
      <c r="N121" s="870">
        <v>4755</v>
      </c>
      <c r="O121" s="871">
        <v>0</v>
      </c>
      <c r="P121" s="865"/>
      <c r="Q121" s="865">
        <v>11</v>
      </c>
      <c r="R121" s="32" t="s">
        <v>674</v>
      </c>
    </row>
    <row r="122" spans="1:18" s="867" customFormat="1" ht="15.75" customHeight="1" x14ac:dyDescent="0.25">
      <c r="A122" s="867" t="s">
        <v>175</v>
      </c>
      <c r="C122" s="858" t="s">
        <v>639</v>
      </c>
      <c r="D122" s="859" t="s">
        <v>639</v>
      </c>
      <c r="E122" s="858" t="s">
        <v>32</v>
      </c>
      <c r="F122" s="209" t="s">
        <v>640</v>
      </c>
      <c r="G122" s="859" t="s">
        <v>16</v>
      </c>
      <c r="H122" s="860">
        <v>0</v>
      </c>
      <c r="I122" s="868">
        <v>38412</v>
      </c>
      <c r="J122" s="861">
        <v>38776</v>
      </c>
      <c r="K122" s="861" t="s">
        <v>16</v>
      </c>
      <c r="L122" s="861"/>
      <c r="M122" s="869">
        <v>12.27</v>
      </c>
      <c r="N122" s="870">
        <v>30</v>
      </c>
      <c r="O122" s="871">
        <v>0</v>
      </c>
      <c r="P122" s="865">
        <v>141683100</v>
      </c>
      <c r="Q122" s="865">
        <v>83</v>
      </c>
      <c r="R122" s="872" t="s">
        <v>641</v>
      </c>
    </row>
    <row r="123" spans="1:18" s="867" customFormat="1" ht="15.75" customHeight="1" x14ac:dyDescent="0.25">
      <c r="A123" s="867" t="s">
        <v>175</v>
      </c>
      <c r="C123" s="858" t="s">
        <v>639</v>
      </c>
      <c r="D123" s="859" t="s">
        <v>639</v>
      </c>
      <c r="E123" s="858" t="s">
        <v>32</v>
      </c>
      <c r="F123" s="209" t="s">
        <v>642</v>
      </c>
      <c r="G123" s="859" t="s">
        <v>16</v>
      </c>
      <c r="H123" s="860">
        <v>0</v>
      </c>
      <c r="I123" s="868">
        <v>38777</v>
      </c>
      <c r="J123" s="861">
        <v>38898</v>
      </c>
      <c r="K123" s="861" t="s">
        <v>16</v>
      </c>
      <c r="L123" s="861"/>
      <c r="M123" s="869">
        <v>4</v>
      </c>
      <c r="N123" s="870">
        <v>45</v>
      </c>
      <c r="O123" s="871">
        <v>0</v>
      </c>
      <c r="P123" s="865">
        <v>88835400</v>
      </c>
      <c r="Q123" s="865">
        <v>83</v>
      </c>
      <c r="R123" s="872" t="s">
        <v>641</v>
      </c>
    </row>
    <row r="124" spans="1:18" s="867" customFormat="1" ht="15.75" customHeight="1" x14ac:dyDescent="0.25">
      <c r="A124" s="867" t="s">
        <v>175</v>
      </c>
      <c r="C124" s="858" t="s">
        <v>639</v>
      </c>
      <c r="D124" s="859" t="s">
        <v>639</v>
      </c>
      <c r="E124" s="858" t="s">
        <v>32</v>
      </c>
      <c r="F124" s="209" t="s">
        <v>643</v>
      </c>
      <c r="G124" s="859" t="s">
        <v>16</v>
      </c>
      <c r="H124" s="859">
        <v>0</v>
      </c>
      <c r="I124" s="868">
        <v>38899</v>
      </c>
      <c r="J124" s="861">
        <v>39113</v>
      </c>
      <c r="K124" s="861" t="s">
        <v>16</v>
      </c>
      <c r="L124" s="861"/>
      <c r="M124" s="869">
        <v>12</v>
      </c>
      <c r="N124" s="870">
        <v>85</v>
      </c>
      <c r="O124" s="871">
        <v>0</v>
      </c>
      <c r="P124" s="865">
        <v>400310876</v>
      </c>
      <c r="Q124" s="865">
        <v>83</v>
      </c>
      <c r="R124" s="872" t="s">
        <v>641</v>
      </c>
    </row>
    <row r="125" spans="1:18" s="867" customFormat="1" ht="15.75" customHeight="1" x14ac:dyDescent="0.25">
      <c r="A125" s="867" t="s">
        <v>175</v>
      </c>
      <c r="C125" s="858" t="s">
        <v>639</v>
      </c>
      <c r="D125" s="859" t="s">
        <v>639</v>
      </c>
      <c r="E125" s="858" t="s">
        <v>32</v>
      </c>
      <c r="F125" s="30" t="s">
        <v>644</v>
      </c>
      <c r="G125" s="859" t="s">
        <v>16</v>
      </c>
      <c r="H125" s="859">
        <v>0</v>
      </c>
      <c r="I125" s="868">
        <v>39114</v>
      </c>
      <c r="J125" s="861">
        <v>39263</v>
      </c>
      <c r="K125" s="861" t="s">
        <v>16</v>
      </c>
      <c r="L125" s="861"/>
      <c r="M125" s="869">
        <v>3</v>
      </c>
      <c r="N125" s="870">
        <v>125</v>
      </c>
      <c r="O125" s="871">
        <v>0</v>
      </c>
      <c r="P125" s="865">
        <v>458061500</v>
      </c>
      <c r="Q125" s="865">
        <v>84</v>
      </c>
      <c r="R125" s="872" t="s">
        <v>641</v>
      </c>
    </row>
    <row r="126" spans="1:18" s="867" customFormat="1" ht="15.75" customHeight="1" x14ac:dyDescent="0.25">
      <c r="A126" s="867" t="s">
        <v>175</v>
      </c>
      <c r="C126" s="858" t="s">
        <v>639</v>
      </c>
      <c r="D126" s="859" t="s">
        <v>639</v>
      </c>
      <c r="E126" s="858" t="s">
        <v>32</v>
      </c>
      <c r="F126" s="30" t="s">
        <v>645</v>
      </c>
      <c r="G126" s="859" t="s">
        <v>16</v>
      </c>
      <c r="H126" s="859">
        <v>0</v>
      </c>
      <c r="I126" s="868">
        <v>39264</v>
      </c>
      <c r="J126" s="861">
        <v>39386</v>
      </c>
      <c r="K126" s="861" t="s">
        <v>16</v>
      </c>
      <c r="L126" s="861"/>
      <c r="M126" s="869">
        <v>4</v>
      </c>
      <c r="N126" s="870">
        <v>45</v>
      </c>
      <c r="O126" s="871">
        <v>0</v>
      </c>
      <c r="P126" s="865">
        <v>111841020</v>
      </c>
      <c r="Q126" s="865">
        <v>84</v>
      </c>
      <c r="R126" s="872" t="s">
        <v>641</v>
      </c>
    </row>
    <row r="127" spans="1:18" s="867" customFormat="1" ht="15.75" customHeight="1" x14ac:dyDescent="0.25">
      <c r="A127" s="867" t="s">
        <v>175</v>
      </c>
      <c r="C127" s="858" t="s">
        <v>639</v>
      </c>
      <c r="D127" s="859" t="s">
        <v>639</v>
      </c>
      <c r="E127" s="858" t="s">
        <v>32</v>
      </c>
      <c r="F127" s="30" t="s">
        <v>646</v>
      </c>
      <c r="G127" s="859" t="s">
        <v>16</v>
      </c>
      <c r="H127" s="859">
        <v>0</v>
      </c>
      <c r="I127" s="868">
        <v>38899</v>
      </c>
      <c r="J127" s="861">
        <v>39113</v>
      </c>
      <c r="K127" s="861" t="s">
        <v>16</v>
      </c>
      <c r="L127" s="861"/>
      <c r="M127" s="869">
        <v>7</v>
      </c>
      <c r="N127" s="870">
        <v>45</v>
      </c>
      <c r="O127" s="871">
        <v>0</v>
      </c>
      <c r="P127" s="865">
        <v>1333253100</v>
      </c>
      <c r="Q127" s="865">
        <v>84</v>
      </c>
      <c r="R127" s="872" t="s">
        <v>641</v>
      </c>
    </row>
    <row r="128" spans="1:18" s="867" customFormat="1" ht="15.75" customHeight="1" x14ac:dyDescent="0.25">
      <c r="A128" s="867" t="s">
        <v>175</v>
      </c>
      <c r="C128" s="858" t="s">
        <v>639</v>
      </c>
      <c r="D128" s="859" t="s">
        <v>639</v>
      </c>
      <c r="E128" s="858" t="s">
        <v>32</v>
      </c>
      <c r="F128" s="210" t="s">
        <v>647</v>
      </c>
      <c r="G128" s="859" t="s">
        <v>16</v>
      </c>
      <c r="H128" s="859">
        <v>0</v>
      </c>
      <c r="I128" s="868">
        <v>39264</v>
      </c>
      <c r="J128" s="861">
        <v>39416</v>
      </c>
      <c r="K128" s="861" t="s">
        <v>16</v>
      </c>
      <c r="L128" s="861"/>
      <c r="M128" s="869">
        <v>5</v>
      </c>
      <c r="N128" s="870">
        <v>150</v>
      </c>
      <c r="O128" s="871">
        <v>0</v>
      </c>
      <c r="P128" s="865">
        <v>609553800</v>
      </c>
      <c r="Q128" s="865">
        <v>84</v>
      </c>
      <c r="R128" s="872" t="s">
        <v>641</v>
      </c>
    </row>
    <row r="129" spans="1:18" s="867" customFormat="1" ht="15.75" customHeight="1" x14ac:dyDescent="0.25">
      <c r="A129" s="867" t="s">
        <v>175</v>
      </c>
      <c r="C129" s="858" t="s">
        <v>639</v>
      </c>
      <c r="D129" s="859" t="s">
        <v>639</v>
      </c>
      <c r="E129" s="858" t="s">
        <v>32</v>
      </c>
      <c r="F129" s="30" t="s">
        <v>648</v>
      </c>
      <c r="G129" s="859" t="s">
        <v>16</v>
      </c>
      <c r="H129" s="859">
        <v>0</v>
      </c>
      <c r="I129" s="868">
        <v>39264</v>
      </c>
      <c r="J129" s="861">
        <v>39416</v>
      </c>
      <c r="K129" s="861" t="s">
        <v>16</v>
      </c>
      <c r="L129" s="861"/>
      <c r="M129" s="869">
        <v>5</v>
      </c>
      <c r="N129" s="870">
        <v>125</v>
      </c>
      <c r="O129" s="871">
        <v>0</v>
      </c>
      <c r="P129" s="865">
        <v>507961500</v>
      </c>
      <c r="Q129" s="865">
        <v>85</v>
      </c>
      <c r="R129" s="872" t="s">
        <v>641</v>
      </c>
    </row>
    <row r="130" spans="1:18" s="867" customFormat="1" ht="15.75" customHeight="1" x14ac:dyDescent="0.25">
      <c r="A130" s="867" t="s">
        <v>175</v>
      </c>
      <c r="C130" s="858" t="s">
        <v>639</v>
      </c>
      <c r="D130" s="859" t="s">
        <v>639</v>
      </c>
      <c r="E130" s="858" t="s">
        <v>32</v>
      </c>
      <c r="F130" s="30" t="s">
        <v>649</v>
      </c>
      <c r="G130" s="859" t="s">
        <v>16</v>
      </c>
      <c r="H130" s="859">
        <v>0</v>
      </c>
      <c r="I130" s="868">
        <v>39417</v>
      </c>
      <c r="J130" s="861">
        <v>39629</v>
      </c>
      <c r="K130" s="861" t="s">
        <v>16</v>
      </c>
      <c r="L130" s="861"/>
      <c r="M130" s="869">
        <v>7</v>
      </c>
      <c r="N130" s="870">
        <v>90</v>
      </c>
      <c r="O130" s="871">
        <v>0</v>
      </c>
      <c r="P130" s="865">
        <v>699204383</v>
      </c>
      <c r="Q130" s="865">
        <v>85</v>
      </c>
      <c r="R130" s="872" t="s">
        <v>641</v>
      </c>
    </row>
    <row r="131" spans="1:18" s="867" customFormat="1" ht="15.75" customHeight="1" x14ac:dyDescent="0.25">
      <c r="A131" s="867" t="s">
        <v>175</v>
      </c>
      <c r="C131" s="858" t="s">
        <v>639</v>
      </c>
      <c r="D131" s="859" t="s">
        <v>639</v>
      </c>
      <c r="E131" s="858" t="s">
        <v>32</v>
      </c>
      <c r="F131" s="30" t="s">
        <v>650</v>
      </c>
      <c r="G131" s="859" t="s">
        <v>16</v>
      </c>
      <c r="H131" s="859">
        <v>0</v>
      </c>
      <c r="I131" s="868">
        <v>39417</v>
      </c>
      <c r="J131" s="861">
        <v>39721</v>
      </c>
      <c r="K131" s="861" t="s">
        <v>16</v>
      </c>
      <c r="L131" s="861"/>
      <c r="M131" s="869">
        <v>3</v>
      </c>
      <c r="N131" s="870">
        <v>90</v>
      </c>
      <c r="O131" s="871">
        <v>0</v>
      </c>
      <c r="P131" s="865">
        <v>747220598</v>
      </c>
      <c r="Q131" s="865">
        <v>85</v>
      </c>
      <c r="R131" s="872" t="s">
        <v>651</v>
      </c>
    </row>
    <row r="132" spans="1:18" s="867" customFormat="1" ht="15.75" customHeight="1" x14ac:dyDescent="0.25">
      <c r="A132" s="867" t="s">
        <v>175</v>
      </c>
      <c r="C132" s="858" t="s">
        <v>639</v>
      </c>
      <c r="D132" s="859" t="s">
        <v>639</v>
      </c>
      <c r="E132" s="858" t="s">
        <v>32</v>
      </c>
      <c r="F132" s="30" t="s">
        <v>652</v>
      </c>
      <c r="G132" s="859" t="s">
        <v>16</v>
      </c>
      <c r="H132" s="859">
        <v>0</v>
      </c>
      <c r="I132" s="868">
        <v>39432</v>
      </c>
      <c r="J132" s="861">
        <v>39721</v>
      </c>
      <c r="K132" s="861" t="s">
        <v>16</v>
      </c>
      <c r="L132" s="861"/>
      <c r="M132" s="869">
        <v>0</v>
      </c>
      <c r="N132" s="870">
        <v>100</v>
      </c>
      <c r="O132" s="871">
        <v>0</v>
      </c>
      <c r="P132" s="865">
        <v>706343550</v>
      </c>
      <c r="Q132" s="865">
        <v>86</v>
      </c>
      <c r="R132" s="872" t="s">
        <v>651</v>
      </c>
    </row>
    <row r="133" spans="1:18" s="867" customFormat="1" ht="15.75" customHeight="1" x14ac:dyDescent="0.25">
      <c r="A133" s="867" t="s">
        <v>175</v>
      </c>
      <c r="C133" s="858" t="s">
        <v>639</v>
      </c>
      <c r="D133" s="859" t="s">
        <v>639</v>
      </c>
      <c r="E133" s="858" t="s">
        <v>32</v>
      </c>
      <c r="F133" s="30" t="s">
        <v>653</v>
      </c>
      <c r="G133" s="859" t="s">
        <v>16</v>
      </c>
      <c r="H133" s="859">
        <v>0</v>
      </c>
      <c r="I133" s="868">
        <v>39630</v>
      </c>
      <c r="J133" s="861">
        <v>39782</v>
      </c>
      <c r="K133" s="861" t="s">
        <v>16</v>
      </c>
      <c r="L133" s="861"/>
      <c r="M133" s="869">
        <v>2</v>
      </c>
      <c r="N133" s="870">
        <v>120</v>
      </c>
      <c r="O133" s="871">
        <v>0</v>
      </c>
      <c r="P133" s="865">
        <v>393328440</v>
      </c>
      <c r="Q133" s="865">
        <v>87</v>
      </c>
      <c r="R133" s="872" t="s">
        <v>651</v>
      </c>
    </row>
    <row r="134" spans="1:18" s="867" customFormat="1" ht="15.75" customHeight="1" x14ac:dyDescent="0.25">
      <c r="A134" s="867" t="s">
        <v>175</v>
      </c>
      <c r="C134" s="858" t="s">
        <v>639</v>
      </c>
      <c r="D134" s="859" t="s">
        <v>639</v>
      </c>
      <c r="E134" s="858" t="s">
        <v>32</v>
      </c>
      <c r="F134" s="30" t="s">
        <v>654</v>
      </c>
      <c r="G134" s="859" t="s">
        <v>16</v>
      </c>
      <c r="H134" s="859">
        <v>0</v>
      </c>
      <c r="I134" s="868">
        <v>39722</v>
      </c>
      <c r="J134" s="861">
        <v>39782</v>
      </c>
      <c r="K134" s="861" t="s">
        <v>16</v>
      </c>
      <c r="L134" s="861"/>
      <c r="M134" s="869">
        <v>0</v>
      </c>
      <c r="N134" s="870">
        <v>120</v>
      </c>
      <c r="O134" s="871">
        <v>0</v>
      </c>
      <c r="P134" s="865">
        <v>262218960</v>
      </c>
      <c r="Q134" s="865">
        <v>87</v>
      </c>
      <c r="R134" s="872" t="s">
        <v>651</v>
      </c>
    </row>
    <row r="135" spans="1:18" s="867" customFormat="1" ht="15.75" customHeight="1" x14ac:dyDescent="0.25">
      <c r="A135" s="867" t="s">
        <v>175</v>
      </c>
      <c r="C135" s="858" t="s">
        <v>639</v>
      </c>
      <c r="D135" s="859" t="s">
        <v>639</v>
      </c>
      <c r="E135" s="858" t="s">
        <v>32</v>
      </c>
      <c r="F135" s="30" t="s">
        <v>655</v>
      </c>
      <c r="G135" s="859" t="s">
        <v>16</v>
      </c>
      <c r="H135" s="859">
        <v>0</v>
      </c>
      <c r="I135" s="868">
        <v>39722</v>
      </c>
      <c r="J135" s="861">
        <v>39782</v>
      </c>
      <c r="K135" s="861" t="s">
        <v>16</v>
      </c>
      <c r="L135" s="861"/>
      <c r="M135" s="869">
        <v>0</v>
      </c>
      <c r="N135" s="870">
        <v>95</v>
      </c>
      <c r="O135" s="871">
        <v>0</v>
      </c>
      <c r="P135" s="865">
        <v>207590010</v>
      </c>
      <c r="Q135" s="865">
        <v>87</v>
      </c>
      <c r="R135" s="872" t="s">
        <v>651</v>
      </c>
    </row>
    <row r="136" spans="1:18" s="867" customFormat="1" ht="15.75" customHeight="1" x14ac:dyDescent="0.25">
      <c r="A136" s="867" t="s">
        <v>175</v>
      </c>
      <c r="C136" s="858" t="s">
        <v>639</v>
      </c>
      <c r="D136" s="859" t="s">
        <v>639</v>
      </c>
      <c r="E136" s="858" t="s">
        <v>32</v>
      </c>
      <c r="F136" s="30" t="s">
        <v>656</v>
      </c>
      <c r="G136" s="859" t="s">
        <v>16</v>
      </c>
      <c r="H136" s="859">
        <v>0</v>
      </c>
      <c r="I136" s="868">
        <v>39722</v>
      </c>
      <c r="J136" s="861">
        <v>39782</v>
      </c>
      <c r="K136" s="861" t="s">
        <v>16</v>
      </c>
      <c r="L136" s="861"/>
      <c r="M136" s="869">
        <v>0</v>
      </c>
      <c r="N136" s="870">
        <v>70</v>
      </c>
      <c r="O136" s="871">
        <v>0</v>
      </c>
      <c r="P136" s="865">
        <v>152951060</v>
      </c>
      <c r="Q136" s="865">
        <v>88</v>
      </c>
      <c r="R136" s="872" t="s">
        <v>651</v>
      </c>
    </row>
    <row r="137" spans="1:18" s="867" customFormat="1" ht="15.75" customHeight="1" x14ac:dyDescent="0.25">
      <c r="A137" s="867" t="s">
        <v>175</v>
      </c>
      <c r="C137" s="858" t="s">
        <v>639</v>
      </c>
      <c r="D137" s="859" t="s">
        <v>639</v>
      </c>
      <c r="E137" s="858" t="s">
        <v>32</v>
      </c>
      <c r="F137" s="211" t="s">
        <v>657</v>
      </c>
      <c r="G137" s="859" t="s">
        <v>16</v>
      </c>
      <c r="H137" s="859">
        <v>0</v>
      </c>
      <c r="I137" s="868">
        <v>39783</v>
      </c>
      <c r="J137" s="861">
        <v>40359</v>
      </c>
      <c r="K137" s="861" t="s">
        <v>16</v>
      </c>
      <c r="L137" s="861"/>
      <c r="M137" s="869">
        <v>0</v>
      </c>
      <c r="N137" s="870">
        <v>140</v>
      </c>
      <c r="O137" s="871">
        <v>0</v>
      </c>
      <c r="P137" s="865">
        <v>3025560300</v>
      </c>
      <c r="Q137" s="865">
        <v>88</v>
      </c>
      <c r="R137" s="872" t="s">
        <v>658</v>
      </c>
    </row>
    <row r="138" spans="1:18" s="867" customFormat="1" ht="15.75" customHeight="1" x14ac:dyDescent="0.25">
      <c r="A138" s="867" t="s">
        <v>175</v>
      </c>
      <c r="C138" s="858" t="s">
        <v>639</v>
      </c>
      <c r="D138" s="859" t="s">
        <v>639</v>
      </c>
      <c r="E138" s="858" t="s">
        <v>32</v>
      </c>
      <c r="F138" s="211" t="s">
        <v>659</v>
      </c>
      <c r="G138" s="859" t="s">
        <v>16</v>
      </c>
      <c r="H138" s="859">
        <v>0</v>
      </c>
      <c r="I138" s="868">
        <v>39783</v>
      </c>
      <c r="J138" s="861">
        <v>40542</v>
      </c>
      <c r="K138" s="861" t="s">
        <v>16</v>
      </c>
      <c r="L138" s="861"/>
      <c r="M138" s="869">
        <v>0</v>
      </c>
      <c r="N138" s="870">
        <v>125</v>
      </c>
      <c r="O138" s="871">
        <v>6</v>
      </c>
      <c r="P138" s="865">
        <v>2701393125</v>
      </c>
      <c r="Q138" s="865">
        <v>89</v>
      </c>
      <c r="R138" s="872" t="s">
        <v>660</v>
      </c>
    </row>
    <row r="139" spans="1:18" s="867" customFormat="1" ht="15.75" customHeight="1" x14ac:dyDescent="0.25">
      <c r="A139" s="867" t="s">
        <v>175</v>
      </c>
      <c r="C139" s="858" t="s">
        <v>639</v>
      </c>
      <c r="D139" s="859" t="s">
        <v>639</v>
      </c>
      <c r="E139" s="858" t="s">
        <v>32</v>
      </c>
      <c r="F139" s="211" t="s">
        <v>661</v>
      </c>
      <c r="G139" s="859" t="s">
        <v>16</v>
      </c>
      <c r="H139" s="859">
        <v>0</v>
      </c>
      <c r="I139" s="868">
        <v>40359</v>
      </c>
      <c r="J139" s="861">
        <v>40542</v>
      </c>
      <c r="K139" s="861" t="s">
        <v>16</v>
      </c>
      <c r="L139" s="861"/>
      <c r="M139" s="869">
        <v>0</v>
      </c>
      <c r="N139" s="870">
        <v>250</v>
      </c>
      <c r="O139" s="871">
        <v>0</v>
      </c>
      <c r="P139" s="865">
        <v>1162142973</v>
      </c>
      <c r="Q139" s="865">
        <v>89</v>
      </c>
      <c r="R139" s="872" t="s">
        <v>660</v>
      </c>
    </row>
    <row r="140" spans="1:18" s="867" customFormat="1" ht="15.75" customHeight="1" x14ac:dyDescent="0.25">
      <c r="A140" s="867" t="s">
        <v>175</v>
      </c>
      <c r="C140" s="858" t="s">
        <v>639</v>
      </c>
      <c r="D140" s="859" t="s">
        <v>639</v>
      </c>
      <c r="E140" s="858" t="s">
        <v>32</v>
      </c>
      <c r="F140" s="211" t="s">
        <v>662</v>
      </c>
      <c r="G140" s="859" t="s">
        <v>16</v>
      </c>
      <c r="H140" s="859">
        <v>0</v>
      </c>
      <c r="I140" s="868">
        <v>40359</v>
      </c>
      <c r="J140" s="861">
        <v>40479</v>
      </c>
      <c r="K140" s="861" t="s">
        <v>16</v>
      </c>
      <c r="L140" s="861"/>
      <c r="M140" s="869">
        <v>0</v>
      </c>
      <c r="N140" s="870">
        <v>180</v>
      </c>
      <c r="O140" s="871">
        <v>0</v>
      </c>
      <c r="P140" s="865">
        <v>1695997098</v>
      </c>
      <c r="Q140" s="865">
        <v>90</v>
      </c>
      <c r="R140" s="872" t="s">
        <v>663</v>
      </c>
    </row>
    <row r="141" spans="1:18" s="867" customFormat="1" ht="15.75" customHeight="1" x14ac:dyDescent="0.25">
      <c r="A141" s="867" t="s">
        <v>175</v>
      </c>
      <c r="C141" s="858" t="s">
        <v>639</v>
      </c>
      <c r="D141" s="859" t="s">
        <v>639</v>
      </c>
      <c r="E141" s="858" t="s">
        <v>32</v>
      </c>
      <c r="F141" s="211" t="s">
        <v>664</v>
      </c>
      <c r="G141" s="859" t="s">
        <v>16</v>
      </c>
      <c r="H141" s="859">
        <v>0</v>
      </c>
      <c r="I141" s="868">
        <v>40359</v>
      </c>
      <c r="J141" s="861">
        <v>40542</v>
      </c>
      <c r="K141" s="861" t="s">
        <v>16</v>
      </c>
      <c r="L141" s="861"/>
      <c r="M141" s="869">
        <v>0</v>
      </c>
      <c r="N141" s="870">
        <v>26</v>
      </c>
      <c r="O141" s="871">
        <v>0</v>
      </c>
      <c r="P141" s="865">
        <v>79067352</v>
      </c>
      <c r="Q141" s="865">
        <v>90</v>
      </c>
      <c r="R141" s="872" t="s">
        <v>660</v>
      </c>
    </row>
    <row r="142" spans="1:18" s="867" customFormat="1" ht="15.75" customHeight="1" x14ac:dyDescent="0.25">
      <c r="A142" s="867" t="s">
        <v>175</v>
      </c>
      <c r="C142" s="858" t="s">
        <v>639</v>
      </c>
      <c r="D142" s="859" t="s">
        <v>639</v>
      </c>
      <c r="E142" s="858" t="s">
        <v>32</v>
      </c>
      <c r="F142" s="30" t="s">
        <v>665</v>
      </c>
      <c r="G142" s="859" t="s">
        <v>16</v>
      </c>
      <c r="H142" s="859">
        <v>0</v>
      </c>
      <c r="I142" s="868">
        <v>40543</v>
      </c>
      <c r="J142" s="861">
        <v>40907</v>
      </c>
      <c r="K142" s="861" t="s">
        <v>16</v>
      </c>
      <c r="L142" s="861"/>
      <c r="M142" s="869">
        <v>12</v>
      </c>
      <c r="N142" s="870">
        <v>180</v>
      </c>
      <c r="O142" s="871">
        <v>0</v>
      </c>
      <c r="P142" s="865">
        <v>3601791442</v>
      </c>
      <c r="Q142" s="865">
        <v>91</v>
      </c>
      <c r="R142" s="872" t="s">
        <v>666</v>
      </c>
    </row>
    <row r="143" spans="1:18" s="867" customFormat="1" ht="15.75" customHeight="1" x14ac:dyDescent="0.25">
      <c r="A143" s="867" t="s">
        <v>175</v>
      </c>
      <c r="C143" s="858" t="s">
        <v>639</v>
      </c>
      <c r="D143" s="859" t="s">
        <v>639</v>
      </c>
      <c r="E143" s="858" t="s">
        <v>32</v>
      </c>
      <c r="F143" s="211" t="s">
        <v>667</v>
      </c>
      <c r="G143" s="859" t="s">
        <v>16</v>
      </c>
      <c r="H143" s="859">
        <v>0</v>
      </c>
      <c r="I143" s="868">
        <v>40543</v>
      </c>
      <c r="J143" s="861">
        <v>40907</v>
      </c>
      <c r="K143" s="861" t="s">
        <v>16</v>
      </c>
      <c r="L143" s="861"/>
      <c r="M143" s="869">
        <v>0</v>
      </c>
      <c r="N143" s="870">
        <v>125</v>
      </c>
      <c r="O143" s="871">
        <v>0</v>
      </c>
      <c r="P143" s="865">
        <v>180895721</v>
      </c>
      <c r="Q143" s="865">
        <v>91</v>
      </c>
      <c r="R143" s="872" t="s">
        <v>660</v>
      </c>
    </row>
    <row r="144" spans="1:18" s="867" customFormat="1" ht="15.75" customHeight="1" x14ac:dyDescent="0.25">
      <c r="A144" s="867" t="s">
        <v>175</v>
      </c>
      <c r="C144" s="858" t="s">
        <v>639</v>
      </c>
      <c r="D144" s="859" t="s">
        <v>639</v>
      </c>
      <c r="E144" s="858" t="s">
        <v>32</v>
      </c>
      <c r="F144" s="211" t="s">
        <v>668</v>
      </c>
      <c r="G144" s="859" t="s">
        <v>16</v>
      </c>
      <c r="H144" s="859">
        <v>0</v>
      </c>
      <c r="I144" s="868">
        <v>40543</v>
      </c>
      <c r="J144" s="861">
        <v>40907</v>
      </c>
      <c r="K144" s="861" t="s">
        <v>16</v>
      </c>
      <c r="L144" s="861"/>
      <c r="M144" s="869">
        <v>0</v>
      </c>
      <c r="N144" s="870">
        <v>26</v>
      </c>
      <c r="O144" s="871">
        <v>0</v>
      </c>
      <c r="P144" s="865">
        <v>227365326</v>
      </c>
      <c r="Q144" s="865">
        <v>92</v>
      </c>
      <c r="R144" s="872" t="s">
        <v>660</v>
      </c>
    </row>
    <row r="145" spans="1:18" s="867" customFormat="1" ht="15.75" customHeight="1" x14ac:dyDescent="0.25">
      <c r="A145" s="867" t="s">
        <v>175</v>
      </c>
      <c r="C145" s="858" t="s">
        <v>639</v>
      </c>
      <c r="D145" s="859" t="s">
        <v>639</v>
      </c>
      <c r="E145" s="858" t="s">
        <v>32</v>
      </c>
      <c r="F145" s="211" t="s">
        <v>627</v>
      </c>
      <c r="G145" s="859" t="s">
        <v>16</v>
      </c>
      <c r="H145" s="859">
        <v>0</v>
      </c>
      <c r="I145" s="868">
        <v>40543</v>
      </c>
      <c r="J145" s="861">
        <v>40907</v>
      </c>
      <c r="K145" s="861" t="s">
        <v>16</v>
      </c>
      <c r="L145" s="861"/>
      <c r="M145" s="869">
        <v>0</v>
      </c>
      <c r="N145" s="870">
        <v>250</v>
      </c>
      <c r="O145" s="871">
        <v>0</v>
      </c>
      <c r="P145" s="865"/>
      <c r="Q145" s="865">
        <v>92</v>
      </c>
      <c r="R145" s="872" t="s">
        <v>660</v>
      </c>
    </row>
    <row r="146" spans="1:18" s="867" customFormat="1" ht="15.75" customHeight="1" x14ac:dyDescent="0.25">
      <c r="A146" s="867" t="s">
        <v>175</v>
      </c>
      <c r="C146" s="858" t="s">
        <v>639</v>
      </c>
      <c r="D146" s="859" t="s">
        <v>639</v>
      </c>
      <c r="E146" s="858" t="s">
        <v>32</v>
      </c>
      <c r="F146" s="211" t="s">
        <v>621</v>
      </c>
      <c r="G146" s="859" t="s">
        <v>16</v>
      </c>
      <c r="H146" s="859">
        <v>0</v>
      </c>
      <c r="I146" s="868">
        <v>40914</v>
      </c>
      <c r="J146" s="861">
        <v>41274</v>
      </c>
      <c r="K146" s="861" t="s">
        <v>16</v>
      </c>
      <c r="L146" s="861"/>
      <c r="M146" s="869">
        <v>11.24</v>
      </c>
      <c r="N146" s="870">
        <v>26</v>
      </c>
      <c r="O146" s="871">
        <v>0</v>
      </c>
      <c r="P146" s="865">
        <v>251648280</v>
      </c>
      <c r="Q146" s="865">
        <v>93</v>
      </c>
      <c r="R146" s="872" t="s">
        <v>666</v>
      </c>
    </row>
    <row r="147" spans="1:18" s="867" customFormat="1" ht="15.75" customHeight="1" x14ac:dyDescent="0.25">
      <c r="A147" s="867" t="s">
        <v>175</v>
      </c>
      <c r="C147" s="858" t="s">
        <v>639</v>
      </c>
      <c r="D147" s="859" t="s">
        <v>639</v>
      </c>
      <c r="E147" s="858" t="s">
        <v>32</v>
      </c>
      <c r="F147" s="211" t="s">
        <v>620</v>
      </c>
      <c r="G147" s="859" t="s">
        <v>16</v>
      </c>
      <c r="H147" s="859">
        <v>0</v>
      </c>
      <c r="I147" s="868">
        <v>41150</v>
      </c>
      <c r="J147" s="861">
        <v>41273</v>
      </c>
      <c r="K147" s="861" t="s">
        <v>16</v>
      </c>
      <c r="L147" s="861"/>
      <c r="M147" s="869">
        <v>0</v>
      </c>
      <c r="N147" s="870">
        <v>5205</v>
      </c>
      <c r="O147" s="871">
        <v>0</v>
      </c>
      <c r="P147" s="865">
        <v>1060570800</v>
      </c>
      <c r="Q147" s="865">
        <v>93</v>
      </c>
      <c r="R147" s="872" t="s">
        <v>660</v>
      </c>
    </row>
    <row r="148" spans="1:18" s="867" customFormat="1" ht="15.75" customHeight="1" x14ac:dyDescent="0.25">
      <c r="A148" s="867" t="s">
        <v>175</v>
      </c>
      <c r="C148" s="858" t="s">
        <v>639</v>
      </c>
      <c r="D148" s="859" t="s">
        <v>639</v>
      </c>
      <c r="E148" s="858" t="s">
        <v>32</v>
      </c>
      <c r="F148" s="211" t="s">
        <v>623</v>
      </c>
      <c r="G148" s="859" t="s">
        <v>16</v>
      </c>
      <c r="H148" s="859">
        <v>0</v>
      </c>
      <c r="I148" s="868">
        <v>40908</v>
      </c>
      <c r="J148" s="861">
        <v>41623</v>
      </c>
      <c r="K148" s="861" t="s">
        <v>16</v>
      </c>
      <c r="L148" s="861"/>
      <c r="M148" s="869">
        <v>11.15</v>
      </c>
      <c r="N148" s="870">
        <v>125</v>
      </c>
      <c r="O148" s="871">
        <v>0</v>
      </c>
      <c r="P148" s="865">
        <v>3680964471</v>
      </c>
      <c r="Q148" s="865">
        <v>94</v>
      </c>
      <c r="R148" s="872" t="s">
        <v>666</v>
      </c>
    </row>
    <row r="149" spans="1:18" s="867" customFormat="1" ht="15.75" customHeight="1" x14ac:dyDescent="0.25">
      <c r="A149" s="867" t="s">
        <v>175</v>
      </c>
      <c r="C149" s="858" t="s">
        <v>639</v>
      </c>
      <c r="D149" s="859" t="s">
        <v>639</v>
      </c>
      <c r="E149" s="858" t="s">
        <v>32</v>
      </c>
      <c r="F149" s="211" t="s">
        <v>624</v>
      </c>
      <c r="G149" s="859" t="s">
        <v>16</v>
      </c>
      <c r="H149" s="859">
        <v>0</v>
      </c>
      <c r="I149" s="868">
        <v>40908</v>
      </c>
      <c r="J149" s="861">
        <v>41623</v>
      </c>
      <c r="K149" s="861" t="s">
        <v>16</v>
      </c>
      <c r="L149" s="861"/>
      <c r="M149" s="869">
        <v>0</v>
      </c>
      <c r="N149" s="870">
        <v>177</v>
      </c>
      <c r="O149" s="871">
        <v>0</v>
      </c>
      <c r="P149" s="865">
        <v>3408780165</v>
      </c>
      <c r="Q149" s="865">
        <v>94</v>
      </c>
      <c r="R149" s="872" t="s">
        <v>660</v>
      </c>
    </row>
    <row r="150" spans="1:18" s="867" customFormat="1" ht="15.75" customHeight="1" x14ac:dyDescent="0.25">
      <c r="A150" s="867" t="s">
        <v>175</v>
      </c>
      <c r="C150" s="858" t="s">
        <v>639</v>
      </c>
      <c r="D150" s="859" t="s">
        <v>639</v>
      </c>
      <c r="E150" s="858" t="s">
        <v>32</v>
      </c>
      <c r="F150" s="211" t="s">
        <v>625</v>
      </c>
      <c r="G150" s="859" t="s">
        <v>16</v>
      </c>
      <c r="H150" s="859">
        <v>0</v>
      </c>
      <c r="I150" s="868">
        <v>40908</v>
      </c>
      <c r="J150" s="861">
        <v>41623</v>
      </c>
      <c r="K150" s="861" t="s">
        <v>16</v>
      </c>
      <c r="L150" s="861"/>
      <c r="M150" s="869">
        <v>0</v>
      </c>
      <c r="N150" s="870">
        <v>110</v>
      </c>
      <c r="O150" s="871">
        <v>0</v>
      </c>
      <c r="P150" s="865">
        <v>3239248734</v>
      </c>
      <c r="Q150" s="865">
        <v>94</v>
      </c>
      <c r="R150" s="872" t="s">
        <v>660</v>
      </c>
    </row>
    <row r="151" spans="1:18" s="867" customFormat="1" ht="15.75" customHeight="1" x14ac:dyDescent="0.25">
      <c r="A151" s="867" t="s">
        <v>175</v>
      </c>
      <c r="C151" s="858" t="s">
        <v>639</v>
      </c>
      <c r="D151" s="859" t="s">
        <v>639</v>
      </c>
      <c r="E151" s="858" t="s">
        <v>32</v>
      </c>
      <c r="F151" s="211" t="s">
        <v>622</v>
      </c>
      <c r="G151" s="859" t="s">
        <v>16</v>
      </c>
      <c r="H151" s="859">
        <v>0</v>
      </c>
      <c r="I151" s="868">
        <v>40908</v>
      </c>
      <c r="J151" s="861">
        <v>41623</v>
      </c>
      <c r="K151" s="861" t="s">
        <v>16</v>
      </c>
      <c r="L151" s="861"/>
      <c r="M151" s="869">
        <v>0</v>
      </c>
      <c r="N151" s="870">
        <v>140</v>
      </c>
      <c r="O151" s="871">
        <v>0</v>
      </c>
      <c r="P151" s="865">
        <v>4122680207</v>
      </c>
      <c r="Q151" s="865">
        <v>95</v>
      </c>
      <c r="R151" s="872" t="s">
        <v>660</v>
      </c>
    </row>
    <row r="152" spans="1:18" s="867" customFormat="1" ht="15.75" customHeight="1" x14ac:dyDescent="0.25">
      <c r="A152" s="867" t="s">
        <v>175</v>
      </c>
      <c r="C152" s="858" t="s">
        <v>639</v>
      </c>
      <c r="D152" s="859" t="s">
        <v>639</v>
      </c>
      <c r="E152" s="858" t="s">
        <v>32</v>
      </c>
      <c r="F152" s="211" t="s">
        <v>669</v>
      </c>
      <c r="G152" s="859" t="s">
        <v>16</v>
      </c>
      <c r="H152" s="859">
        <v>0</v>
      </c>
      <c r="I152" s="868">
        <v>41283</v>
      </c>
      <c r="J152" s="861">
        <v>41639</v>
      </c>
      <c r="K152" s="861" t="s">
        <v>16</v>
      </c>
      <c r="L152" s="861"/>
      <c r="M152" s="869">
        <v>0.15</v>
      </c>
      <c r="N152" s="870">
        <v>26</v>
      </c>
      <c r="O152" s="871">
        <v>0</v>
      </c>
      <c r="P152" s="865">
        <v>252657699</v>
      </c>
      <c r="Q152" s="865">
        <v>95</v>
      </c>
      <c r="R152" s="872" t="s">
        <v>660</v>
      </c>
    </row>
    <row r="153" spans="1:18" s="867" customFormat="1" ht="15.75" customHeight="1" x14ac:dyDescent="0.25">
      <c r="A153" s="867" t="s">
        <v>175</v>
      </c>
      <c r="C153" s="858" t="s">
        <v>639</v>
      </c>
      <c r="D153" s="859" t="s">
        <v>639</v>
      </c>
      <c r="E153" s="858" t="s">
        <v>32</v>
      </c>
      <c r="F153" s="211" t="s">
        <v>670</v>
      </c>
      <c r="G153" s="859" t="s">
        <v>16</v>
      </c>
      <c r="H153" s="859">
        <v>0</v>
      </c>
      <c r="I153" s="868">
        <v>41624</v>
      </c>
      <c r="J153" s="861">
        <v>41943</v>
      </c>
      <c r="K153" s="861" t="s">
        <v>16</v>
      </c>
      <c r="L153" s="861"/>
      <c r="M153" s="869">
        <v>10</v>
      </c>
      <c r="N153" s="870">
        <v>71</v>
      </c>
      <c r="O153" s="871">
        <v>0</v>
      </c>
      <c r="P153" s="865"/>
      <c r="Q153" s="865">
        <v>95</v>
      </c>
      <c r="R153" s="872" t="s">
        <v>660</v>
      </c>
    </row>
    <row r="154" spans="1:18" s="867" customFormat="1" ht="15.75" customHeight="1" x14ac:dyDescent="0.25">
      <c r="A154" s="867" t="s">
        <v>175</v>
      </c>
      <c r="C154" s="858" t="s">
        <v>639</v>
      </c>
      <c r="D154" s="859" t="s">
        <v>639</v>
      </c>
      <c r="E154" s="858" t="s">
        <v>32</v>
      </c>
      <c r="F154" s="211" t="s">
        <v>671</v>
      </c>
      <c r="G154" s="859" t="s">
        <v>16</v>
      </c>
      <c r="H154" s="859">
        <v>0</v>
      </c>
      <c r="I154" s="868">
        <v>41624</v>
      </c>
      <c r="J154" s="861">
        <v>41943</v>
      </c>
      <c r="K154" s="861" t="s">
        <v>16</v>
      </c>
      <c r="L154" s="861"/>
      <c r="M154" s="869">
        <v>0</v>
      </c>
      <c r="N154" s="870">
        <v>92</v>
      </c>
      <c r="O154" s="871">
        <v>0</v>
      </c>
      <c r="P154" s="865"/>
      <c r="Q154" s="865">
        <v>95</v>
      </c>
      <c r="R154" s="872" t="s">
        <v>660</v>
      </c>
    </row>
    <row r="155" spans="1:18" s="867" customFormat="1" ht="15.75" customHeight="1" x14ac:dyDescent="0.25">
      <c r="A155" s="867" t="s">
        <v>175</v>
      </c>
      <c r="C155" s="858" t="s">
        <v>639</v>
      </c>
      <c r="D155" s="859" t="s">
        <v>639</v>
      </c>
      <c r="E155" s="858" t="s">
        <v>32</v>
      </c>
      <c r="F155" s="211" t="s">
        <v>672</v>
      </c>
      <c r="G155" s="859" t="s">
        <v>16</v>
      </c>
      <c r="H155" s="859">
        <v>0</v>
      </c>
      <c r="I155" s="868">
        <v>41624</v>
      </c>
      <c r="J155" s="861">
        <v>41943</v>
      </c>
      <c r="K155" s="861" t="s">
        <v>16</v>
      </c>
      <c r="L155" s="861"/>
      <c r="M155" s="869">
        <v>0</v>
      </c>
      <c r="N155" s="870">
        <v>125</v>
      </c>
      <c r="O155" s="871">
        <v>0</v>
      </c>
      <c r="P155" s="865"/>
      <c r="Q155" s="865">
        <v>96</v>
      </c>
      <c r="R155" s="872" t="s">
        <v>660</v>
      </c>
    </row>
    <row r="156" spans="1:18" s="867" customFormat="1" ht="15.75" customHeight="1" x14ac:dyDescent="0.25">
      <c r="A156" s="867" t="s">
        <v>175</v>
      </c>
      <c r="C156" s="858" t="s">
        <v>639</v>
      </c>
      <c r="D156" s="859" t="s">
        <v>639</v>
      </c>
      <c r="E156" s="858" t="s">
        <v>32</v>
      </c>
      <c r="F156" s="212" t="s">
        <v>673</v>
      </c>
      <c r="G156" s="859" t="s">
        <v>19</v>
      </c>
      <c r="H156" s="860">
        <v>0</v>
      </c>
      <c r="I156" s="868">
        <v>41772</v>
      </c>
      <c r="J156" s="861">
        <v>42004</v>
      </c>
      <c r="K156" s="861" t="s">
        <v>16</v>
      </c>
      <c r="L156" s="861"/>
      <c r="M156" s="869"/>
      <c r="N156" s="870">
        <v>4755</v>
      </c>
      <c r="O156" s="871">
        <f>+N156*H156</f>
        <v>0</v>
      </c>
      <c r="P156" s="865">
        <v>1552336320</v>
      </c>
      <c r="Q156" s="865">
        <v>96</v>
      </c>
      <c r="R156" s="32" t="s">
        <v>674</v>
      </c>
    </row>
    <row r="157" spans="1:18" s="867" customFormat="1" ht="15.75" customHeight="1" x14ac:dyDescent="0.25">
      <c r="A157" s="867" t="s">
        <v>175</v>
      </c>
      <c r="C157" s="858" t="s">
        <v>639</v>
      </c>
      <c r="D157" s="859" t="s">
        <v>639</v>
      </c>
      <c r="E157" s="858" t="s">
        <v>32</v>
      </c>
      <c r="F157" s="212" t="s">
        <v>675</v>
      </c>
      <c r="G157" s="859" t="s">
        <v>16</v>
      </c>
      <c r="H157" s="860">
        <v>0</v>
      </c>
      <c r="I157" s="868">
        <v>41624</v>
      </c>
      <c r="J157" s="861">
        <v>41897</v>
      </c>
      <c r="K157" s="861" t="s">
        <v>16</v>
      </c>
      <c r="L157" s="861"/>
      <c r="M157" s="869">
        <v>0</v>
      </c>
      <c r="N157" s="870">
        <v>177</v>
      </c>
      <c r="O157" s="871">
        <v>0</v>
      </c>
      <c r="P157" s="865"/>
      <c r="Q157" s="865">
        <v>97</v>
      </c>
      <c r="R157" s="872" t="s">
        <v>660</v>
      </c>
    </row>
    <row r="158" spans="1:18" s="867" customFormat="1" ht="15.75" customHeight="1" x14ac:dyDescent="0.25">
      <c r="A158" s="867" t="s">
        <v>175</v>
      </c>
      <c r="C158" s="858" t="s">
        <v>639</v>
      </c>
      <c r="D158" s="859" t="s">
        <v>639</v>
      </c>
      <c r="E158" s="858" t="s">
        <v>32</v>
      </c>
      <c r="F158" s="30" t="s">
        <v>676</v>
      </c>
      <c r="G158" s="859" t="s">
        <v>16</v>
      </c>
      <c r="H158" s="860">
        <v>0</v>
      </c>
      <c r="I158" s="868" t="s">
        <v>94</v>
      </c>
      <c r="J158" s="861" t="s">
        <v>94</v>
      </c>
      <c r="K158" s="861" t="s">
        <v>16</v>
      </c>
      <c r="L158" s="861" t="s">
        <v>94</v>
      </c>
      <c r="M158" s="869" t="s">
        <v>94</v>
      </c>
      <c r="N158" s="870" t="s">
        <v>94</v>
      </c>
      <c r="O158" s="871" t="e">
        <f>+N158*H158</f>
        <v>#VALUE!</v>
      </c>
      <c r="P158" s="865" t="s">
        <v>94</v>
      </c>
      <c r="Q158" s="865" t="s">
        <v>677</v>
      </c>
      <c r="R158" s="32" t="s">
        <v>678</v>
      </c>
    </row>
    <row r="159" spans="1:18" s="867" customFormat="1" ht="15.75" customHeight="1" x14ac:dyDescent="0.25">
      <c r="A159" s="867" t="s">
        <v>175</v>
      </c>
      <c r="C159" s="858" t="s">
        <v>639</v>
      </c>
      <c r="D159" s="859" t="s">
        <v>639</v>
      </c>
      <c r="E159" s="858" t="s">
        <v>32</v>
      </c>
      <c r="F159" s="30" t="s">
        <v>679</v>
      </c>
      <c r="G159" s="859" t="s">
        <v>19</v>
      </c>
      <c r="H159" s="859">
        <v>0</v>
      </c>
      <c r="I159" s="868">
        <v>41772</v>
      </c>
      <c r="J159" s="861"/>
      <c r="K159" s="861" t="s">
        <v>16</v>
      </c>
      <c r="L159" s="861"/>
      <c r="M159" s="869"/>
      <c r="N159" s="870">
        <v>4755</v>
      </c>
      <c r="O159" s="871">
        <v>0</v>
      </c>
      <c r="P159" s="865"/>
      <c r="Q159" s="865">
        <v>11</v>
      </c>
      <c r="R159" s="32" t="s">
        <v>674</v>
      </c>
    </row>
    <row r="160" spans="1:18" s="874" customFormat="1" ht="15.75" customHeight="1" x14ac:dyDescent="0.2">
      <c r="A160" s="873" t="s">
        <v>366</v>
      </c>
      <c r="B160" s="874">
        <v>5</v>
      </c>
      <c r="C160" s="858" t="s">
        <v>714</v>
      </c>
      <c r="D160" s="859" t="s">
        <v>715</v>
      </c>
      <c r="E160" s="858" t="s">
        <v>716</v>
      </c>
      <c r="F160" s="31" t="s">
        <v>717</v>
      </c>
      <c r="G160" s="859" t="s">
        <v>718</v>
      </c>
      <c r="H160" s="860" t="s">
        <v>95</v>
      </c>
      <c r="I160" s="868">
        <v>39779</v>
      </c>
      <c r="J160" s="858" t="s">
        <v>719</v>
      </c>
      <c r="K160" s="861" t="s">
        <v>720</v>
      </c>
      <c r="L160" s="858" t="s">
        <v>372</v>
      </c>
      <c r="M160" s="858" t="s">
        <v>721</v>
      </c>
      <c r="N160" s="871" t="s">
        <v>722</v>
      </c>
      <c r="O160" s="871" t="s">
        <v>95</v>
      </c>
      <c r="P160" s="865">
        <v>4413554380</v>
      </c>
      <c r="Q160" s="865">
        <v>71</v>
      </c>
      <c r="R160" s="32" t="s">
        <v>723</v>
      </c>
    </row>
    <row r="161" spans="1:18" s="874" customFormat="1" ht="15.75" customHeight="1" x14ac:dyDescent="0.2">
      <c r="A161" s="873" t="s">
        <v>366</v>
      </c>
      <c r="B161" s="874">
        <v>5</v>
      </c>
      <c r="C161" s="858" t="s">
        <v>714</v>
      </c>
      <c r="D161" s="859" t="s">
        <v>715</v>
      </c>
      <c r="E161" s="858" t="s">
        <v>716</v>
      </c>
      <c r="F161" s="31" t="s">
        <v>724</v>
      </c>
      <c r="G161" s="859" t="s">
        <v>725</v>
      </c>
      <c r="H161" s="860" t="s">
        <v>95</v>
      </c>
      <c r="I161" s="868">
        <v>39779</v>
      </c>
      <c r="J161" s="858" t="s">
        <v>719</v>
      </c>
      <c r="K161" s="861" t="s">
        <v>720</v>
      </c>
      <c r="L161" s="858" t="s">
        <v>372</v>
      </c>
      <c r="M161" s="858" t="s">
        <v>726</v>
      </c>
      <c r="N161" s="871" t="s">
        <v>722</v>
      </c>
      <c r="O161" s="871" t="s">
        <v>95</v>
      </c>
      <c r="P161" s="865">
        <v>3620044392</v>
      </c>
      <c r="Q161" s="865" t="s">
        <v>727</v>
      </c>
      <c r="R161" s="32" t="s">
        <v>723</v>
      </c>
    </row>
    <row r="162" spans="1:18" s="874" customFormat="1" ht="15.75" customHeight="1" x14ac:dyDescent="0.2">
      <c r="A162" s="873" t="s">
        <v>366</v>
      </c>
      <c r="B162" s="874">
        <v>5</v>
      </c>
      <c r="C162" s="858" t="s">
        <v>714</v>
      </c>
      <c r="D162" s="859" t="s">
        <v>715</v>
      </c>
      <c r="E162" s="858" t="s">
        <v>716</v>
      </c>
      <c r="F162" s="31" t="s">
        <v>728</v>
      </c>
      <c r="G162" s="859" t="s">
        <v>729</v>
      </c>
      <c r="H162" s="860" t="s">
        <v>95</v>
      </c>
      <c r="I162" s="868">
        <v>40359</v>
      </c>
      <c r="J162" s="858" t="s">
        <v>730</v>
      </c>
      <c r="K162" s="861" t="s">
        <v>720</v>
      </c>
      <c r="L162" s="858" t="s">
        <v>372</v>
      </c>
      <c r="M162" s="858" t="s">
        <v>731</v>
      </c>
      <c r="N162" s="871" t="s">
        <v>722</v>
      </c>
      <c r="O162" s="871" t="s">
        <v>95</v>
      </c>
      <c r="P162" s="865">
        <v>1743389473</v>
      </c>
      <c r="Q162" s="865">
        <v>72</v>
      </c>
      <c r="R162" s="32" t="s">
        <v>723</v>
      </c>
    </row>
    <row r="163" spans="1:18" s="874" customFormat="1" ht="15.75" customHeight="1" x14ac:dyDescent="0.2">
      <c r="A163" s="873" t="s">
        <v>366</v>
      </c>
      <c r="B163" s="874">
        <v>5</v>
      </c>
      <c r="C163" s="858" t="s">
        <v>714</v>
      </c>
      <c r="D163" s="859" t="s">
        <v>715</v>
      </c>
      <c r="E163" s="858" t="s">
        <v>716</v>
      </c>
      <c r="F163" s="31" t="s">
        <v>732</v>
      </c>
      <c r="G163" s="859" t="s">
        <v>733</v>
      </c>
      <c r="H163" s="860" t="s">
        <v>95</v>
      </c>
      <c r="I163" s="868">
        <v>40359</v>
      </c>
      <c r="J163" s="858" t="s">
        <v>730</v>
      </c>
      <c r="K163" s="861" t="s">
        <v>720</v>
      </c>
      <c r="L163" s="858">
        <v>0</v>
      </c>
      <c r="M163" s="858">
        <v>3</v>
      </c>
      <c r="N163" s="871" t="s">
        <v>722</v>
      </c>
      <c r="O163" s="871" t="s">
        <v>95</v>
      </c>
      <c r="P163" s="865">
        <v>1695997098</v>
      </c>
      <c r="Q163" s="865" t="s">
        <v>734</v>
      </c>
      <c r="R163" s="32" t="s">
        <v>735</v>
      </c>
    </row>
    <row r="164" spans="1:18" s="874" customFormat="1" ht="15.75" customHeight="1" x14ac:dyDescent="0.2">
      <c r="A164" s="873" t="s">
        <v>366</v>
      </c>
      <c r="B164" s="874">
        <v>5</v>
      </c>
      <c r="C164" s="858" t="s">
        <v>714</v>
      </c>
      <c r="D164" s="859" t="s">
        <v>715</v>
      </c>
      <c r="E164" s="858" t="s">
        <v>716</v>
      </c>
      <c r="F164" s="31" t="s">
        <v>736</v>
      </c>
      <c r="G164" s="859" t="s">
        <v>737</v>
      </c>
      <c r="H164" s="860" t="s">
        <v>95</v>
      </c>
      <c r="I164" s="868">
        <v>40359</v>
      </c>
      <c r="J164" s="858" t="s">
        <v>730</v>
      </c>
      <c r="K164" s="861" t="s">
        <v>720</v>
      </c>
      <c r="L164" s="858" t="s">
        <v>372</v>
      </c>
      <c r="M164" s="858" t="s">
        <v>731</v>
      </c>
      <c r="N164" s="871" t="s">
        <v>722</v>
      </c>
      <c r="O164" s="871" t="s">
        <v>95</v>
      </c>
      <c r="P164" s="865">
        <v>237202056</v>
      </c>
      <c r="Q164" s="865">
        <v>74</v>
      </c>
      <c r="R164" s="32" t="s">
        <v>738</v>
      </c>
    </row>
    <row r="165" spans="1:18" s="874" customFormat="1" ht="15.75" customHeight="1" x14ac:dyDescent="0.2">
      <c r="A165" s="873" t="s">
        <v>366</v>
      </c>
      <c r="B165" s="874">
        <v>5</v>
      </c>
      <c r="C165" s="858" t="s">
        <v>714</v>
      </c>
      <c r="D165" s="859" t="s">
        <v>715</v>
      </c>
      <c r="E165" s="858" t="s">
        <v>716</v>
      </c>
      <c r="F165" s="213" t="s">
        <v>739</v>
      </c>
      <c r="G165" s="859" t="s">
        <v>740</v>
      </c>
      <c r="H165" s="860" t="s">
        <v>95</v>
      </c>
      <c r="I165" s="868">
        <v>40541</v>
      </c>
      <c r="J165" s="858" t="s">
        <v>741</v>
      </c>
      <c r="K165" s="861" t="s">
        <v>720</v>
      </c>
      <c r="L165" s="858" t="s">
        <v>372</v>
      </c>
      <c r="M165" s="858" t="s">
        <v>109</v>
      </c>
      <c r="N165" s="871" t="s">
        <v>722</v>
      </c>
      <c r="O165" s="871" t="s">
        <v>95</v>
      </c>
      <c r="P165" s="865">
        <v>1695997098</v>
      </c>
      <c r="Q165" s="865" t="s">
        <v>742</v>
      </c>
      <c r="R165" s="32" t="s">
        <v>723</v>
      </c>
    </row>
    <row r="166" spans="1:18" s="874" customFormat="1" ht="15.75" customHeight="1" x14ac:dyDescent="0.2">
      <c r="A166" s="873" t="s">
        <v>366</v>
      </c>
      <c r="B166" s="874">
        <v>5</v>
      </c>
      <c r="C166" s="858" t="s">
        <v>714</v>
      </c>
      <c r="D166" s="859" t="s">
        <v>715</v>
      </c>
      <c r="E166" s="858" t="s">
        <v>716</v>
      </c>
      <c r="F166" s="31" t="s">
        <v>743</v>
      </c>
      <c r="G166" s="859" t="s">
        <v>744</v>
      </c>
      <c r="H166" s="860" t="s">
        <v>95</v>
      </c>
      <c r="I166" s="868">
        <v>40541</v>
      </c>
      <c r="J166" s="858" t="s">
        <v>741</v>
      </c>
      <c r="K166" s="861" t="s">
        <v>720</v>
      </c>
      <c r="L166" s="858">
        <v>0</v>
      </c>
      <c r="M166" s="858">
        <v>12</v>
      </c>
      <c r="N166" s="871" t="s">
        <v>722</v>
      </c>
      <c r="O166" s="871" t="s">
        <v>95</v>
      </c>
      <c r="P166" s="865">
        <v>1800895721</v>
      </c>
      <c r="Q166" s="865">
        <v>73</v>
      </c>
      <c r="R166" s="32" t="s">
        <v>745</v>
      </c>
    </row>
    <row r="167" spans="1:18" s="874" customFormat="1" ht="15.75" customHeight="1" x14ac:dyDescent="0.2">
      <c r="A167" s="873" t="s">
        <v>366</v>
      </c>
      <c r="B167" s="874">
        <v>5</v>
      </c>
      <c r="C167" s="858" t="s">
        <v>714</v>
      </c>
      <c r="D167" s="859" t="s">
        <v>715</v>
      </c>
      <c r="E167" s="858" t="s">
        <v>716</v>
      </c>
      <c r="F167" s="31" t="s">
        <v>746</v>
      </c>
      <c r="G167" s="859" t="s">
        <v>747</v>
      </c>
      <c r="H167" s="860" t="s">
        <v>95</v>
      </c>
      <c r="I167" s="868">
        <v>40542</v>
      </c>
      <c r="J167" s="858" t="s">
        <v>748</v>
      </c>
      <c r="K167" s="861" t="s">
        <v>720</v>
      </c>
      <c r="L167" s="858">
        <v>0</v>
      </c>
      <c r="M167" s="858">
        <v>12</v>
      </c>
      <c r="N167" s="871" t="s">
        <v>722</v>
      </c>
      <c r="O167" s="871" t="s">
        <v>95</v>
      </c>
      <c r="P167" s="865">
        <v>227365326</v>
      </c>
      <c r="Q167" s="865">
        <v>73</v>
      </c>
      <c r="R167" s="32" t="s">
        <v>749</v>
      </c>
    </row>
    <row r="168" spans="1:18" s="874" customFormat="1" ht="15.75" customHeight="1" x14ac:dyDescent="0.2">
      <c r="A168" s="873" t="s">
        <v>366</v>
      </c>
      <c r="B168" s="874">
        <v>6</v>
      </c>
      <c r="C168" s="858" t="s">
        <v>714</v>
      </c>
      <c r="D168" s="859" t="s">
        <v>715</v>
      </c>
      <c r="E168" s="858" t="s">
        <v>716</v>
      </c>
      <c r="F168" s="31" t="s">
        <v>750</v>
      </c>
      <c r="G168" s="859" t="s">
        <v>718</v>
      </c>
      <c r="H168" s="860" t="s">
        <v>95</v>
      </c>
      <c r="I168" s="868">
        <v>40541</v>
      </c>
      <c r="J168" s="858" t="s">
        <v>741</v>
      </c>
      <c r="K168" s="861" t="s">
        <v>720</v>
      </c>
      <c r="L168" s="858" t="s">
        <v>372</v>
      </c>
      <c r="M168" s="858" t="s">
        <v>109</v>
      </c>
      <c r="N168" s="871" t="s">
        <v>722</v>
      </c>
      <c r="O168" s="871" t="s">
        <v>95</v>
      </c>
      <c r="P168" s="865">
        <v>3601791442</v>
      </c>
      <c r="Q168" s="865">
        <v>75</v>
      </c>
      <c r="R168" s="32" t="s">
        <v>723</v>
      </c>
    </row>
    <row r="169" spans="1:18" s="874" customFormat="1" ht="15.75" customHeight="1" x14ac:dyDescent="0.2">
      <c r="A169" s="873" t="s">
        <v>366</v>
      </c>
      <c r="B169" s="874">
        <v>6</v>
      </c>
      <c r="C169" s="858" t="s">
        <v>714</v>
      </c>
      <c r="D169" s="859" t="s">
        <v>715</v>
      </c>
      <c r="E169" s="858" t="s">
        <v>716</v>
      </c>
      <c r="F169" s="31" t="s">
        <v>751</v>
      </c>
      <c r="G169" s="859" t="s">
        <v>752</v>
      </c>
      <c r="H169" s="860" t="s">
        <v>95</v>
      </c>
      <c r="I169" s="868">
        <v>40914</v>
      </c>
      <c r="J169" s="858" t="s">
        <v>753</v>
      </c>
      <c r="K169" s="861" t="s">
        <v>720</v>
      </c>
      <c r="L169" s="858" t="s">
        <v>372</v>
      </c>
      <c r="M169" s="858" t="s">
        <v>754</v>
      </c>
      <c r="N169" s="871" t="s">
        <v>722</v>
      </c>
      <c r="O169" s="871" t="s">
        <v>95</v>
      </c>
      <c r="P169" s="865">
        <v>251648280</v>
      </c>
      <c r="Q169" s="865">
        <v>77</v>
      </c>
      <c r="R169" s="32" t="s">
        <v>723</v>
      </c>
    </row>
    <row r="170" spans="1:18" s="874" customFormat="1" ht="15.75" customHeight="1" x14ac:dyDescent="0.2">
      <c r="A170" s="873" t="s">
        <v>366</v>
      </c>
      <c r="B170" s="874">
        <v>6</v>
      </c>
      <c r="C170" s="858" t="s">
        <v>714</v>
      </c>
      <c r="D170" s="859" t="s">
        <v>715</v>
      </c>
      <c r="E170" s="858" t="s">
        <v>716</v>
      </c>
      <c r="F170" s="213" t="s">
        <v>755</v>
      </c>
      <c r="G170" s="859" t="s">
        <v>756</v>
      </c>
      <c r="H170" s="860" t="s">
        <v>95</v>
      </c>
      <c r="I170" s="868">
        <v>41149</v>
      </c>
      <c r="J170" s="858" t="s">
        <v>757</v>
      </c>
      <c r="K170" s="861" t="s">
        <v>720</v>
      </c>
      <c r="L170" s="858" t="s">
        <v>372</v>
      </c>
      <c r="M170" s="858" t="s">
        <v>731</v>
      </c>
      <c r="N170" s="871" t="s">
        <v>722</v>
      </c>
      <c r="O170" s="871" t="s">
        <v>95</v>
      </c>
      <c r="P170" s="865">
        <v>1060570800</v>
      </c>
      <c r="Q170" s="865">
        <v>72</v>
      </c>
      <c r="R170" s="32" t="s">
        <v>723</v>
      </c>
    </row>
    <row r="171" spans="1:18" s="874" customFormat="1" ht="15.75" customHeight="1" x14ac:dyDescent="0.2">
      <c r="A171" s="873" t="s">
        <v>366</v>
      </c>
      <c r="B171" s="874">
        <v>6</v>
      </c>
      <c r="C171" s="858" t="s">
        <v>714</v>
      </c>
      <c r="D171" s="859" t="s">
        <v>715</v>
      </c>
      <c r="E171" s="858" t="s">
        <v>716</v>
      </c>
      <c r="F171" s="213" t="s">
        <v>758</v>
      </c>
      <c r="G171" s="859" t="s">
        <v>759</v>
      </c>
      <c r="H171" s="860" t="s">
        <v>95</v>
      </c>
      <c r="I171" s="868">
        <v>40567</v>
      </c>
      <c r="J171" s="858" t="s">
        <v>760</v>
      </c>
      <c r="K171" s="861" t="s">
        <v>720</v>
      </c>
      <c r="L171" s="858">
        <v>0</v>
      </c>
      <c r="M171" s="858" t="s">
        <v>109</v>
      </c>
      <c r="N171" s="871" t="s">
        <v>722</v>
      </c>
      <c r="O171" s="871" t="s">
        <v>95</v>
      </c>
      <c r="P171" s="865">
        <v>3680964471</v>
      </c>
      <c r="Q171" s="865">
        <v>76</v>
      </c>
      <c r="R171" s="32" t="s">
        <v>723</v>
      </c>
    </row>
    <row r="172" spans="1:18" s="874" customFormat="1" ht="15.75" customHeight="1" x14ac:dyDescent="0.2">
      <c r="A172" s="873" t="s">
        <v>366</v>
      </c>
      <c r="B172" s="874">
        <v>6</v>
      </c>
      <c r="C172" s="858" t="s">
        <v>714</v>
      </c>
      <c r="D172" s="859" t="s">
        <v>715</v>
      </c>
      <c r="E172" s="858" t="s">
        <v>716</v>
      </c>
      <c r="F172" s="31" t="s">
        <v>761</v>
      </c>
      <c r="G172" s="859" t="s">
        <v>762</v>
      </c>
      <c r="H172" s="860" t="s">
        <v>95</v>
      </c>
      <c r="I172" s="868">
        <v>40905</v>
      </c>
      <c r="J172" s="858" t="s">
        <v>763</v>
      </c>
      <c r="K172" s="861" t="s">
        <v>720</v>
      </c>
      <c r="L172" s="858" t="s">
        <v>372</v>
      </c>
      <c r="M172" s="858" t="s">
        <v>721</v>
      </c>
      <c r="N172" s="871" t="s">
        <v>722</v>
      </c>
      <c r="O172" s="871" t="s">
        <v>95</v>
      </c>
      <c r="P172" s="865">
        <v>3408780165</v>
      </c>
      <c r="Q172" s="865" t="s">
        <v>764</v>
      </c>
      <c r="R172" s="32" t="s">
        <v>723</v>
      </c>
    </row>
    <row r="173" spans="1:18" s="874" customFormat="1" ht="15.75" customHeight="1" x14ac:dyDescent="0.2">
      <c r="A173" s="873" t="s">
        <v>366</v>
      </c>
      <c r="B173" s="874">
        <v>6</v>
      </c>
      <c r="C173" s="858" t="s">
        <v>714</v>
      </c>
      <c r="D173" s="859" t="s">
        <v>715</v>
      </c>
      <c r="E173" s="858" t="s">
        <v>716</v>
      </c>
      <c r="F173" s="213" t="s">
        <v>765</v>
      </c>
      <c r="G173" s="859" t="s">
        <v>762</v>
      </c>
      <c r="H173" s="860" t="s">
        <v>95</v>
      </c>
      <c r="I173" s="868">
        <v>40905</v>
      </c>
      <c r="J173" s="858" t="s">
        <v>766</v>
      </c>
      <c r="K173" s="861" t="s">
        <v>720</v>
      </c>
      <c r="L173" s="858" t="s">
        <v>372</v>
      </c>
      <c r="M173" s="858" t="s">
        <v>767</v>
      </c>
      <c r="N173" s="871" t="s">
        <v>722</v>
      </c>
      <c r="O173" s="871" t="s">
        <v>95</v>
      </c>
      <c r="P173" s="865">
        <v>3239248734</v>
      </c>
      <c r="Q173" s="865">
        <v>75</v>
      </c>
      <c r="R173" s="32" t="s">
        <v>723</v>
      </c>
    </row>
    <row r="174" spans="1:18" s="874" customFormat="1" ht="15.75" customHeight="1" x14ac:dyDescent="0.2">
      <c r="A174" s="873" t="s">
        <v>366</v>
      </c>
      <c r="B174" s="874">
        <v>6</v>
      </c>
      <c r="C174" s="858" t="s">
        <v>714</v>
      </c>
      <c r="D174" s="859" t="s">
        <v>715</v>
      </c>
      <c r="E174" s="858" t="s">
        <v>716</v>
      </c>
      <c r="F174" s="213" t="s">
        <v>768</v>
      </c>
      <c r="G174" s="859" t="s">
        <v>762</v>
      </c>
      <c r="H174" s="860" t="s">
        <v>95</v>
      </c>
      <c r="I174" s="868">
        <v>40905</v>
      </c>
      <c r="J174" s="858" t="s">
        <v>766</v>
      </c>
      <c r="K174" s="861" t="s">
        <v>720</v>
      </c>
      <c r="L174" s="858" t="s">
        <v>372</v>
      </c>
      <c r="M174" s="858" t="s">
        <v>767</v>
      </c>
      <c r="N174" s="871" t="s">
        <v>722</v>
      </c>
      <c r="O174" s="871" t="s">
        <v>95</v>
      </c>
      <c r="P174" s="865">
        <v>4122680207</v>
      </c>
      <c r="Q174" s="865">
        <v>76</v>
      </c>
      <c r="R174" s="32" t="s">
        <v>723</v>
      </c>
    </row>
    <row r="175" spans="1:18" s="874" customFormat="1" ht="15.75" customHeight="1" x14ac:dyDescent="0.2">
      <c r="A175" s="873" t="s">
        <v>366</v>
      </c>
      <c r="B175" s="874">
        <v>6</v>
      </c>
      <c r="C175" s="858" t="s">
        <v>714</v>
      </c>
      <c r="D175" s="859" t="s">
        <v>715</v>
      </c>
      <c r="E175" s="858" t="s">
        <v>716</v>
      </c>
      <c r="F175" s="213" t="s">
        <v>769</v>
      </c>
      <c r="G175" s="859" t="s">
        <v>770</v>
      </c>
      <c r="H175" s="860" t="s">
        <v>95</v>
      </c>
      <c r="I175" s="868">
        <v>41518</v>
      </c>
      <c r="J175" s="858" t="s">
        <v>771</v>
      </c>
      <c r="K175" s="861" t="s">
        <v>720</v>
      </c>
      <c r="L175" s="858" t="s">
        <v>372</v>
      </c>
      <c r="M175" s="858" t="s">
        <v>772</v>
      </c>
      <c r="N175" s="871" t="s">
        <v>722</v>
      </c>
      <c r="O175" s="871" t="s">
        <v>95</v>
      </c>
      <c r="P175" s="865">
        <v>252657699</v>
      </c>
      <c r="Q175" s="865">
        <v>77</v>
      </c>
      <c r="R175" s="32" t="s">
        <v>723</v>
      </c>
    </row>
    <row r="176" spans="1:18" s="874" customFormat="1" ht="15.75" customHeight="1" x14ac:dyDescent="0.2">
      <c r="A176" s="873" t="s">
        <v>366</v>
      </c>
      <c r="B176" s="874">
        <v>7</v>
      </c>
      <c r="C176" s="858" t="s">
        <v>714</v>
      </c>
      <c r="D176" s="859" t="s">
        <v>715</v>
      </c>
      <c r="E176" s="858" t="s">
        <v>716</v>
      </c>
      <c r="F176" s="213" t="s">
        <v>773</v>
      </c>
      <c r="G176" s="859" t="s">
        <v>774</v>
      </c>
      <c r="H176" s="860" t="s">
        <v>94</v>
      </c>
      <c r="I176" s="868" t="s">
        <v>775</v>
      </c>
      <c r="J176" s="858" t="s">
        <v>776</v>
      </c>
      <c r="K176" s="861" t="s">
        <v>720</v>
      </c>
      <c r="L176" s="858" t="s">
        <v>372</v>
      </c>
      <c r="M176" s="858" t="s">
        <v>777</v>
      </c>
      <c r="N176" s="871" t="s">
        <v>722</v>
      </c>
      <c r="O176" s="871" t="s">
        <v>94</v>
      </c>
      <c r="P176" s="865" t="s">
        <v>778</v>
      </c>
      <c r="Q176" s="865">
        <v>96</v>
      </c>
      <c r="R176" s="32" t="s">
        <v>723</v>
      </c>
    </row>
    <row r="177" spans="1:19" s="874" customFormat="1" ht="15.75" customHeight="1" x14ac:dyDescent="0.2">
      <c r="A177" s="873" t="s">
        <v>366</v>
      </c>
      <c r="B177" s="874">
        <v>7</v>
      </c>
      <c r="C177" s="858" t="s">
        <v>714</v>
      </c>
      <c r="D177" s="859" t="s">
        <v>715</v>
      </c>
      <c r="E177" s="858" t="s">
        <v>716</v>
      </c>
      <c r="F177" s="213" t="s">
        <v>779</v>
      </c>
      <c r="G177" s="859" t="s">
        <v>780</v>
      </c>
      <c r="H177" s="860" t="s">
        <v>94</v>
      </c>
      <c r="I177" s="868">
        <v>41624</v>
      </c>
      <c r="J177" s="858" t="s">
        <v>781</v>
      </c>
      <c r="K177" s="861" t="s">
        <v>720</v>
      </c>
      <c r="L177" s="858" t="s">
        <v>372</v>
      </c>
      <c r="M177" s="858" t="s">
        <v>777</v>
      </c>
      <c r="N177" s="871" t="s">
        <v>722</v>
      </c>
      <c r="O177" s="871" t="s">
        <v>94</v>
      </c>
      <c r="P177" s="865" t="s">
        <v>778</v>
      </c>
      <c r="Q177" s="865">
        <v>97</v>
      </c>
      <c r="R177" s="32" t="s">
        <v>723</v>
      </c>
    </row>
    <row r="178" spans="1:19" s="874" customFormat="1" ht="15.75" customHeight="1" x14ac:dyDescent="0.2">
      <c r="A178" s="873" t="s">
        <v>366</v>
      </c>
      <c r="B178" s="874">
        <v>7</v>
      </c>
      <c r="C178" s="858" t="s">
        <v>714</v>
      </c>
      <c r="D178" s="859" t="s">
        <v>715</v>
      </c>
      <c r="E178" s="858" t="s">
        <v>716</v>
      </c>
      <c r="F178" s="213" t="s">
        <v>782</v>
      </c>
      <c r="G178" s="859" t="s">
        <v>780</v>
      </c>
      <c r="H178" s="860" t="s">
        <v>94</v>
      </c>
      <c r="I178" s="868">
        <v>41624</v>
      </c>
      <c r="J178" s="858" t="s">
        <v>781</v>
      </c>
      <c r="K178" s="861" t="s">
        <v>720</v>
      </c>
      <c r="L178" s="858" t="s">
        <v>372</v>
      </c>
      <c r="M178" s="858" t="s">
        <v>777</v>
      </c>
      <c r="N178" s="871" t="s">
        <v>722</v>
      </c>
      <c r="O178" s="871" t="s">
        <v>94</v>
      </c>
      <c r="P178" s="865" t="s">
        <v>778</v>
      </c>
      <c r="Q178" s="865" t="s">
        <v>783</v>
      </c>
      <c r="R178" s="32" t="s">
        <v>723</v>
      </c>
    </row>
    <row r="179" spans="1:19" s="874" customFormat="1" ht="15.75" customHeight="1" x14ac:dyDescent="0.2">
      <c r="A179" s="873" t="s">
        <v>366</v>
      </c>
      <c r="B179" s="874">
        <v>7</v>
      </c>
      <c r="C179" s="858" t="s">
        <v>714</v>
      </c>
      <c r="D179" s="859" t="s">
        <v>715</v>
      </c>
      <c r="E179" s="858" t="s">
        <v>716</v>
      </c>
      <c r="F179" s="31" t="s">
        <v>784</v>
      </c>
      <c r="G179" s="859" t="s">
        <v>785</v>
      </c>
      <c r="H179" s="860" t="s">
        <v>94</v>
      </c>
      <c r="I179" s="868">
        <v>41772</v>
      </c>
      <c r="J179" s="858"/>
      <c r="K179" s="861" t="s">
        <v>720</v>
      </c>
      <c r="L179" s="858" t="s">
        <v>772</v>
      </c>
      <c r="M179" s="858" t="s">
        <v>372</v>
      </c>
      <c r="N179" s="858">
        <v>4755</v>
      </c>
      <c r="O179" s="871" t="s">
        <v>94</v>
      </c>
      <c r="P179" s="865" t="s">
        <v>778</v>
      </c>
      <c r="Q179" s="865" t="s">
        <v>786</v>
      </c>
      <c r="R179" s="32" t="s">
        <v>787</v>
      </c>
    </row>
    <row r="180" spans="1:19" s="874" customFormat="1" ht="15.75" customHeight="1" x14ac:dyDescent="0.2">
      <c r="A180" s="873" t="s">
        <v>366</v>
      </c>
      <c r="B180" s="874">
        <v>7</v>
      </c>
      <c r="C180" s="858" t="s">
        <v>714</v>
      </c>
      <c r="D180" s="859" t="s">
        <v>715</v>
      </c>
      <c r="E180" s="858" t="s">
        <v>716</v>
      </c>
      <c r="F180" s="213" t="s">
        <v>788</v>
      </c>
      <c r="G180" s="859" t="s">
        <v>789</v>
      </c>
      <c r="H180" s="860" t="s">
        <v>94</v>
      </c>
      <c r="I180" s="868">
        <v>41624</v>
      </c>
      <c r="J180" s="858" t="s">
        <v>790</v>
      </c>
      <c r="K180" s="861" t="s">
        <v>720</v>
      </c>
      <c r="L180" s="858" t="s">
        <v>372</v>
      </c>
      <c r="M180" s="858" t="s">
        <v>791</v>
      </c>
      <c r="N180" s="858" t="s">
        <v>792</v>
      </c>
      <c r="O180" s="871" t="s">
        <v>94</v>
      </c>
      <c r="P180" s="865" t="s">
        <v>778</v>
      </c>
      <c r="Q180" s="865">
        <v>97</v>
      </c>
      <c r="R180" s="32" t="s">
        <v>723</v>
      </c>
    </row>
    <row r="183" spans="1:19" ht="15" customHeight="1" x14ac:dyDescent="0.25">
      <c r="A183" s="577" t="s">
        <v>993</v>
      </c>
      <c r="B183" s="577">
        <v>29</v>
      </c>
      <c r="C183" s="263" t="s">
        <v>1045</v>
      </c>
      <c r="D183" s="263" t="s">
        <v>1045</v>
      </c>
      <c r="E183" s="263" t="s">
        <v>1046</v>
      </c>
      <c r="F183" s="273" t="s">
        <v>1047</v>
      </c>
      <c r="G183" s="875" t="s">
        <v>19</v>
      </c>
      <c r="H183" s="876" t="s">
        <v>95</v>
      </c>
      <c r="I183" s="658">
        <v>40239</v>
      </c>
      <c r="J183" s="658">
        <v>40494</v>
      </c>
      <c r="K183" s="875" t="s">
        <v>16</v>
      </c>
      <c r="L183" s="875">
        <v>8</v>
      </c>
      <c r="M183" s="875">
        <v>0</v>
      </c>
      <c r="N183" s="875">
        <v>1381</v>
      </c>
      <c r="O183" s="875" t="s">
        <v>95</v>
      </c>
      <c r="P183" s="877">
        <v>1155675201</v>
      </c>
      <c r="Q183" s="819">
        <v>66</v>
      </c>
      <c r="R183" s="275"/>
    </row>
    <row r="184" spans="1:19" ht="15" customHeight="1" x14ac:dyDescent="0.25">
      <c r="A184" s="577" t="s">
        <v>993</v>
      </c>
      <c r="B184" s="577">
        <v>29</v>
      </c>
      <c r="C184" s="263" t="s">
        <v>1045</v>
      </c>
      <c r="D184" s="367" t="s">
        <v>1045</v>
      </c>
      <c r="E184" s="263" t="s">
        <v>1046</v>
      </c>
      <c r="F184" s="273" t="s">
        <v>1048</v>
      </c>
      <c r="G184" s="875" t="s">
        <v>19</v>
      </c>
      <c r="H184" s="876" t="s">
        <v>95</v>
      </c>
      <c r="I184" s="658">
        <v>40662</v>
      </c>
      <c r="J184" s="658">
        <v>40729</v>
      </c>
      <c r="K184" s="875" t="s">
        <v>16</v>
      </c>
      <c r="L184" s="875">
        <v>2</v>
      </c>
      <c r="M184" s="875">
        <v>0</v>
      </c>
      <c r="N184" s="875">
        <v>868</v>
      </c>
      <c r="O184" s="875" t="s">
        <v>95</v>
      </c>
      <c r="P184" s="877">
        <v>204014765</v>
      </c>
      <c r="Q184" s="819">
        <v>80</v>
      </c>
      <c r="R184" s="275"/>
    </row>
    <row r="185" spans="1:19" ht="15" customHeight="1" x14ac:dyDescent="0.25">
      <c r="A185" s="577" t="s">
        <v>993</v>
      </c>
      <c r="B185" s="577">
        <v>29</v>
      </c>
      <c r="C185" s="263" t="s">
        <v>1045</v>
      </c>
      <c r="D185" s="367" t="s">
        <v>1045</v>
      </c>
      <c r="E185" s="263" t="s">
        <v>374</v>
      </c>
      <c r="F185" s="565">
        <v>2111496</v>
      </c>
      <c r="G185" s="875" t="s">
        <v>19</v>
      </c>
      <c r="H185" s="876" t="s">
        <v>95</v>
      </c>
      <c r="I185" s="658">
        <v>40801</v>
      </c>
      <c r="J185" s="658">
        <v>40957</v>
      </c>
      <c r="K185" s="875" t="s">
        <v>16</v>
      </c>
      <c r="L185" s="875">
        <v>5</v>
      </c>
      <c r="M185" s="875">
        <v>0</v>
      </c>
      <c r="N185" s="875">
        <v>1230</v>
      </c>
      <c r="O185" s="875" t="s">
        <v>95</v>
      </c>
      <c r="P185" s="877">
        <v>556851710</v>
      </c>
      <c r="Q185" s="819">
        <v>94</v>
      </c>
      <c r="R185" s="275"/>
    </row>
    <row r="186" spans="1:19" ht="15" customHeight="1" x14ac:dyDescent="0.25">
      <c r="A186" s="577" t="s">
        <v>993</v>
      </c>
      <c r="B186" s="577">
        <v>29</v>
      </c>
      <c r="C186" s="263" t="s">
        <v>1045</v>
      </c>
      <c r="D186" s="367" t="s">
        <v>1045</v>
      </c>
      <c r="E186" s="263" t="s">
        <v>374</v>
      </c>
      <c r="F186" s="565">
        <v>2127087</v>
      </c>
      <c r="G186" s="875" t="s">
        <v>19</v>
      </c>
      <c r="H186" s="876" t="s">
        <v>95</v>
      </c>
      <c r="I186" s="658">
        <v>41015</v>
      </c>
      <c r="J186" s="658">
        <v>41182</v>
      </c>
      <c r="K186" s="875" t="s">
        <v>16</v>
      </c>
      <c r="L186" s="875">
        <v>5</v>
      </c>
      <c r="M186" s="875">
        <v>0</v>
      </c>
      <c r="N186" s="875">
        <v>1230</v>
      </c>
      <c r="O186" s="875" t="s">
        <v>95</v>
      </c>
      <c r="P186" s="877">
        <v>747216554</v>
      </c>
      <c r="Q186" s="819">
        <v>103</v>
      </c>
      <c r="R186" s="275"/>
    </row>
    <row r="187" spans="1:19" ht="15" customHeight="1" x14ac:dyDescent="0.25">
      <c r="A187" s="577" t="s">
        <v>993</v>
      </c>
      <c r="B187" s="577">
        <v>29</v>
      </c>
      <c r="C187" s="263" t="s">
        <v>1045</v>
      </c>
      <c r="D187" s="367" t="s">
        <v>1045</v>
      </c>
      <c r="E187" s="263" t="s">
        <v>374</v>
      </c>
      <c r="F187" s="565">
        <v>2123533</v>
      </c>
      <c r="G187" s="875" t="s">
        <v>19</v>
      </c>
      <c r="H187" s="875" t="s">
        <v>95</v>
      </c>
      <c r="I187" s="658">
        <v>41201</v>
      </c>
      <c r="J187" s="658">
        <v>41258</v>
      </c>
      <c r="K187" s="875" t="s">
        <v>16</v>
      </c>
      <c r="L187" s="875">
        <v>1</v>
      </c>
      <c r="M187" s="875">
        <v>0</v>
      </c>
      <c r="N187" s="875">
        <v>1230</v>
      </c>
      <c r="O187" s="875" t="s">
        <v>95</v>
      </c>
      <c r="P187" s="877">
        <v>376082504</v>
      </c>
      <c r="Q187" s="819">
        <v>112</v>
      </c>
      <c r="R187" s="275"/>
    </row>
    <row r="188" spans="1:19" ht="15" customHeight="1" x14ac:dyDescent="0.25">
      <c r="A188" s="577" t="s">
        <v>993</v>
      </c>
      <c r="B188" s="577">
        <v>29</v>
      </c>
      <c r="C188" s="263" t="s">
        <v>1045</v>
      </c>
      <c r="D188" s="367" t="s">
        <v>1045</v>
      </c>
      <c r="E188" s="263" t="s">
        <v>374</v>
      </c>
      <c r="F188" s="565">
        <v>2130807</v>
      </c>
      <c r="G188" s="875" t="s">
        <v>19</v>
      </c>
      <c r="H188" s="875" t="s">
        <v>95</v>
      </c>
      <c r="I188" s="658">
        <v>41353</v>
      </c>
      <c r="J188" s="658">
        <v>41453</v>
      </c>
      <c r="K188" s="875" t="s">
        <v>16</v>
      </c>
      <c r="L188" s="875">
        <v>3</v>
      </c>
      <c r="M188" s="875">
        <v>0</v>
      </c>
      <c r="N188" s="875">
        <v>868</v>
      </c>
      <c r="O188" s="875" t="s">
        <v>95</v>
      </c>
      <c r="P188" s="877">
        <v>369396468</v>
      </c>
      <c r="Q188" s="819">
        <v>130</v>
      </c>
      <c r="R188" s="275"/>
    </row>
    <row r="189" spans="1:19" ht="15" customHeight="1" x14ac:dyDescent="0.25">
      <c r="A189" s="577" t="s">
        <v>1972</v>
      </c>
      <c r="B189" s="577">
        <v>9</v>
      </c>
      <c r="C189" s="594" t="s">
        <v>2030</v>
      </c>
      <c r="D189" s="594" t="s">
        <v>2031</v>
      </c>
      <c r="E189" s="553" t="s">
        <v>2032</v>
      </c>
      <c r="F189" s="325" t="s">
        <v>2033</v>
      </c>
      <c r="G189" s="554" t="s">
        <v>19</v>
      </c>
      <c r="H189" s="315" t="s">
        <v>94</v>
      </c>
      <c r="I189" s="316"/>
      <c r="J189" s="317"/>
      <c r="K189" s="317"/>
      <c r="L189" s="318"/>
      <c r="M189" s="317"/>
      <c r="N189" s="317"/>
      <c r="O189" s="319"/>
      <c r="P189" s="556"/>
      <c r="Q189" s="274"/>
      <c r="R189" s="320"/>
      <c r="S189" s="561" t="s">
        <v>2034</v>
      </c>
    </row>
    <row r="190" spans="1:19" ht="15" customHeight="1" x14ac:dyDescent="0.25">
      <c r="A190" s="577" t="s">
        <v>1972</v>
      </c>
      <c r="B190" s="577">
        <v>9</v>
      </c>
      <c r="C190" s="594" t="s">
        <v>2030</v>
      </c>
      <c r="D190" s="594" t="s">
        <v>2031</v>
      </c>
      <c r="E190" s="553" t="s">
        <v>2032</v>
      </c>
      <c r="F190" s="325" t="s">
        <v>2035</v>
      </c>
      <c r="G190" s="554" t="s">
        <v>19</v>
      </c>
      <c r="H190" s="325" t="s">
        <v>94</v>
      </c>
      <c r="I190" s="316"/>
      <c r="J190" s="317"/>
      <c r="K190" s="317"/>
      <c r="L190" s="318"/>
      <c r="M190" s="314"/>
      <c r="N190" s="314"/>
      <c r="O190" s="314"/>
      <c r="P190" s="319"/>
      <c r="Q190" s="424"/>
      <c r="R190" s="320"/>
      <c r="S190" s="561" t="s">
        <v>2034</v>
      </c>
    </row>
    <row r="191" spans="1:19" ht="15" customHeight="1" x14ac:dyDescent="0.25">
      <c r="A191" s="577" t="s">
        <v>1972</v>
      </c>
      <c r="B191" s="577">
        <v>9</v>
      </c>
      <c r="C191" s="594" t="s">
        <v>2030</v>
      </c>
      <c r="D191" s="594" t="s">
        <v>2031</v>
      </c>
      <c r="E191" s="553" t="s">
        <v>374</v>
      </c>
      <c r="F191" s="314">
        <v>2121084</v>
      </c>
      <c r="G191" s="554" t="s">
        <v>19</v>
      </c>
      <c r="H191" s="554" t="s">
        <v>94</v>
      </c>
      <c r="I191" s="316"/>
      <c r="J191" s="317"/>
      <c r="K191" s="317"/>
      <c r="L191" s="318"/>
      <c r="M191" s="314"/>
      <c r="N191" s="314"/>
      <c r="O191" s="314"/>
      <c r="P191" s="319"/>
      <c r="Q191" s="424"/>
      <c r="R191" s="320"/>
      <c r="S191" s="561" t="s">
        <v>2034</v>
      </c>
    </row>
    <row r="192" spans="1:19" ht="15" customHeight="1" x14ac:dyDescent="0.25">
      <c r="A192" s="577" t="s">
        <v>1972</v>
      </c>
      <c r="B192" s="577">
        <v>9</v>
      </c>
      <c r="C192" s="594" t="s">
        <v>2030</v>
      </c>
      <c r="D192" s="594" t="s">
        <v>2031</v>
      </c>
      <c r="E192" s="553" t="s">
        <v>2032</v>
      </c>
      <c r="F192" s="305" t="s">
        <v>2036</v>
      </c>
      <c r="G192" s="554" t="s">
        <v>19</v>
      </c>
      <c r="H192" s="325" t="s">
        <v>94</v>
      </c>
      <c r="I192" s="316"/>
      <c r="J192" s="317"/>
      <c r="K192" s="317"/>
      <c r="L192" s="318"/>
      <c r="M192" s="314"/>
      <c r="N192" s="314"/>
      <c r="O192" s="314"/>
      <c r="P192" s="319"/>
      <c r="Q192" s="424"/>
      <c r="R192" s="320"/>
      <c r="S192" s="561" t="s">
        <v>2034</v>
      </c>
    </row>
    <row r="193" spans="1:19" ht="15" customHeight="1" x14ac:dyDescent="0.25">
      <c r="C193" s="951"/>
      <c r="D193" s="757"/>
      <c r="E193" s="951"/>
      <c r="F193" s="427"/>
      <c r="G193" s="966"/>
      <c r="H193" s="966"/>
      <c r="I193" s="759"/>
      <c r="J193" s="759"/>
      <c r="K193" s="966"/>
      <c r="L193" s="966"/>
      <c r="M193" s="966"/>
      <c r="N193" s="966"/>
      <c r="O193" s="966"/>
      <c r="P193" s="967"/>
      <c r="Q193" s="968"/>
      <c r="R193" s="656"/>
    </row>
    <row r="196" spans="1:19" ht="15" customHeight="1" x14ac:dyDescent="0.25">
      <c r="A196" s="577" t="s">
        <v>993</v>
      </c>
      <c r="B196" s="577">
        <v>8</v>
      </c>
      <c r="C196" s="263" t="s">
        <v>1049</v>
      </c>
      <c r="D196" s="263" t="s">
        <v>1049</v>
      </c>
      <c r="E196" s="263" t="s">
        <v>1050</v>
      </c>
      <c r="F196" s="563" t="s">
        <v>1051</v>
      </c>
      <c r="G196" s="827" t="s">
        <v>19</v>
      </c>
      <c r="H196" s="368" t="s">
        <v>95</v>
      </c>
      <c r="I196" s="370">
        <v>41250</v>
      </c>
      <c r="J196" s="370">
        <v>41912</v>
      </c>
      <c r="K196" s="370" t="s">
        <v>16</v>
      </c>
      <c r="L196" s="371">
        <v>20</v>
      </c>
      <c r="M196" s="371">
        <v>0</v>
      </c>
      <c r="N196" s="371">
        <v>100</v>
      </c>
      <c r="O196" s="371" t="s">
        <v>95</v>
      </c>
      <c r="P196" s="835">
        <v>389227122</v>
      </c>
      <c r="Q196" s="365" t="s">
        <v>1052</v>
      </c>
      <c r="R196" s="266" t="s">
        <v>1053</v>
      </c>
    </row>
    <row r="197" spans="1:19" ht="15" customHeight="1" x14ac:dyDescent="0.25">
      <c r="A197" s="577" t="s">
        <v>993</v>
      </c>
      <c r="B197" s="577">
        <v>8</v>
      </c>
      <c r="C197" s="263" t="s">
        <v>1049</v>
      </c>
      <c r="D197" s="263" t="s">
        <v>1049</v>
      </c>
      <c r="E197" s="263" t="s">
        <v>1054</v>
      </c>
      <c r="F197" s="564" t="s">
        <v>637</v>
      </c>
      <c r="G197" s="827" t="s">
        <v>19</v>
      </c>
      <c r="H197" s="368" t="s">
        <v>95</v>
      </c>
      <c r="I197" s="370">
        <v>41061</v>
      </c>
      <c r="J197" s="370">
        <v>41213</v>
      </c>
      <c r="K197" s="263" t="s">
        <v>637</v>
      </c>
      <c r="L197" s="371">
        <v>4</v>
      </c>
      <c r="M197" s="371">
        <v>0</v>
      </c>
      <c r="N197" s="371">
        <v>600</v>
      </c>
      <c r="O197" s="371" t="s">
        <v>95</v>
      </c>
      <c r="P197" s="835">
        <v>18000000</v>
      </c>
      <c r="Q197" s="365">
        <v>79</v>
      </c>
      <c r="R197" s="266" t="s">
        <v>1055</v>
      </c>
    </row>
    <row r="198" spans="1:19" ht="15" customHeight="1" x14ac:dyDescent="0.25">
      <c r="A198" s="577" t="s">
        <v>993</v>
      </c>
      <c r="B198" s="577">
        <v>8</v>
      </c>
      <c r="C198" s="263" t="s">
        <v>1049</v>
      </c>
      <c r="D198" s="263" t="s">
        <v>1049</v>
      </c>
      <c r="E198" s="263" t="s">
        <v>1054</v>
      </c>
      <c r="F198" s="564" t="s">
        <v>637</v>
      </c>
      <c r="G198" s="367" t="s">
        <v>19</v>
      </c>
      <c r="H198" s="367" t="s">
        <v>95</v>
      </c>
      <c r="I198" s="370">
        <v>40927</v>
      </c>
      <c r="J198" s="370">
        <v>41059</v>
      </c>
      <c r="K198" s="370" t="s">
        <v>16</v>
      </c>
      <c r="L198" s="371">
        <v>4</v>
      </c>
      <c r="M198" s="371">
        <v>0</v>
      </c>
      <c r="N198" s="371">
        <v>510</v>
      </c>
      <c r="O198" s="371" t="s">
        <v>95</v>
      </c>
      <c r="P198" s="835">
        <v>9000000</v>
      </c>
      <c r="Q198" s="365">
        <v>80</v>
      </c>
      <c r="R198" s="266" t="s">
        <v>1055</v>
      </c>
    </row>
    <row r="199" spans="1:19" ht="15" customHeight="1" x14ac:dyDescent="0.25">
      <c r="A199" s="577" t="s">
        <v>993</v>
      </c>
      <c r="B199" s="577">
        <v>8</v>
      </c>
      <c r="C199" s="263" t="s">
        <v>1049</v>
      </c>
      <c r="D199" s="263" t="s">
        <v>1049</v>
      </c>
      <c r="E199" s="263" t="s">
        <v>1056</v>
      </c>
      <c r="F199" s="563" t="s">
        <v>637</v>
      </c>
      <c r="G199" s="827" t="s">
        <v>1057</v>
      </c>
      <c r="H199" s="368" t="s">
        <v>95</v>
      </c>
      <c r="I199" s="370">
        <v>40507</v>
      </c>
      <c r="J199" s="370">
        <v>40512</v>
      </c>
      <c r="K199" s="370" t="s">
        <v>16</v>
      </c>
      <c r="L199" s="371">
        <v>10</v>
      </c>
      <c r="M199" s="371">
        <v>0</v>
      </c>
      <c r="N199" s="371">
        <v>100</v>
      </c>
      <c r="O199" s="371" t="s">
        <v>95</v>
      </c>
      <c r="P199" s="365">
        <v>20000000</v>
      </c>
      <c r="Q199" s="365">
        <v>83</v>
      </c>
      <c r="R199" s="266" t="s">
        <v>1055</v>
      </c>
      <c r="S199" s="577" t="s">
        <v>1002</v>
      </c>
    </row>
    <row r="200" spans="1:19" ht="15" customHeight="1" x14ac:dyDescent="0.25">
      <c r="A200" s="577" t="s">
        <v>993</v>
      </c>
      <c r="B200" s="577">
        <v>8</v>
      </c>
      <c r="C200" s="263" t="s">
        <v>1049</v>
      </c>
      <c r="D200" s="263" t="s">
        <v>1049</v>
      </c>
      <c r="E200" s="263" t="s">
        <v>1056</v>
      </c>
      <c r="F200" s="563" t="s">
        <v>637</v>
      </c>
      <c r="G200" s="827" t="s">
        <v>1057</v>
      </c>
      <c r="H200" s="368" t="s">
        <v>95</v>
      </c>
      <c r="I200" s="370">
        <v>40567</v>
      </c>
      <c r="J200" s="370">
        <v>40843</v>
      </c>
      <c r="K200" s="370" t="s">
        <v>16</v>
      </c>
      <c r="L200" s="371">
        <v>9</v>
      </c>
      <c r="M200" s="371">
        <v>0</v>
      </c>
      <c r="N200" s="371">
        <v>110</v>
      </c>
      <c r="O200" s="371" t="s">
        <v>95</v>
      </c>
      <c r="P200" s="365">
        <v>27000000</v>
      </c>
      <c r="Q200" s="365">
        <v>84</v>
      </c>
      <c r="R200" s="266" t="s">
        <v>1055</v>
      </c>
      <c r="S200" s="577" t="s">
        <v>1002</v>
      </c>
    </row>
    <row r="201" spans="1:19" ht="15" customHeight="1" x14ac:dyDescent="0.25">
      <c r="A201" s="577" t="s">
        <v>993</v>
      </c>
      <c r="B201" s="577">
        <v>9</v>
      </c>
      <c r="C201" s="263" t="s">
        <v>1049</v>
      </c>
      <c r="D201" s="263" t="s">
        <v>1049</v>
      </c>
      <c r="E201" s="263" t="s">
        <v>32</v>
      </c>
      <c r="F201" s="563">
        <v>215</v>
      </c>
      <c r="G201" s="827" t="s">
        <v>19</v>
      </c>
      <c r="H201" s="368" t="s">
        <v>95</v>
      </c>
      <c r="I201" s="370">
        <v>41501</v>
      </c>
      <c r="J201" s="370">
        <v>41912</v>
      </c>
      <c r="K201" s="370" t="s">
        <v>16</v>
      </c>
      <c r="L201" s="371">
        <v>13</v>
      </c>
      <c r="M201" s="371">
        <v>0</v>
      </c>
      <c r="N201" s="371">
        <v>1228</v>
      </c>
      <c r="O201" s="371" t="s">
        <v>95</v>
      </c>
      <c r="P201" s="365">
        <v>2996740933</v>
      </c>
      <c r="Q201" s="365">
        <v>103</v>
      </c>
      <c r="R201" s="266"/>
    </row>
    <row r="202" spans="1:19" ht="15" customHeight="1" x14ac:dyDescent="0.25">
      <c r="A202" s="577" t="s">
        <v>993</v>
      </c>
      <c r="B202" s="577">
        <v>9</v>
      </c>
      <c r="C202" s="263" t="s">
        <v>1049</v>
      </c>
      <c r="D202" s="263" t="s">
        <v>1049</v>
      </c>
      <c r="E202" s="263" t="s">
        <v>1058</v>
      </c>
      <c r="F202" s="564" t="s">
        <v>637</v>
      </c>
      <c r="G202" s="827" t="s">
        <v>19</v>
      </c>
      <c r="H202" s="368" t="s">
        <v>95</v>
      </c>
      <c r="I202" s="370">
        <v>40938</v>
      </c>
      <c r="J202" s="370">
        <v>41445</v>
      </c>
      <c r="K202" s="370" t="s">
        <v>16</v>
      </c>
      <c r="L202" s="371">
        <v>16</v>
      </c>
      <c r="M202" s="371">
        <v>0</v>
      </c>
      <c r="N202" s="371">
        <v>100</v>
      </c>
      <c r="O202" s="371" t="s">
        <v>95</v>
      </c>
      <c r="P202" s="365">
        <v>15000000</v>
      </c>
      <c r="Q202" s="365">
        <v>104</v>
      </c>
      <c r="R202" s="266" t="s">
        <v>1055</v>
      </c>
    </row>
    <row r="203" spans="1:19" ht="15" customHeight="1" x14ac:dyDescent="0.25">
      <c r="A203" s="577" t="s">
        <v>993</v>
      </c>
      <c r="B203" s="577">
        <v>9</v>
      </c>
      <c r="C203" s="263" t="s">
        <v>1049</v>
      </c>
      <c r="D203" s="263" t="s">
        <v>1049</v>
      </c>
      <c r="E203" s="263" t="s">
        <v>1058</v>
      </c>
      <c r="F203" s="563" t="s">
        <v>637</v>
      </c>
      <c r="G203" s="827" t="s">
        <v>19</v>
      </c>
      <c r="H203" s="368" t="s">
        <v>95</v>
      </c>
      <c r="I203" s="370">
        <v>40553</v>
      </c>
      <c r="J203" s="370">
        <v>40887</v>
      </c>
      <c r="K203" s="370" t="s">
        <v>16</v>
      </c>
      <c r="L203" s="371">
        <v>10</v>
      </c>
      <c r="M203" s="371">
        <v>0</v>
      </c>
      <c r="N203" s="371">
        <v>100</v>
      </c>
      <c r="O203" s="371" t="s">
        <v>95</v>
      </c>
      <c r="P203" s="365">
        <v>12000000</v>
      </c>
      <c r="Q203" s="365">
        <v>107</v>
      </c>
      <c r="R203" s="266" t="s">
        <v>1055</v>
      </c>
      <c r="S203" s="577" t="s">
        <v>1002</v>
      </c>
    </row>
    <row r="204" spans="1:19" ht="15" customHeight="1" x14ac:dyDescent="0.25">
      <c r="A204" s="577" t="s">
        <v>993</v>
      </c>
      <c r="B204" s="577">
        <v>9</v>
      </c>
      <c r="C204" s="263" t="s">
        <v>1049</v>
      </c>
      <c r="D204" s="263" t="s">
        <v>1049</v>
      </c>
      <c r="E204" s="263" t="s">
        <v>1058</v>
      </c>
      <c r="F204" s="563" t="s">
        <v>637</v>
      </c>
      <c r="G204" s="827" t="s">
        <v>19</v>
      </c>
      <c r="H204" s="368" t="s">
        <v>95</v>
      </c>
      <c r="I204" s="370">
        <v>40196</v>
      </c>
      <c r="J204" s="370">
        <v>40529</v>
      </c>
      <c r="K204" s="370" t="s">
        <v>16</v>
      </c>
      <c r="L204" s="371">
        <v>9</v>
      </c>
      <c r="M204" s="371">
        <v>0</v>
      </c>
      <c r="N204" s="371">
        <v>90</v>
      </c>
      <c r="O204" s="371" t="s">
        <v>95</v>
      </c>
      <c r="P204" s="365">
        <v>10000000</v>
      </c>
      <c r="Q204" s="365">
        <v>108</v>
      </c>
      <c r="R204" s="266" t="s">
        <v>1055</v>
      </c>
      <c r="S204" s="577" t="s">
        <v>1002</v>
      </c>
    </row>
    <row r="205" spans="1:19" ht="13.5" customHeight="1" x14ac:dyDescent="0.25">
      <c r="A205" s="577" t="s">
        <v>1672</v>
      </c>
      <c r="B205" s="577">
        <v>18</v>
      </c>
      <c r="C205" s="555" t="s">
        <v>1772</v>
      </c>
      <c r="D205" s="555" t="s">
        <v>1772</v>
      </c>
      <c r="E205" s="555" t="s">
        <v>1773</v>
      </c>
      <c r="F205" s="563"/>
      <c r="G205" s="367" t="s">
        <v>19</v>
      </c>
      <c r="H205" s="368"/>
      <c r="I205" s="658">
        <v>40949</v>
      </c>
      <c r="J205" s="658">
        <v>41243</v>
      </c>
      <c r="K205" s="660" t="s">
        <v>16</v>
      </c>
      <c r="L205" s="660">
        <f>(J205-I205)/30</f>
        <v>9.8000000000000007</v>
      </c>
      <c r="M205" s="370"/>
      <c r="N205" s="660">
        <v>100</v>
      </c>
      <c r="O205" s="660"/>
      <c r="P205" s="365"/>
      <c r="Q205" s="365"/>
      <c r="R205" s="561"/>
    </row>
    <row r="206" spans="1:19" ht="13.5" customHeight="1" x14ac:dyDescent="0.25">
      <c r="A206" s="577" t="s">
        <v>1672</v>
      </c>
      <c r="B206" s="577">
        <v>18</v>
      </c>
      <c r="C206" s="555" t="s">
        <v>1772</v>
      </c>
      <c r="D206" s="555" t="s">
        <v>1772</v>
      </c>
      <c r="E206" s="555" t="s">
        <v>1773</v>
      </c>
      <c r="F206" s="563"/>
      <c r="G206" s="367" t="s">
        <v>19</v>
      </c>
      <c r="H206" s="368"/>
      <c r="I206" s="658">
        <v>41302</v>
      </c>
      <c r="J206" s="658">
        <v>41607</v>
      </c>
      <c r="K206" s="660" t="s">
        <v>16</v>
      </c>
      <c r="L206" s="660">
        <f t="shared" ref="L206:L207" si="5">(J206-I206)/30</f>
        <v>10.166666666666666</v>
      </c>
      <c r="M206" s="370"/>
      <c r="N206" s="660">
        <v>140</v>
      </c>
      <c r="O206" s="660"/>
      <c r="P206" s="365"/>
      <c r="Q206" s="365"/>
      <c r="R206" s="561"/>
    </row>
    <row r="207" spans="1:19" ht="13.5" customHeight="1" x14ac:dyDescent="0.25">
      <c r="A207" s="577" t="s">
        <v>1672</v>
      </c>
      <c r="B207" s="577">
        <v>18</v>
      </c>
      <c r="C207" s="555" t="s">
        <v>1772</v>
      </c>
      <c r="D207" s="555" t="s">
        <v>1772</v>
      </c>
      <c r="E207" s="555" t="s">
        <v>1773</v>
      </c>
      <c r="F207" s="563"/>
      <c r="G207" s="367" t="s">
        <v>19</v>
      </c>
      <c r="H207" s="367"/>
      <c r="I207" s="658">
        <v>41680</v>
      </c>
      <c r="J207" s="658">
        <v>41880</v>
      </c>
      <c r="K207" s="660" t="s">
        <v>16</v>
      </c>
      <c r="L207" s="660">
        <f t="shared" si="5"/>
        <v>6.666666666666667</v>
      </c>
      <c r="M207" s="370"/>
      <c r="N207" s="660">
        <v>120</v>
      </c>
      <c r="O207" s="660"/>
      <c r="P207" s="365"/>
      <c r="Q207" s="365"/>
      <c r="R207" s="561"/>
    </row>
    <row r="208" spans="1:19" ht="13.5" customHeight="1" x14ac:dyDescent="0.25">
      <c r="A208" s="577" t="s">
        <v>1672</v>
      </c>
      <c r="B208" s="577">
        <v>18</v>
      </c>
      <c r="C208" s="555" t="s">
        <v>1772</v>
      </c>
      <c r="D208" s="555" t="s">
        <v>1772</v>
      </c>
      <c r="E208" s="555" t="s">
        <v>1774</v>
      </c>
      <c r="F208" s="565"/>
      <c r="G208" s="658" t="s">
        <v>19</v>
      </c>
      <c r="H208" s="368"/>
      <c r="I208" s="658">
        <v>40190</v>
      </c>
      <c r="J208" s="658">
        <v>40529</v>
      </c>
      <c r="K208" s="658" t="s">
        <v>16</v>
      </c>
      <c r="L208" s="660">
        <f>(J208-I208)/30</f>
        <v>11.3</v>
      </c>
      <c r="M208" s="370"/>
      <c r="N208" s="660">
        <v>60</v>
      </c>
      <c r="O208" s="364"/>
      <c r="P208" s="365"/>
      <c r="Q208" s="365"/>
      <c r="R208" s="561" t="s">
        <v>1775</v>
      </c>
    </row>
    <row r="209" spans="1:20" ht="13.5" customHeight="1" x14ac:dyDescent="0.25">
      <c r="A209" s="577" t="s">
        <v>1672</v>
      </c>
      <c r="B209" s="577">
        <v>18</v>
      </c>
      <c r="C209" s="555" t="s">
        <v>1772</v>
      </c>
      <c r="D209" s="555" t="s">
        <v>1772</v>
      </c>
      <c r="E209" s="555" t="s">
        <v>1774</v>
      </c>
      <c r="F209" s="565"/>
      <c r="G209" s="367" t="s">
        <v>19</v>
      </c>
      <c r="H209" s="303"/>
      <c r="I209" s="658">
        <v>40554</v>
      </c>
      <c r="J209" s="658">
        <v>40893</v>
      </c>
      <c r="K209" s="370" t="s">
        <v>16</v>
      </c>
      <c r="L209" s="660">
        <f>(J209-I209)/30</f>
        <v>11.3</v>
      </c>
      <c r="M209" s="370"/>
      <c r="N209" s="371">
        <v>50</v>
      </c>
      <c r="O209" s="364"/>
      <c r="P209" s="365"/>
      <c r="Q209" s="365"/>
      <c r="R209" s="561" t="s">
        <v>1775</v>
      </c>
    </row>
    <row r="210" spans="1:20" ht="13.5" customHeight="1" x14ac:dyDescent="0.25">
      <c r="A210" s="577" t="s">
        <v>1672</v>
      </c>
      <c r="B210" s="577">
        <v>17</v>
      </c>
      <c r="C210" s="555" t="s">
        <v>1772</v>
      </c>
      <c r="D210" s="555" t="s">
        <v>1772</v>
      </c>
      <c r="E210" s="555" t="s">
        <v>32</v>
      </c>
      <c r="F210" s="563">
        <v>283</v>
      </c>
      <c r="G210" s="367" t="s">
        <v>19</v>
      </c>
      <c r="H210" s="368"/>
      <c r="I210" s="658">
        <v>41519</v>
      </c>
      <c r="J210" s="658">
        <v>41912</v>
      </c>
      <c r="K210" s="660" t="s">
        <v>16</v>
      </c>
      <c r="L210" s="660">
        <f>(J210-I210)/30</f>
        <v>13.1</v>
      </c>
      <c r="M210" s="370"/>
      <c r="N210" s="660">
        <v>1200</v>
      </c>
      <c r="O210" s="660"/>
      <c r="P210" s="365"/>
      <c r="Q210" s="365"/>
      <c r="R210" s="561"/>
    </row>
    <row r="211" spans="1:20" ht="13.5" customHeight="1" x14ac:dyDescent="0.25">
      <c r="A211" s="577" t="s">
        <v>1672</v>
      </c>
      <c r="B211" s="577">
        <v>17</v>
      </c>
      <c r="C211" s="555" t="s">
        <v>1772</v>
      </c>
      <c r="D211" s="555" t="s">
        <v>1772</v>
      </c>
      <c r="E211" s="555" t="s">
        <v>1776</v>
      </c>
      <c r="F211" s="563" t="s">
        <v>1777</v>
      </c>
      <c r="G211" s="367" t="s">
        <v>19</v>
      </c>
      <c r="H211" s="368"/>
      <c r="I211" s="658">
        <v>41092</v>
      </c>
      <c r="J211" s="658">
        <v>41246</v>
      </c>
      <c r="K211" s="660" t="s">
        <v>16</v>
      </c>
      <c r="L211" s="364">
        <f t="shared" ref="L211:L212" si="6">(J211-I211)/30</f>
        <v>5.1333333333333337</v>
      </c>
      <c r="M211" s="370"/>
      <c r="N211" s="660">
        <v>100</v>
      </c>
      <c r="O211" s="660"/>
      <c r="P211" s="365"/>
      <c r="Q211" s="365"/>
      <c r="R211" s="561"/>
    </row>
    <row r="212" spans="1:20" ht="13.5" customHeight="1" x14ac:dyDescent="0.25">
      <c r="A212" s="577" t="s">
        <v>1672</v>
      </c>
      <c r="B212" s="577">
        <v>17</v>
      </c>
      <c r="C212" s="555" t="s">
        <v>1772</v>
      </c>
      <c r="D212" s="555" t="s">
        <v>1772</v>
      </c>
      <c r="E212" s="555" t="s">
        <v>1776</v>
      </c>
      <c r="F212" s="563" t="s">
        <v>1778</v>
      </c>
      <c r="G212" s="367" t="s">
        <v>19</v>
      </c>
      <c r="H212" s="367"/>
      <c r="I212" s="658">
        <v>41304</v>
      </c>
      <c r="J212" s="658">
        <v>41516</v>
      </c>
      <c r="K212" s="660" t="s">
        <v>16</v>
      </c>
      <c r="L212" s="364">
        <f t="shared" si="6"/>
        <v>7.0666666666666664</v>
      </c>
      <c r="M212" s="370"/>
      <c r="N212" s="660">
        <v>100</v>
      </c>
      <c r="O212" s="660"/>
      <c r="P212" s="365"/>
      <c r="Q212" s="365"/>
      <c r="R212" s="561"/>
    </row>
    <row r="213" spans="1:20" ht="13.5" customHeight="1" x14ac:dyDescent="0.25">
      <c r="A213" s="577" t="s">
        <v>1672</v>
      </c>
      <c r="B213" s="577">
        <v>17</v>
      </c>
      <c r="C213" s="555" t="s">
        <v>1772</v>
      </c>
      <c r="D213" s="555" t="s">
        <v>1772</v>
      </c>
      <c r="E213" s="555" t="s">
        <v>1776</v>
      </c>
      <c r="F213" s="565" t="s">
        <v>1779</v>
      </c>
      <c r="G213" s="658" t="s">
        <v>19</v>
      </c>
      <c r="H213" s="368"/>
      <c r="I213" s="658">
        <v>40566</v>
      </c>
      <c r="J213" s="658">
        <v>40907</v>
      </c>
      <c r="K213" s="658" t="s">
        <v>16</v>
      </c>
      <c r="L213" s="660">
        <f>(J213-I213)/30</f>
        <v>11.366666666666667</v>
      </c>
      <c r="M213" s="370"/>
      <c r="N213" s="660">
        <v>90</v>
      </c>
      <c r="O213" s="364"/>
      <c r="P213" s="365"/>
      <c r="Q213" s="365"/>
      <c r="R213" s="561" t="s">
        <v>1775</v>
      </c>
    </row>
    <row r="214" spans="1:20" ht="13.5" customHeight="1" x14ac:dyDescent="0.25">
      <c r="A214" s="577" t="s">
        <v>1672</v>
      </c>
      <c r="B214" s="577">
        <v>17</v>
      </c>
      <c r="C214" s="555" t="s">
        <v>1772</v>
      </c>
      <c r="D214" s="555" t="s">
        <v>1772</v>
      </c>
      <c r="E214" s="555" t="s">
        <v>1780</v>
      </c>
      <c r="F214" s="565"/>
      <c r="G214" s="367" t="s">
        <v>19</v>
      </c>
      <c r="H214" s="303"/>
      <c r="I214" s="658">
        <v>40208</v>
      </c>
      <c r="J214" s="658">
        <v>40481</v>
      </c>
      <c r="K214" s="370" t="s">
        <v>16</v>
      </c>
      <c r="L214" s="660">
        <f>(J214-I214)/30</f>
        <v>9.1</v>
      </c>
      <c r="M214" s="370"/>
      <c r="N214" s="371">
        <v>50</v>
      </c>
      <c r="O214" s="364"/>
      <c r="P214" s="365"/>
      <c r="Q214" s="365"/>
      <c r="R214" s="561" t="s">
        <v>1775</v>
      </c>
    </row>
    <row r="215" spans="1:20" ht="13.5" customHeight="1" x14ac:dyDescent="0.25">
      <c r="A215" s="577" t="s">
        <v>1672</v>
      </c>
      <c r="B215" s="577">
        <v>16</v>
      </c>
      <c r="C215" s="555" t="s">
        <v>1772</v>
      </c>
      <c r="D215" s="555" t="s">
        <v>1772</v>
      </c>
      <c r="E215" s="555" t="s">
        <v>1774</v>
      </c>
      <c r="F215" s="563"/>
      <c r="G215" s="367" t="s">
        <v>19</v>
      </c>
      <c r="H215" s="368"/>
      <c r="I215" s="658">
        <v>41660</v>
      </c>
      <c r="J215" s="658">
        <v>41912</v>
      </c>
      <c r="K215" s="660" t="s">
        <v>16</v>
      </c>
      <c r="L215" s="660">
        <f>(J215-I215)/30</f>
        <v>8.4</v>
      </c>
      <c r="M215" s="370"/>
      <c r="N215" s="660">
        <v>350</v>
      </c>
      <c r="O215" s="660"/>
      <c r="P215" s="365"/>
      <c r="Q215" s="365"/>
      <c r="R215" s="561"/>
    </row>
    <row r="216" spans="1:20" ht="13.5" customHeight="1" x14ac:dyDescent="0.25">
      <c r="A216" s="577" t="s">
        <v>1672</v>
      </c>
      <c r="B216" s="577">
        <v>16</v>
      </c>
      <c r="C216" s="555" t="s">
        <v>1772</v>
      </c>
      <c r="D216" s="555" t="s">
        <v>1772</v>
      </c>
      <c r="E216" s="555" t="s">
        <v>1774</v>
      </c>
      <c r="F216" s="563"/>
      <c r="G216" s="367" t="s">
        <v>19</v>
      </c>
      <c r="H216" s="368"/>
      <c r="I216" s="658">
        <v>41136</v>
      </c>
      <c r="J216" s="658">
        <v>41628</v>
      </c>
      <c r="K216" s="660" t="s">
        <v>16</v>
      </c>
      <c r="L216" s="660">
        <f>(J216-I216)/30</f>
        <v>16.399999999999999</v>
      </c>
      <c r="M216" s="370"/>
      <c r="N216" s="660">
        <v>200</v>
      </c>
      <c r="O216" s="660"/>
      <c r="P216" s="365"/>
      <c r="Q216" s="365"/>
      <c r="R216" s="561"/>
    </row>
    <row r="217" spans="1:20" ht="13.5" customHeight="1" x14ac:dyDescent="0.25">
      <c r="A217" s="577" t="s">
        <v>1672</v>
      </c>
      <c r="B217" s="577">
        <v>16</v>
      </c>
      <c r="C217" s="555" t="s">
        <v>1772</v>
      </c>
      <c r="D217" s="555" t="s">
        <v>1772</v>
      </c>
      <c r="E217" s="555" t="s">
        <v>1781</v>
      </c>
      <c r="F217" s="565"/>
      <c r="G217" s="658" t="s">
        <v>19</v>
      </c>
      <c r="H217" s="368"/>
      <c r="I217" s="658">
        <v>40198</v>
      </c>
      <c r="J217" s="658">
        <v>40513</v>
      </c>
      <c r="K217" s="658"/>
      <c r="L217" s="660">
        <f>(J217-I217)/30</f>
        <v>10.5</v>
      </c>
      <c r="M217" s="370"/>
      <c r="N217" s="660">
        <v>80</v>
      </c>
      <c r="O217" s="364"/>
      <c r="P217" s="365"/>
      <c r="Q217" s="365"/>
      <c r="R217" s="551"/>
    </row>
    <row r="218" spans="1:20" ht="13.5" customHeight="1" x14ac:dyDescent="0.25">
      <c r="A218" s="577" t="s">
        <v>1672</v>
      </c>
      <c r="B218" s="577">
        <v>16</v>
      </c>
      <c r="C218" s="555" t="s">
        <v>1772</v>
      </c>
      <c r="D218" s="555" t="s">
        <v>1772</v>
      </c>
      <c r="E218" s="555" t="s">
        <v>1774</v>
      </c>
      <c r="F218" s="565"/>
      <c r="G218" s="367" t="s">
        <v>19</v>
      </c>
      <c r="H218" s="303"/>
      <c r="I218" s="658">
        <v>40548</v>
      </c>
      <c r="J218" s="658">
        <v>40907</v>
      </c>
      <c r="K218" s="370"/>
      <c r="L218" s="364">
        <f t="shared" ref="L218" si="7">(J218-I218)/30</f>
        <v>11.966666666666667</v>
      </c>
      <c r="M218" s="370"/>
      <c r="N218" s="371">
        <v>50</v>
      </c>
      <c r="O218" s="364"/>
      <c r="P218" s="365"/>
      <c r="Q218" s="365"/>
      <c r="R218" s="561" t="s">
        <v>1775</v>
      </c>
    </row>
    <row r="219" spans="1:20" s="808" customFormat="1" ht="13.5" customHeight="1" x14ac:dyDescent="0.25">
      <c r="A219" s="808" t="s">
        <v>1972</v>
      </c>
      <c r="B219" s="808">
        <v>15</v>
      </c>
      <c r="C219" s="823" t="s">
        <v>1772</v>
      </c>
      <c r="D219" s="824" t="s">
        <v>2006</v>
      </c>
      <c r="E219" s="825" t="s">
        <v>32</v>
      </c>
      <c r="F219" s="280" t="s">
        <v>2007</v>
      </c>
      <c r="G219" s="827" t="s">
        <v>19</v>
      </c>
      <c r="H219" s="828">
        <v>1</v>
      </c>
      <c r="I219" s="829">
        <v>41250</v>
      </c>
      <c r="J219" s="830">
        <v>41988</v>
      </c>
      <c r="K219" s="830" t="s">
        <v>16</v>
      </c>
      <c r="L219" s="826">
        <v>21</v>
      </c>
      <c r="M219" s="826">
        <v>23</v>
      </c>
      <c r="N219" s="830"/>
      <c r="O219" s="831">
        <v>140</v>
      </c>
      <c r="P219" s="831">
        <v>140</v>
      </c>
      <c r="Q219" s="832" t="s">
        <v>2008</v>
      </c>
      <c r="R219" s="832"/>
      <c r="S219" s="337" t="s">
        <v>2009</v>
      </c>
    </row>
    <row r="220" spans="1:20" s="808" customFormat="1" ht="13.5" customHeight="1" x14ac:dyDescent="0.25">
      <c r="A220" s="808" t="s">
        <v>1972</v>
      </c>
      <c r="B220" s="808">
        <v>15</v>
      </c>
      <c r="C220" s="823" t="s">
        <v>1772</v>
      </c>
      <c r="D220" s="824" t="s">
        <v>2006</v>
      </c>
      <c r="E220" s="825" t="s">
        <v>32</v>
      </c>
      <c r="F220" s="280" t="s">
        <v>2010</v>
      </c>
      <c r="G220" s="827" t="s">
        <v>19</v>
      </c>
      <c r="H220" s="833">
        <v>1</v>
      </c>
      <c r="I220" s="829">
        <v>41558</v>
      </c>
      <c r="J220" s="830">
        <v>41988</v>
      </c>
      <c r="K220" s="830" t="s">
        <v>16</v>
      </c>
      <c r="L220" s="826">
        <v>11</v>
      </c>
      <c r="M220" s="826">
        <v>19</v>
      </c>
      <c r="N220" s="830" t="s">
        <v>2011</v>
      </c>
      <c r="O220" s="826">
        <v>370</v>
      </c>
      <c r="P220" s="831">
        <v>370</v>
      </c>
      <c r="Q220" s="832">
        <v>810218527</v>
      </c>
      <c r="R220" s="832"/>
      <c r="S220" s="337" t="s">
        <v>1971</v>
      </c>
    </row>
    <row r="221" spans="1:20" s="808" customFormat="1" ht="13.5" customHeight="1" x14ac:dyDescent="0.25">
      <c r="A221" s="808" t="s">
        <v>1972</v>
      </c>
      <c r="B221" s="808">
        <v>15</v>
      </c>
      <c r="C221" s="823" t="s">
        <v>1772</v>
      </c>
      <c r="D221" s="824" t="s">
        <v>2006</v>
      </c>
      <c r="E221" s="825" t="s">
        <v>32</v>
      </c>
      <c r="F221" s="280">
        <v>22012</v>
      </c>
      <c r="G221" s="827" t="s">
        <v>19</v>
      </c>
      <c r="H221" s="833">
        <v>1</v>
      </c>
      <c r="I221" s="829">
        <v>40941</v>
      </c>
      <c r="J221" s="830">
        <v>41069</v>
      </c>
      <c r="K221" s="830" t="s">
        <v>16</v>
      </c>
      <c r="L221" s="826">
        <v>4</v>
      </c>
      <c r="M221" s="826">
        <v>7</v>
      </c>
      <c r="N221" s="830"/>
      <c r="O221" s="826">
        <v>210</v>
      </c>
      <c r="P221" s="831">
        <v>210</v>
      </c>
      <c r="Q221" s="832">
        <v>15000000</v>
      </c>
      <c r="R221" s="832"/>
      <c r="S221" s="337" t="s">
        <v>2012</v>
      </c>
    </row>
    <row r="222" spans="1:20" s="808" customFormat="1" ht="13.5" customHeight="1" x14ac:dyDescent="0.2">
      <c r="A222" s="808" t="s">
        <v>1972</v>
      </c>
      <c r="B222" s="808">
        <v>15</v>
      </c>
      <c r="C222" s="555" t="s">
        <v>1772</v>
      </c>
      <c r="D222" s="366" t="s">
        <v>1772</v>
      </c>
      <c r="E222" s="555" t="s">
        <v>2013</v>
      </c>
      <c r="F222" s="565">
        <v>12010</v>
      </c>
      <c r="G222" s="367" t="s">
        <v>19</v>
      </c>
      <c r="H222" s="368">
        <v>1</v>
      </c>
      <c r="I222" s="658">
        <v>40218</v>
      </c>
      <c r="J222" s="370">
        <v>40831</v>
      </c>
      <c r="K222" s="370" t="s">
        <v>16</v>
      </c>
      <c r="L222" s="660">
        <v>32</v>
      </c>
      <c r="M222" s="660">
        <v>8</v>
      </c>
      <c r="N222" s="370"/>
      <c r="O222" s="364">
        <v>848</v>
      </c>
      <c r="P222" s="364">
        <v>800</v>
      </c>
      <c r="Q222" s="365">
        <v>6432000</v>
      </c>
      <c r="R222" s="365">
        <v>434</v>
      </c>
      <c r="S222" s="561" t="s">
        <v>2014</v>
      </c>
      <c r="T222" s="808" t="s">
        <v>1002</v>
      </c>
    </row>
    <row r="223" spans="1:20" s="808" customFormat="1" ht="13.5" customHeight="1" x14ac:dyDescent="0.2">
      <c r="A223" s="808" t="s">
        <v>1972</v>
      </c>
      <c r="B223" s="808">
        <v>3</v>
      </c>
      <c r="C223" s="555" t="s">
        <v>1772</v>
      </c>
      <c r="D223" s="366" t="s">
        <v>1772</v>
      </c>
      <c r="E223" s="555" t="s">
        <v>32</v>
      </c>
      <c r="F223" s="1154">
        <v>0.14605067064083457</v>
      </c>
      <c r="G223" s="367" t="s">
        <v>19</v>
      </c>
      <c r="H223" s="367">
        <v>100</v>
      </c>
      <c r="I223" s="658">
        <v>41530</v>
      </c>
      <c r="J223" s="370">
        <v>41988</v>
      </c>
      <c r="K223" s="370" t="s">
        <v>16</v>
      </c>
      <c r="L223" s="660">
        <v>12</v>
      </c>
      <c r="M223" s="660">
        <v>11</v>
      </c>
      <c r="N223" s="370"/>
      <c r="O223" s="364">
        <v>914</v>
      </c>
      <c r="P223" s="364">
        <v>914</v>
      </c>
      <c r="Q223" s="365">
        <f>(2336992028+698965985+341815007)*80%</f>
        <v>2702218416</v>
      </c>
      <c r="R223" s="365" t="s">
        <v>2015</v>
      </c>
      <c r="S223" s="561"/>
    </row>
    <row r="224" spans="1:20" s="607" customFormat="1" ht="14.25" customHeight="1" x14ac:dyDescent="0.2">
      <c r="A224" s="607" t="s">
        <v>2326</v>
      </c>
      <c r="B224" s="607">
        <v>11</v>
      </c>
      <c r="C224" s="555" t="s">
        <v>2276</v>
      </c>
      <c r="D224" s="366" t="s">
        <v>2276</v>
      </c>
      <c r="E224" s="554" t="s">
        <v>32</v>
      </c>
      <c r="F224" s="563">
        <v>701820130329</v>
      </c>
      <c r="G224" s="549" t="s">
        <v>19</v>
      </c>
      <c r="H224" s="560">
        <v>1</v>
      </c>
      <c r="I224" s="570">
        <v>41508</v>
      </c>
      <c r="J224" s="570">
        <v>41988</v>
      </c>
      <c r="K224" s="558" t="s">
        <v>16</v>
      </c>
      <c r="L224" s="556">
        <v>13.26</v>
      </c>
      <c r="M224" s="556">
        <v>2.5</v>
      </c>
      <c r="N224" s="565">
        <v>356</v>
      </c>
      <c r="O224" s="565">
        <f>+N224*H224</f>
        <v>356</v>
      </c>
      <c r="P224" s="550">
        <v>972159719</v>
      </c>
      <c r="Q224" s="308">
        <v>68</v>
      </c>
      <c r="R224" s="561" t="s">
        <v>2277</v>
      </c>
    </row>
    <row r="225" spans="1:19" s="607" customFormat="1" ht="14.25" customHeight="1" x14ac:dyDescent="0.2">
      <c r="A225" s="607" t="s">
        <v>2326</v>
      </c>
      <c r="B225" s="607">
        <v>11</v>
      </c>
      <c r="C225" s="555" t="s">
        <v>2276</v>
      </c>
      <c r="D225" s="366" t="s">
        <v>2276</v>
      </c>
      <c r="E225" s="554" t="s">
        <v>32</v>
      </c>
      <c r="F225" s="563">
        <v>701820130351</v>
      </c>
      <c r="G225" s="549" t="s">
        <v>19</v>
      </c>
      <c r="H225" s="557">
        <v>1</v>
      </c>
      <c r="I225" s="570">
        <v>41508</v>
      </c>
      <c r="J225" s="570">
        <v>41988</v>
      </c>
      <c r="K225" s="558" t="s">
        <v>16</v>
      </c>
      <c r="L225" s="556">
        <v>0</v>
      </c>
      <c r="M225" s="556">
        <v>15.76</v>
      </c>
      <c r="N225" s="565">
        <v>450</v>
      </c>
      <c r="O225" s="565">
        <v>450</v>
      </c>
      <c r="P225" s="550">
        <v>856502550</v>
      </c>
      <c r="Q225" s="265" t="s">
        <v>2278</v>
      </c>
      <c r="R225" s="561" t="s">
        <v>2279</v>
      </c>
    </row>
    <row r="226" spans="1:19" s="607" customFormat="1" ht="14.25" customHeight="1" x14ac:dyDescent="0.2">
      <c r="A226" s="607" t="s">
        <v>2326</v>
      </c>
      <c r="B226" s="607">
        <v>11</v>
      </c>
      <c r="C226" s="555" t="s">
        <v>2276</v>
      </c>
      <c r="D226" s="366" t="s">
        <v>2276</v>
      </c>
      <c r="E226" s="553" t="s">
        <v>2280</v>
      </c>
      <c r="F226" s="563">
        <v>42012</v>
      </c>
      <c r="G226" s="549" t="s">
        <v>19</v>
      </c>
      <c r="H226" s="557">
        <v>1</v>
      </c>
      <c r="I226" s="570">
        <v>41124</v>
      </c>
      <c r="J226" s="570">
        <v>41612</v>
      </c>
      <c r="K226" s="558" t="s">
        <v>16</v>
      </c>
      <c r="L226" s="556">
        <v>0</v>
      </c>
      <c r="M226" s="556">
        <v>16.3</v>
      </c>
      <c r="N226" s="565">
        <v>382</v>
      </c>
      <c r="O226" s="565">
        <v>382</v>
      </c>
      <c r="P226" s="283"/>
      <c r="Q226" s="308">
        <v>71</v>
      </c>
      <c r="R226" s="561" t="s">
        <v>2281</v>
      </c>
    </row>
    <row r="227" spans="1:19" s="607" customFormat="1" ht="14.25" customHeight="1" x14ac:dyDescent="0.2">
      <c r="A227" s="607" t="s">
        <v>2326</v>
      </c>
      <c r="B227" s="607">
        <v>11</v>
      </c>
      <c r="C227" s="555" t="s">
        <v>2276</v>
      </c>
      <c r="D227" s="366" t="s">
        <v>2276</v>
      </c>
      <c r="E227" s="554" t="s">
        <v>2282</v>
      </c>
      <c r="F227" s="563" t="s">
        <v>2146</v>
      </c>
      <c r="G227" s="549" t="s">
        <v>19</v>
      </c>
      <c r="H227" s="560">
        <v>1</v>
      </c>
      <c r="I227" s="570">
        <v>40227</v>
      </c>
      <c r="J227" s="570">
        <v>40842</v>
      </c>
      <c r="K227" s="558" t="s">
        <v>16</v>
      </c>
      <c r="L227" s="556">
        <v>20.21</v>
      </c>
      <c r="M227" s="556">
        <v>0</v>
      </c>
      <c r="N227" s="556"/>
      <c r="O227" s="556"/>
      <c r="P227" s="550">
        <v>18000000</v>
      </c>
      <c r="Q227" s="550">
        <v>563</v>
      </c>
      <c r="R227" s="561" t="s">
        <v>2283</v>
      </c>
      <c r="S227" s="607" t="s">
        <v>1002</v>
      </c>
    </row>
    <row r="228" spans="1:19" s="607" customFormat="1" ht="14.25" customHeight="1" x14ac:dyDescent="0.2">
      <c r="A228" s="607" t="s">
        <v>2326</v>
      </c>
      <c r="B228" s="607">
        <v>8</v>
      </c>
      <c r="C228" s="1000" t="s">
        <v>1772</v>
      </c>
      <c r="D228" s="1000" t="s">
        <v>1772</v>
      </c>
      <c r="E228" s="1002" t="s">
        <v>93</v>
      </c>
      <c r="F228" s="1261">
        <v>7018201200085</v>
      </c>
      <c r="G228" s="1002" t="s">
        <v>19</v>
      </c>
      <c r="H228" s="1003">
        <v>1</v>
      </c>
      <c r="I228" s="1004">
        <v>41513</v>
      </c>
      <c r="J228" s="1083">
        <v>41912</v>
      </c>
      <c r="K228" s="1005" t="s">
        <v>16</v>
      </c>
      <c r="L228" s="1084">
        <v>12.1</v>
      </c>
      <c r="M228" s="1006">
        <v>0</v>
      </c>
      <c r="N228" s="1001">
        <v>350</v>
      </c>
      <c r="O228" s="1001">
        <f>N228*H228</f>
        <v>350</v>
      </c>
      <c r="P228" s="1008">
        <v>680234900</v>
      </c>
      <c r="Q228" s="1009" t="s">
        <v>2164</v>
      </c>
      <c r="R228" s="1382" t="s">
        <v>2165</v>
      </c>
    </row>
    <row r="229" spans="1:19" s="607" customFormat="1" ht="14.25" customHeight="1" x14ac:dyDescent="0.2">
      <c r="A229" s="607" t="s">
        <v>2326</v>
      </c>
      <c r="B229" s="607">
        <v>8</v>
      </c>
      <c r="C229" s="1000" t="s">
        <v>1772</v>
      </c>
      <c r="D229" s="1002" t="s">
        <v>1772</v>
      </c>
      <c r="E229" s="1002" t="s">
        <v>2166</v>
      </c>
      <c r="F229" s="1261" t="s">
        <v>2167</v>
      </c>
      <c r="G229" s="1002" t="s">
        <v>19</v>
      </c>
      <c r="H229" s="1003">
        <v>1</v>
      </c>
      <c r="I229" s="1085">
        <v>40249</v>
      </c>
      <c r="J229" s="1086">
        <v>40564</v>
      </c>
      <c r="K229" s="1005" t="s">
        <v>16</v>
      </c>
      <c r="L229" s="1006">
        <v>9.9</v>
      </c>
      <c r="M229" s="1006">
        <v>0</v>
      </c>
      <c r="N229" s="1001">
        <v>102</v>
      </c>
      <c r="O229" s="1001">
        <f>N229*H229</f>
        <v>102</v>
      </c>
      <c r="P229" s="1087">
        <v>8000000</v>
      </c>
      <c r="Q229" s="1009" t="s">
        <v>2168</v>
      </c>
      <c r="R229" s="1383"/>
    </row>
    <row r="230" spans="1:19" s="607" customFormat="1" ht="14.25" customHeight="1" x14ac:dyDescent="0.2">
      <c r="A230" s="607" t="s">
        <v>2326</v>
      </c>
      <c r="B230" s="607">
        <v>8</v>
      </c>
      <c r="C230" s="1000" t="s">
        <v>1772</v>
      </c>
      <c r="D230" s="1009" t="s">
        <v>1772</v>
      </c>
      <c r="E230" s="1002" t="s">
        <v>2166</v>
      </c>
      <c r="F230" s="1262" t="s">
        <v>2169</v>
      </c>
      <c r="G230" s="1002" t="s">
        <v>19</v>
      </c>
      <c r="H230" s="1003">
        <v>1</v>
      </c>
      <c r="I230" s="1004">
        <v>40596</v>
      </c>
      <c r="J230" s="1083">
        <v>41207</v>
      </c>
      <c r="K230" s="1005" t="s">
        <v>16</v>
      </c>
      <c r="L230" s="1006">
        <v>19.2</v>
      </c>
      <c r="M230" s="1005"/>
      <c r="N230" s="1001">
        <v>180</v>
      </c>
      <c r="O230" s="1001">
        <v>100</v>
      </c>
      <c r="P230" s="1008">
        <v>15000000</v>
      </c>
      <c r="Q230" s="1008">
        <v>251</v>
      </c>
      <c r="R230" s="1009" t="s">
        <v>2170</v>
      </c>
      <c r="S230" s="607" t="s">
        <v>1002</v>
      </c>
    </row>
    <row r="231" spans="1:19" s="607" customFormat="1" ht="14.25" customHeight="1" x14ac:dyDescent="0.2">
      <c r="A231" s="607" t="s">
        <v>2326</v>
      </c>
      <c r="B231" s="607">
        <v>16</v>
      </c>
      <c r="C231" s="991" t="s">
        <v>1772</v>
      </c>
      <c r="D231" s="992" t="s">
        <v>32</v>
      </c>
      <c r="E231" s="992" t="s">
        <v>32</v>
      </c>
      <c r="F231" s="1263">
        <v>499</v>
      </c>
      <c r="G231" s="992" t="s">
        <v>19</v>
      </c>
      <c r="H231" s="994">
        <v>1</v>
      </c>
      <c r="I231" s="995">
        <v>41250</v>
      </c>
      <c r="J231" s="996">
        <v>42003</v>
      </c>
      <c r="K231" s="996" t="s">
        <v>16</v>
      </c>
      <c r="L231" s="997">
        <v>24.76</v>
      </c>
      <c r="M231" s="997"/>
      <c r="N231" s="997">
        <v>90</v>
      </c>
      <c r="O231" s="997">
        <v>90</v>
      </c>
      <c r="P231" s="998">
        <v>341076202</v>
      </c>
      <c r="Q231" s="998" t="s">
        <v>400</v>
      </c>
      <c r="R231" s="999" t="s">
        <v>2192</v>
      </c>
    </row>
    <row r="233" spans="1:19" ht="15" customHeight="1" thickBot="1" x14ac:dyDescent="0.3"/>
    <row r="234" spans="1:19" s="698" customFormat="1" ht="15" customHeight="1" thickBot="1" x14ac:dyDescent="0.3">
      <c r="A234" s="698" t="s">
        <v>993</v>
      </c>
      <c r="B234" s="698">
        <v>12</v>
      </c>
      <c r="C234" s="705" t="s">
        <v>1059</v>
      </c>
      <c r="D234" s="705" t="s">
        <v>1059</v>
      </c>
      <c r="E234" s="706" t="s">
        <v>1060</v>
      </c>
      <c r="F234" s="1265">
        <v>1</v>
      </c>
      <c r="G234" s="708" t="s">
        <v>16</v>
      </c>
      <c r="H234" s="707" t="s">
        <v>94</v>
      </c>
      <c r="I234" s="709">
        <v>40319</v>
      </c>
      <c r="J234" s="709">
        <v>40533</v>
      </c>
      <c r="K234" s="707" t="s">
        <v>16</v>
      </c>
      <c r="L234" s="707">
        <v>0</v>
      </c>
      <c r="M234" s="707">
        <v>0</v>
      </c>
      <c r="N234" s="710">
        <v>0</v>
      </c>
      <c r="O234" s="711">
        <v>0</v>
      </c>
      <c r="P234" s="712">
        <v>184000000</v>
      </c>
      <c r="Q234" s="712">
        <v>68</v>
      </c>
      <c r="R234" s="1377" t="s">
        <v>1061</v>
      </c>
    </row>
    <row r="235" spans="1:19" s="698" customFormat="1" ht="15" customHeight="1" thickBot="1" x14ac:dyDescent="0.3">
      <c r="A235" s="698" t="s">
        <v>993</v>
      </c>
      <c r="B235" s="698">
        <v>12</v>
      </c>
      <c r="C235" s="705" t="s">
        <v>1059</v>
      </c>
      <c r="D235" s="705" t="s">
        <v>1059</v>
      </c>
      <c r="E235" s="706" t="s">
        <v>1062</v>
      </c>
      <c r="F235" s="1266">
        <v>1</v>
      </c>
      <c r="G235" s="714" t="s">
        <v>16</v>
      </c>
      <c r="H235" s="714" t="s">
        <v>94</v>
      </c>
      <c r="I235" s="715">
        <v>40639</v>
      </c>
      <c r="J235" s="715">
        <v>40883</v>
      </c>
      <c r="K235" s="715" t="s">
        <v>16</v>
      </c>
      <c r="L235" s="714">
        <v>0</v>
      </c>
      <c r="M235" s="707">
        <v>0</v>
      </c>
      <c r="N235" s="714">
        <v>0</v>
      </c>
      <c r="O235" s="714">
        <v>0</v>
      </c>
      <c r="P235" s="712">
        <v>218513810</v>
      </c>
      <c r="Q235" s="712">
        <v>73</v>
      </c>
      <c r="R235" s="1378"/>
    </row>
    <row r="236" spans="1:19" ht="15" customHeight="1" thickBot="1" x14ac:dyDescent="0.3">
      <c r="A236" s="577" t="s">
        <v>993</v>
      </c>
      <c r="B236" s="577">
        <v>12</v>
      </c>
      <c r="C236" s="716" t="s">
        <v>1059</v>
      </c>
      <c r="D236" s="716" t="s">
        <v>1059</v>
      </c>
      <c r="E236" s="717" t="s">
        <v>1063</v>
      </c>
      <c r="F236" s="1267">
        <v>535</v>
      </c>
      <c r="G236" s="719" t="s">
        <v>16</v>
      </c>
      <c r="H236" s="719" t="s">
        <v>94</v>
      </c>
      <c r="I236" s="720">
        <v>41171</v>
      </c>
      <c r="J236" s="720">
        <v>41250</v>
      </c>
      <c r="K236" s="720" t="s">
        <v>16</v>
      </c>
      <c r="L236" s="719">
        <v>0</v>
      </c>
      <c r="M236" s="721">
        <v>0</v>
      </c>
      <c r="N236" s="719">
        <v>0</v>
      </c>
      <c r="O236" s="719">
        <v>0</v>
      </c>
      <c r="P236" s="722">
        <v>200000000</v>
      </c>
      <c r="Q236" s="722">
        <v>81</v>
      </c>
      <c r="R236" s="1378"/>
    </row>
    <row r="237" spans="1:19" s="698" customFormat="1" ht="15" customHeight="1" thickBot="1" x14ac:dyDescent="0.3">
      <c r="A237" s="698" t="s">
        <v>993</v>
      </c>
      <c r="B237" s="698">
        <v>12</v>
      </c>
      <c r="C237" s="705" t="s">
        <v>1059</v>
      </c>
      <c r="D237" s="705" t="s">
        <v>1059</v>
      </c>
      <c r="E237" s="706" t="s">
        <v>1062</v>
      </c>
      <c r="F237" s="1268">
        <v>1</v>
      </c>
      <c r="G237" s="714" t="s">
        <v>16</v>
      </c>
      <c r="H237" s="714" t="s">
        <v>94</v>
      </c>
      <c r="I237" s="715">
        <v>41400</v>
      </c>
      <c r="J237" s="715">
        <v>41639</v>
      </c>
      <c r="K237" s="715" t="s">
        <v>16</v>
      </c>
      <c r="L237" s="714">
        <v>0</v>
      </c>
      <c r="M237" s="714">
        <v>0</v>
      </c>
      <c r="N237" s="714">
        <v>0</v>
      </c>
      <c r="O237" s="714">
        <v>0</v>
      </c>
      <c r="P237" s="712">
        <v>232645000</v>
      </c>
      <c r="Q237" s="712">
        <v>91</v>
      </c>
      <c r="R237" s="1379"/>
    </row>
    <row r="238" spans="1:19" ht="15" customHeight="1" x14ac:dyDescent="0.25">
      <c r="A238" s="577" t="s">
        <v>993</v>
      </c>
      <c r="B238" s="577">
        <v>12</v>
      </c>
      <c r="C238" s="723" t="s">
        <v>1064</v>
      </c>
      <c r="D238" s="723" t="s">
        <v>1064</v>
      </c>
      <c r="E238" s="723" t="s">
        <v>1065</v>
      </c>
      <c r="F238" s="1269">
        <v>37</v>
      </c>
      <c r="G238" s="725" t="s">
        <v>19</v>
      </c>
      <c r="H238" s="726" t="s">
        <v>94</v>
      </c>
      <c r="I238" s="727">
        <v>39839</v>
      </c>
      <c r="J238" s="727">
        <v>39964</v>
      </c>
      <c r="K238" s="727" t="s">
        <v>16</v>
      </c>
      <c r="L238" s="728">
        <v>0</v>
      </c>
      <c r="M238" s="729">
        <v>4</v>
      </c>
      <c r="N238" s="728">
        <v>1350</v>
      </c>
      <c r="O238" s="730" t="s">
        <v>94</v>
      </c>
      <c r="P238" s="731">
        <v>753926381</v>
      </c>
      <c r="Q238" s="731">
        <v>98</v>
      </c>
      <c r="R238" s="266" t="s">
        <v>1066</v>
      </c>
      <c r="S238" s="577" t="s">
        <v>1002</v>
      </c>
    </row>
    <row r="239" spans="1:19" ht="15" customHeight="1" x14ac:dyDescent="0.25">
      <c r="A239" s="577" t="s">
        <v>993</v>
      </c>
      <c r="B239" s="577">
        <v>12</v>
      </c>
      <c r="C239" s="723" t="s">
        <v>1064</v>
      </c>
      <c r="D239" s="723" t="s">
        <v>1064</v>
      </c>
      <c r="E239" s="723" t="s">
        <v>1067</v>
      </c>
      <c r="F239" s="1269">
        <v>1</v>
      </c>
      <c r="G239" s="725" t="s">
        <v>16</v>
      </c>
      <c r="H239" s="726" t="s">
        <v>94</v>
      </c>
      <c r="I239" s="727">
        <v>40360</v>
      </c>
      <c r="J239" s="727">
        <v>40491</v>
      </c>
      <c r="K239" s="727" t="s">
        <v>16</v>
      </c>
      <c r="L239" s="728">
        <v>0</v>
      </c>
      <c r="M239" s="728">
        <v>4</v>
      </c>
      <c r="N239" s="728">
        <v>40</v>
      </c>
      <c r="O239" s="730" t="s">
        <v>94</v>
      </c>
      <c r="P239" s="731">
        <v>94185000</v>
      </c>
      <c r="Q239" s="731">
        <v>99</v>
      </c>
      <c r="R239" s="266" t="s">
        <v>1068</v>
      </c>
      <c r="S239" s="577" t="s">
        <v>1002</v>
      </c>
    </row>
    <row r="240" spans="1:19" s="698" customFormat="1" ht="15" customHeight="1" thickBot="1" x14ac:dyDescent="0.3">
      <c r="A240" s="698" t="s">
        <v>993</v>
      </c>
      <c r="B240" s="698">
        <v>12</v>
      </c>
      <c r="C240" s="732" t="s">
        <v>1064</v>
      </c>
      <c r="D240" s="732" t="s">
        <v>1064</v>
      </c>
      <c r="E240" s="732" t="s">
        <v>1069</v>
      </c>
      <c r="F240" s="1270">
        <v>1</v>
      </c>
      <c r="G240" s="734" t="s">
        <v>16</v>
      </c>
      <c r="H240" s="734" t="s">
        <v>94</v>
      </c>
      <c r="I240" s="735">
        <v>40995</v>
      </c>
      <c r="J240" s="735">
        <v>41253</v>
      </c>
      <c r="K240" s="735" t="s">
        <v>16</v>
      </c>
      <c r="L240" s="736">
        <v>0</v>
      </c>
      <c r="M240" s="736">
        <v>8</v>
      </c>
      <c r="N240" s="711">
        <v>90</v>
      </c>
      <c r="O240" s="711" t="s">
        <v>94</v>
      </c>
      <c r="P240" s="737">
        <v>198145000</v>
      </c>
      <c r="Q240" s="737" t="s">
        <v>1070</v>
      </c>
      <c r="R240" s="526" t="s">
        <v>1068</v>
      </c>
      <c r="S240" s="698" t="s">
        <v>1002</v>
      </c>
    </row>
    <row r="241" spans="1:19" ht="15" customHeight="1" thickBot="1" x14ac:dyDescent="0.3">
      <c r="A241" s="577" t="s">
        <v>993</v>
      </c>
      <c r="B241" s="577">
        <v>13</v>
      </c>
      <c r="C241" s="717" t="s">
        <v>1059</v>
      </c>
      <c r="D241" s="717" t="s">
        <v>1059</v>
      </c>
      <c r="E241" s="717" t="s">
        <v>1071</v>
      </c>
      <c r="F241" s="1271">
        <v>1</v>
      </c>
      <c r="G241" s="738" t="s">
        <v>16</v>
      </c>
      <c r="H241" s="721" t="s">
        <v>94</v>
      </c>
      <c r="I241" s="739">
        <v>40121</v>
      </c>
      <c r="J241" s="739">
        <v>40241</v>
      </c>
      <c r="K241" s="721" t="s">
        <v>16</v>
      </c>
      <c r="L241" s="721">
        <v>0</v>
      </c>
      <c r="M241" s="721">
        <v>4</v>
      </c>
      <c r="N241" s="740">
        <v>40</v>
      </c>
      <c r="O241" s="730" t="s">
        <v>94</v>
      </c>
      <c r="P241" s="722" t="s">
        <v>1072</v>
      </c>
      <c r="Q241" s="722" t="s">
        <v>1073</v>
      </c>
      <c r="R241" s="741" t="s">
        <v>1074</v>
      </c>
    </row>
    <row r="242" spans="1:19" ht="15" customHeight="1" thickBot="1" x14ac:dyDescent="0.3">
      <c r="A242" s="577" t="s">
        <v>993</v>
      </c>
      <c r="B242" s="577">
        <v>13</v>
      </c>
      <c r="C242" s="717" t="s">
        <v>1059</v>
      </c>
      <c r="D242" s="717" t="s">
        <v>1059</v>
      </c>
      <c r="E242" s="717" t="s">
        <v>1062</v>
      </c>
      <c r="F242" s="1267">
        <v>6</v>
      </c>
      <c r="G242" s="719" t="s">
        <v>16</v>
      </c>
      <c r="H242" s="719" t="s">
        <v>94</v>
      </c>
      <c r="I242" s="720">
        <v>40359</v>
      </c>
      <c r="J242" s="720">
        <v>40533</v>
      </c>
      <c r="K242" s="720" t="s">
        <v>16</v>
      </c>
      <c r="L242" s="719">
        <v>0</v>
      </c>
      <c r="M242" s="721">
        <v>5</v>
      </c>
      <c r="N242" s="719">
        <v>30</v>
      </c>
      <c r="O242" s="719" t="s">
        <v>94</v>
      </c>
      <c r="P242" s="722" t="s">
        <v>1075</v>
      </c>
      <c r="Q242" s="722" t="s">
        <v>1076</v>
      </c>
      <c r="R242" s="741" t="s">
        <v>1074</v>
      </c>
    </row>
    <row r="243" spans="1:19" s="698" customFormat="1" ht="15" customHeight="1" thickBot="1" x14ac:dyDescent="0.3">
      <c r="A243" s="698" t="s">
        <v>993</v>
      </c>
      <c r="B243" s="698">
        <v>13</v>
      </c>
      <c r="C243" s="706" t="s">
        <v>1059</v>
      </c>
      <c r="D243" s="706" t="s">
        <v>1059</v>
      </c>
      <c r="E243" s="706" t="s">
        <v>1060</v>
      </c>
      <c r="F243" s="1266">
        <v>1</v>
      </c>
      <c r="G243" s="714" t="s">
        <v>16</v>
      </c>
      <c r="H243" s="714" t="s">
        <v>94</v>
      </c>
      <c r="I243" s="715">
        <v>40627</v>
      </c>
      <c r="J243" s="715">
        <v>40891</v>
      </c>
      <c r="K243" s="715" t="s">
        <v>16</v>
      </c>
      <c r="L243" s="714">
        <v>0</v>
      </c>
      <c r="M243" s="707">
        <v>8</v>
      </c>
      <c r="N243" s="714">
        <v>100</v>
      </c>
      <c r="O243" s="714" t="s">
        <v>94</v>
      </c>
      <c r="P243" s="712" t="s">
        <v>1077</v>
      </c>
      <c r="Q243" s="712" t="s">
        <v>1078</v>
      </c>
      <c r="R243" s="742" t="s">
        <v>1074</v>
      </c>
    </row>
    <row r="244" spans="1:19" s="698" customFormat="1" ht="15" customHeight="1" thickBot="1" x14ac:dyDescent="0.3">
      <c r="A244" s="698" t="s">
        <v>993</v>
      </c>
      <c r="B244" s="698">
        <v>13</v>
      </c>
      <c r="C244" s="706" t="s">
        <v>1059</v>
      </c>
      <c r="D244" s="706" t="s">
        <v>1059</v>
      </c>
      <c r="E244" s="706" t="s">
        <v>1060</v>
      </c>
      <c r="F244" s="1268">
        <v>1</v>
      </c>
      <c r="G244" s="714" t="s">
        <v>16</v>
      </c>
      <c r="H244" s="714" t="s">
        <v>94</v>
      </c>
      <c r="I244" s="715">
        <v>40967</v>
      </c>
      <c r="J244" s="715">
        <v>41271</v>
      </c>
      <c r="K244" s="715" t="s">
        <v>16</v>
      </c>
      <c r="L244" s="714">
        <v>0</v>
      </c>
      <c r="M244" s="714">
        <v>10</v>
      </c>
      <c r="N244" s="714">
        <v>100</v>
      </c>
      <c r="O244" s="714" t="s">
        <v>94</v>
      </c>
      <c r="P244" s="712" t="s">
        <v>1079</v>
      </c>
      <c r="Q244" s="712" t="s">
        <v>1080</v>
      </c>
      <c r="R244" s="742" t="s">
        <v>1074</v>
      </c>
    </row>
    <row r="245" spans="1:19" ht="15" customHeight="1" thickBot="1" x14ac:dyDescent="0.3">
      <c r="A245" s="577" t="s">
        <v>993</v>
      </c>
      <c r="B245" s="577">
        <v>13</v>
      </c>
      <c r="C245" s="717" t="s">
        <v>1059</v>
      </c>
      <c r="D245" s="717" t="s">
        <v>1059</v>
      </c>
      <c r="E245" s="743" t="s">
        <v>1063</v>
      </c>
      <c r="F245" s="1272">
        <v>662</v>
      </c>
      <c r="G245" s="744" t="s">
        <v>19</v>
      </c>
      <c r="H245" s="744" t="s">
        <v>94</v>
      </c>
      <c r="I245" s="745">
        <v>41622</v>
      </c>
      <c r="J245" s="745">
        <v>41639</v>
      </c>
      <c r="K245" s="745" t="s">
        <v>16</v>
      </c>
      <c r="L245" s="744" t="s">
        <v>1081</v>
      </c>
      <c r="M245" s="744" t="s">
        <v>1081</v>
      </c>
      <c r="N245" s="744">
        <v>3000</v>
      </c>
      <c r="O245" s="744" t="s">
        <v>94</v>
      </c>
      <c r="P245" s="746" t="s">
        <v>1082</v>
      </c>
      <c r="Q245" s="746">
        <v>113</v>
      </c>
      <c r="R245" s="747" t="s">
        <v>1083</v>
      </c>
    </row>
    <row r="246" spans="1:19" ht="15" customHeight="1" x14ac:dyDescent="0.25">
      <c r="A246" s="577" t="s">
        <v>993</v>
      </c>
      <c r="B246" s="577">
        <v>13</v>
      </c>
      <c r="C246" s="723" t="s">
        <v>1084</v>
      </c>
      <c r="D246" s="723" t="s">
        <v>1084</v>
      </c>
      <c r="E246" s="723" t="s">
        <v>1085</v>
      </c>
      <c r="F246" s="1269">
        <v>197</v>
      </c>
      <c r="G246" s="725" t="s">
        <v>19</v>
      </c>
      <c r="H246" s="726" t="s">
        <v>94</v>
      </c>
      <c r="I246" s="727">
        <v>39839</v>
      </c>
      <c r="J246" s="727">
        <v>39964</v>
      </c>
      <c r="K246" s="727" t="s">
        <v>16</v>
      </c>
      <c r="L246" s="728">
        <v>0</v>
      </c>
      <c r="M246" s="729">
        <v>4</v>
      </c>
      <c r="N246" s="728">
        <v>4339</v>
      </c>
      <c r="O246" s="730" t="s">
        <v>94</v>
      </c>
      <c r="P246" s="731">
        <v>525564794</v>
      </c>
      <c r="Q246" s="731">
        <v>118</v>
      </c>
      <c r="R246" s="266" t="s">
        <v>1086</v>
      </c>
      <c r="S246" s="577" t="s">
        <v>1002</v>
      </c>
    </row>
    <row r="247" spans="1:19" ht="15" customHeight="1" x14ac:dyDescent="0.25">
      <c r="A247" s="577" t="s">
        <v>993</v>
      </c>
      <c r="B247" s="577">
        <v>13</v>
      </c>
      <c r="C247" s="723" t="s">
        <v>1084</v>
      </c>
      <c r="D247" s="723" t="s">
        <v>1084</v>
      </c>
      <c r="E247" s="723" t="s">
        <v>1087</v>
      </c>
      <c r="F247" s="1269">
        <v>1</v>
      </c>
      <c r="G247" s="725" t="s">
        <v>16</v>
      </c>
      <c r="H247" s="726" t="s">
        <v>94</v>
      </c>
      <c r="I247" s="727" t="s">
        <v>16</v>
      </c>
      <c r="J247" s="727" t="s">
        <v>16</v>
      </c>
      <c r="K247" s="727" t="s">
        <v>16</v>
      </c>
      <c r="L247" s="728">
        <v>0</v>
      </c>
      <c r="M247" s="728">
        <v>3</v>
      </c>
      <c r="N247" s="728">
        <v>318</v>
      </c>
      <c r="O247" s="730" t="s">
        <v>94</v>
      </c>
      <c r="P247" s="731" t="s">
        <v>1088</v>
      </c>
      <c r="Q247" s="731">
        <v>119</v>
      </c>
      <c r="R247" s="266" t="s">
        <v>1089</v>
      </c>
      <c r="S247" s="577" t="s">
        <v>1002</v>
      </c>
    </row>
    <row r="248" spans="1:19" ht="15" customHeight="1" x14ac:dyDescent="0.25">
      <c r="A248" s="577" t="s">
        <v>993</v>
      </c>
      <c r="B248" s="577">
        <v>13</v>
      </c>
      <c r="C248" s="748" t="s">
        <v>1084</v>
      </c>
      <c r="D248" s="748" t="s">
        <v>1084</v>
      </c>
      <c r="E248" s="748" t="s">
        <v>1090</v>
      </c>
      <c r="F248" s="1273">
        <v>2</v>
      </c>
      <c r="G248" s="750" t="s">
        <v>16</v>
      </c>
      <c r="H248" s="750" t="s">
        <v>94</v>
      </c>
      <c r="I248" s="751">
        <v>40385</v>
      </c>
      <c r="J248" s="751">
        <v>40528</v>
      </c>
      <c r="K248" s="751" t="s">
        <v>16</v>
      </c>
      <c r="L248" s="752">
        <v>0</v>
      </c>
      <c r="M248" s="752">
        <v>5</v>
      </c>
      <c r="N248" s="753">
        <v>105</v>
      </c>
      <c r="O248" s="754" t="s">
        <v>94</v>
      </c>
      <c r="P248" s="755" t="s">
        <v>1091</v>
      </c>
      <c r="Q248" s="755" t="s">
        <v>1092</v>
      </c>
      <c r="R248" s="525" t="s">
        <v>1093</v>
      </c>
      <c r="S248" s="577" t="s">
        <v>1002</v>
      </c>
    </row>
    <row r="249" spans="1:19" s="698" customFormat="1" ht="13.5" customHeight="1" x14ac:dyDescent="0.25">
      <c r="A249" s="698" t="s">
        <v>1672</v>
      </c>
      <c r="B249" s="698">
        <v>17</v>
      </c>
      <c r="C249" s="578"/>
      <c r="D249" s="579" t="s">
        <v>1710</v>
      </c>
      <c r="E249" s="578" t="s">
        <v>1711</v>
      </c>
      <c r="F249" s="441">
        <v>1</v>
      </c>
      <c r="G249" s="576" t="s">
        <v>16</v>
      </c>
      <c r="H249" s="700"/>
      <c r="I249" s="701"/>
      <c r="J249" s="702"/>
      <c r="K249" s="702"/>
      <c r="L249" s="703"/>
      <c r="M249" s="702"/>
      <c r="N249" s="703"/>
      <c r="O249" s="703"/>
      <c r="P249" s="704"/>
      <c r="Q249" s="704"/>
      <c r="R249" s="438" t="s">
        <v>1712</v>
      </c>
    </row>
    <row r="252" spans="1:19" ht="15" customHeight="1" x14ac:dyDescent="0.25">
      <c r="A252" s="577" t="s">
        <v>993</v>
      </c>
      <c r="B252" s="577">
        <v>3</v>
      </c>
      <c r="C252" s="263" t="s">
        <v>1094</v>
      </c>
      <c r="D252" s="263" t="s">
        <v>1094</v>
      </c>
      <c r="E252" s="263" t="s">
        <v>93</v>
      </c>
      <c r="F252" s="563" t="s">
        <v>1095</v>
      </c>
      <c r="G252" s="827" t="s">
        <v>19</v>
      </c>
      <c r="H252" s="368" t="s">
        <v>95</v>
      </c>
      <c r="I252" s="370">
        <v>41443</v>
      </c>
      <c r="J252" s="370">
        <v>41639</v>
      </c>
      <c r="K252" s="370" t="s">
        <v>16</v>
      </c>
      <c r="L252" s="371">
        <v>6</v>
      </c>
      <c r="M252" s="371">
        <v>0</v>
      </c>
      <c r="N252" s="371">
        <v>3367</v>
      </c>
      <c r="O252" s="371" t="s">
        <v>95</v>
      </c>
      <c r="P252" s="365">
        <v>1064007864</v>
      </c>
      <c r="Q252" s="365" t="s">
        <v>1096</v>
      </c>
      <c r="R252" s="266"/>
    </row>
    <row r="253" spans="1:19" ht="15" customHeight="1" x14ac:dyDescent="0.25">
      <c r="A253" s="577" t="s">
        <v>993</v>
      </c>
      <c r="B253" s="577">
        <v>3</v>
      </c>
      <c r="C253" s="263" t="s">
        <v>1094</v>
      </c>
      <c r="D253" s="263" t="s">
        <v>1094</v>
      </c>
      <c r="E253" s="263" t="s">
        <v>93</v>
      </c>
      <c r="F253" s="564" t="s">
        <v>1097</v>
      </c>
      <c r="G253" s="827" t="s">
        <v>19</v>
      </c>
      <c r="H253" s="368" t="s">
        <v>95</v>
      </c>
      <c r="I253" s="370">
        <v>41061</v>
      </c>
      <c r="J253" s="370">
        <v>41274</v>
      </c>
      <c r="K253" s="370" t="s">
        <v>16</v>
      </c>
      <c r="L253" s="371">
        <v>7</v>
      </c>
      <c r="M253" s="371">
        <v>0</v>
      </c>
      <c r="N253" s="371">
        <v>2450</v>
      </c>
      <c r="O253" s="371" t="s">
        <v>95</v>
      </c>
      <c r="P253" s="365">
        <v>768568568</v>
      </c>
      <c r="Q253" s="365" t="s">
        <v>1098</v>
      </c>
      <c r="R253" s="266"/>
    </row>
    <row r="254" spans="1:19" ht="15" customHeight="1" x14ac:dyDescent="0.25">
      <c r="A254" s="577" t="s">
        <v>993</v>
      </c>
      <c r="B254" s="577">
        <v>3</v>
      </c>
      <c r="C254" s="263" t="s">
        <v>1094</v>
      </c>
      <c r="D254" s="263" t="s">
        <v>1094</v>
      </c>
      <c r="E254" s="263" t="s">
        <v>1099</v>
      </c>
      <c r="F254" s="563" t="s">
        <v>1100</v>
      </c>
      <c r="G254" s="367" t="s">
        <v>19</v>
      </c>
      <c r="H254" s="367" t="s">
        <v>95</v>
      </c>
      <c r="I254" s="370">
        <v>40554</v>
      </c>
      <c r="J254" s="370">
        <v>40918</v>
      </c>
      <c r="K254" s="370" t="s">
        <v>16</v>
      </c>
      <c r="L254" s="371">
        <v>11</v>
      </c>
      <c r="M254" s="371">
        <v>0</v>
      </c>
      <c r="N254" s="371">
        <v>100</v>
      </c>
      <c r="O254" s="371" t="s">
        <v>95</v>
      </c>
      <c r="P254" s="365">
        <v>2222475950</v>
      </c>
      <c r="Q254" s="365" t="s">
        <v>1101</v>
      </c>
      <c r="R254" s="266"/>
    </row>
    <row r="255" spans="1:19" ht="15" customHeight="1" x14ac:dyDescent="0.25">
      <c r="A255" s="577" t="s">
        <v>993</v>
      </c>
      <c r="B255" s="577">
        <v>4</v>
      </c>
      <c r="C255" s="263" t="s">
        <v>1094</v>
      </c>
      <c r="D255" s="263" t="s">
        <v>1094</v>
      </c>
      <c r="E255" s="263" t="s">
        <v>93</v>
      </c>
      <c r="F255" s="563" t="s">
        <v>1102</v>
      </c>
      <c r="G255" s="827" t="s">
        <v>16</v>
      </c>
      <c r="H255" s="368" t="s">
        <v>95</v>
      </c>
      <c r="I255" s="370">
        <v>41438</v>
      </c>
      <c r="J255" s="370">
        <v>41622</v>
      </c>
      <c r="K255" s="370" t="s">
        <v>16</v>
      </c>
      <c r="L255" s="371">
        <v>6</v>
      </c>
      <c r="M255" s="371">
        <v>0</v>
      </c>
      <c r="N255" s="371">
        <v>0</v>
      </c>
      <c r="O255" s="371" t="s">
        <v>95</v>
      </c>
      <c r="P255" s="365">
        <v>552420000</v>
      </c>
      <c r="Q255" s="365" t="s">
        <v>1103</v>
      </c>
      <c r="R255" s="266" t="s">
        <v>1104</v>
      </c>
    </row>
    <row r="256" spans="1:19" ht="15" customHeight="1" x14ac:dyDescent="0.25">
      <c r="A256" s="577" t="s">
        <v>993</v>
      </c>
      <c r="B256" s="577">
        <v>4</v>
      </c>
      <c r="C256" s="263" t="s">
        <v>1094</v>
      </c>
      <c r="D256" s="263" t="s">
        <v>1094</v>
      </c>
      <c r="E256" s="263" t="s">
        <v>1105</v>
      </c>
      <c r="F256" s="1274" t="s">
        <v>1106</v>
      </c>
      <c r="G256" s="827" t="s">
        <v>16</v>
      </c>
      <c r="H256" s="368" t="s">
        <v>95</v>
      </c>
      <c r="I256" s="370">
        <v>40983</v>
      </c>
      <c r="J256" s="370">
        <v>41258</v>
      </c>
      <c r="K256" s="370" t="s">
        <v>16</v>
      </c>
      <c r="L256" s="371" t="s">
        <v>237</v>
      </c>
      <c r="M256" s="371">
        <v>0</v>
      </c>
      <c r="N256" s="371">
        <v>0</v>
      </c>
      <c r="O256" s="371" t="s">
        <v>95</v>
      </c>
      <c r="P256" s="365"/>
      <c r="Q256" s="365" t="s">
        <v>1107</v>
      </c>
      <c r="R256" s="266" t="s">
        <v>1104</v>
      </c>
    </row>
    <row r="257" spans="1:19" ht="15" customHeight="1" x14ac:dyDescent="0.25">
      <c r="A257" s="577" t="s">
        <v>993</v>
      </c>
      <c r="B257" s="577">
        <v>5</v>
      </c>
      <c r="C257" s="263" t="s">
        <v>1094</v>
      </c>
      <c r="D257" s="263" t="s">
        <v>1094</v>
      </c>
      <c r="E257" s="263" t="s">
        <v>1099</v>
      </c>
      <c r="F257" s="563" t="s">
        <v>1108</v>
      </c>
      <c r="G257" s="827" t="s">
        <v>16</v>
      </c>
      <c r="H257" s="368" t="s">
        <v>95</v>
      </c>
      <c r="I257" s="370">
        <v>41270</v>
      </c>
      <c r="J257" s="370">
        <v>41635</v>
      </c>
      <c r="K257" s="370" t="s">
        <v>16</v>
      </c>
      <c r="L257" s="371">
        <v>0</v>
      </c>
      <c r="M257" s="371">
        <v>0</v>
      </c>
      <c r="N257" s="371">
        <v>0</v>
      </c>
      <c r="O257" s="371" t="s">
        <v>95</v>
      </c>
      <c r="P257" s="365">
        <v>1575000000</v>
      </c>
      <c r="Q257" s="365" t="s">
        <v>1109</v>
      </c>
      <c r="R257" s="266" t="s">
        <v>1104</v>
      </c>
    </row>
    <row r="258" spans="1:19" ht="15" customHeight="1" x14ac:dyDescent="0.25">
      <c r="A258" s="577" t="s">
        <v>993</v>
      </c>
      <c r="B258" s="577">
        <v>5</v>
      </c>
      <c r="C258" s="263" t="s">
        <v>1094</v>
      </c>
      <c r="D258" s="263" t="s">
        <v>1094</v>
      </c>
      <c r="E258" s="263" t="s">
        <v>1105</v>
      </c>
      <c r="F258" s="564" t="s">
        <v>1110</v>
      </c>
      <c r="G258" s="827" t="s">
        <v>16</v>
      </c>
      <c r="H258" s="368" t="s">
        <v>95</v>
      </c>
      <c r="I258" s="370">
        <v>39814</v>
      </c>
      <c r="J258" s="370">
        <v>40162</v>
      </c>
      <c r="K258" s="370" t="s">
        <v>16</v>
      </c>
      <c r="L258" s="371" t="s">
        <v>237</v>
      </c>
      <c r="M258" s="371">
        <v>0</v>
      </c>
      <c r="N258" s="371">
        <v>0</v>
      </c>
      <c r="O258" s="371" t="s">
        <v>95</v>
      </c>
      <c r="P258" s="365">
        <v>122736600</v>
      </c>
      <c r="Q258" s="365" t="s">
        <v>1111</v>
      </c>
      <c r="R258" s="266" t="s">
        <v>1104</v>
      </c>
    </row>
    <row r="259" spans="1:19" ht="15" customHeight="1" x14ac:dyDescent="0.25">
      <c r="A259" s="577" t="s">
        <v>993</v>
      </c>
      <c r="B259" s="577">
        <v>8</v>
      </c>
      <c r="C259" s="263" t="s">
        <v>1094</v>
      </c>
      <c r="D259" s="263" t="s">
        <v>1094</v>
      </c>
      <c r="E259" s="263" t="s">
        <v>93</v>
      </c>
      <c r="F259" s="563" t="s">
        <v>1112</v>
      </c>
      <c r="G259" s="827" t="s">
        <v>19</v>
      </c>
      <c r="H259" s="368" t="s">
        <v>95</v>
      </c>
      <c r="I259" s="370">
        <v>41243</v>
      </c>
      <c r="J259" s="370">
        <v>41988</v>
      </c>
      <c r="K259" s="370" t="s">
        <v>16</v>
      </c>
      <c r="L259" s="371">
        <v>22</v>
      </c>
      <c r="M259" s="371">
        <v>22</v>
      </c>
      <c r="N259" s="371">
        <v>1415</v>
      </c>
      <c r="O259" s="371" t="s">
        <v>95</v>
      </c>
      <c r="P259" s="835">
        <v>13896198090</v>
      </c>
      <c r="Q259" s="365" t="s">
        <v>1113</v>
      </c>
      <c r="R259" s="266"/>
    </row>
    <row r="260" spans="1:19" ht="15" customHeight="1" x14ac:dyDescent="0.25">
      <c r="A260" s="577" t="s">
        <v>993</v>
      </c>
      <c r="B260" s="577">
        <v>8</v>
      </c>
      <c r="C260" s="263" t="s">
        <v>1094</v>
      </c>
      <c r="D260" s="263" t="s">
        <v>1094</v>
      </c>
      <c r="E260" s="263" t="s">
        <v>93</v>
      </c>
      <c r="F260" s="563" t="s">
        <v>1114</v>
      </c>
      <c r="G260" s="827" t="s">
        <v>16</v>
      </c>
      <c r="H260" s="367" t="s">
        <v>95</v>
      </c>
      <c r="I260" s="370">
        <v>41155</v>
      </c>
      <c r="J260" s="370">
        <v>41274</v>
      </c>
      <c r="K260" s="370" t="s">
        <v>16</v>
      </c>
      <c r="L260" s="371">
        <v>0</v>
      </c>
      <c r="M260" s="371">
        <v>0</v>
      </c>
      <c r="N260" s="371">
        <v>0</v>
      </c>
      <c r="O260" s="371" t="s">
        <v>95</v>
      </c>
      <c r="P260" s="365"/>
      <c r="Q260" s="365" t="s">
        <v>1115</v>
      </c>
      <c r="R260" s="266" t="s">
        <v>1116</v>
      </c>
    </row>
    <row r="261" spans="1:19" ht="15" customHeight="1" x14ac:dyDescent="0.25">
      <c r="A261" s="577" t="s">
        <v>993</v>
      </c>
      <c r="B261" s="577">
        <v>16</v>
      </c>
      <c r="C261" s="263" t="s">
        <v>1094</v>
      </c>
      <c r="D261" s="263" t="s">
        <v>1094</v>
      </c>
      <c r="E261" s="263" t="s">
        <v>1099</v>
      </c>
      <c r="F261" s="563" t="s">
        <v>1117</v>
      </c>
      <c r="G261" s="827" t="s">
        <v>16</v>
      </c>
      <c r="H261" s="368" t="s">
        <v>95</v>
      </c>
      <c r="I261" s="370">
        <v>41234</v>
      </c>
      <c r="J261" s="370">
        <v>41599</v>
      </c>
      <c r="K261" s="370" t="s">
        <v>16</v>
      </c>
      <c r="L261" s="371" t="s">
        <v>95</v>
      </c>
      <c r="M261" s="371" t="s">
        <v>95</v>
      </c>
      <c r="N261" s="371" t="s">
        <v>95</v>
      </c>
      <c r="O261" s="371" t="s">
        <v>95</v>
      </c>
      <c r="P261" s="835">
        <v>563400000</v>
      </c>
      <c r="Q261" s="365" t="s">
        <v>1118</v>
      </c>
      <c r="R261" s="266" t="s">
        <v>1119</v>
      </c>
    </row>
    <row r="262" spans="1:19" ht="15" customHeight="1" x14ac:dyDescent="0.25">
      <c r="A262" s="577" t="s">
        <v>993</v>
      </c>
      <c r="B262" s="577">
        <v>16</v>
      </c>
      <c r="C262" s="263" t="s">
        <v>1094</v>
      </c>
      <c r="D262" s="263" t="s">
        <v>1094</v>
      </c>
      <c r="E262" s="263" t="s">
        <v>1099</v>
      </c>
      <c r="F262" s="564" t="s">
        <v>1120</v>
      </c>
      <c r="G262" s="827" t="s">
        <v>16</v>
      </c>
      <c r="H262" s="368" t="s">
        <v>95</v>
      </c>
      <c r="I262" s="370">
        <v>40779</v>
      </c>
      <c r="J262" s="370">
        <v>41145</v>
      </c>
      <c r="K262" s="370" t="s">
        <v>16</v>
      </c>
      <c r="L262" s="371" t="s">
        <v>95</v>
      </c>
      <c r="M262" s="371" t="s">
        <v>95</v>
      </c>
      <c r="N262" s="371" t="s">
        <v>95</v>
      </c>
      <c r="O262" s="371" t="s">
        <v>95</v>
      </c>
      <c r="P262" s="365">
        <v>303810000</v>
      </c>
      <c r="Q262" s="365" t="s">
        <v>1121</v>
      </c>
      <c r="R262" s="266" t="s">
        <v>1119</v>
      </c>
    </row>
    <row r="263" spans="1:19" ht="15" customHeight="1" x14ac:dyDescent="0.25">
      <c r="A263" s="577" t="s">
        <v>993</v>
      </c>
      <c r="B263" s="577">
        <v>3</v>
      </c>
      <c r="C263" s="878" t="s">
        <v>1122</v>
      </c>
      <c r="D263" s="827" t="s">
        <v>1123</v>
      </c>
      <c r="E263" s="878" t="s">
        <v>1099</v>
      </c>
      <c r="F263" s="278" t="s">
        <v>1124</v>
      </c>
      <c r="G263" s="827" t="s">
        <v>19</v>
      </c>
      <c r="H263" s="827" t="s">
        <v>94</v>
      </c>
      <c r="I263" s="830">
        <v>40562</v>
      </c>
      <c r="J263" s="830">
        <v>41109</v>
      </c>
      <c r="K263" s="830" t="s">
        <v>16</v>
      </c>
      <c r="L263" s="826">
        <v>18</v>
      </c>
      <c r="M263" s="830" t="s">
        <v>95</v>
      </c>
      <c r="N263" s="831" t="s">
        <v>94</v>
      </c>
      <c r="O263" s="831" t="s">
        <v>95</v>
      </c>
      <c r="P263" s="832">
        <v>949010000</v>
      </c>
      <c r="Q263" s="832" t="s">
        <v>1125</v>
      </c>
      <c r="R263" s="284"/>
      <c r="S263" s="577" t="s">
        <v>1002</v>
      </c>
    </row>
    <row r="264" spans="1:19" ht="15" customHeight="1" x14ac:dyDescent="0.25">
      <c r="A264" s="577" t="s">
        <v>993</v>
      </c>
      <c r="B264" s="577">
        <v>3</v>
      </c>
      <c r="C264" s="878" t="s">
        <v>1122</v>
      </c>
      <c r="D264" s="827" t="s">
        <v>1123</v>
      </c>
      <c r="E264" s="878" t="s">
        <v>1126</v>
      </c>
      <c r="F264" s="278" t="s">
        <v>1127</v>
      </c>
      <c r="G264" s="827" t="s">
        <v>16</v>
      </c>
      <c r="H264" s="827" t="s">
        <v>94</v>
      </c>
      <c r="I264" s="830">
        <v>40021</v>
      </c>
      <c r="J264" s="830">
        <v>40543</v>
      </c>
      <c r="K264" s="830" t="s">
        <v>16</v>
      </c>
      <c r="L264" s="830" t="s">
        <v>94</v>
      </c>
      <c r="M264" s="830" t="s">
        <v>94</v>
      </c>
      <c r="N264" s="831" t="s">
        <v>94</v>
      </c>
      <c r="O264" s="831" t="s">
        <v>94</v>
      </c>
      <c r="P264" s="832">
        <v>5233338574</v>
      </c>
      <c r="Q264" s="832" t="s">
        <v>1128</v>
      </c>
      <c r="R264" s="284" t="s">
        <v>1129</v>
      </c>
      <c r="S264" s="577" t="s">
        <v>1002</v>
      </c>
    </row>
    <row r="265" spans="1:19" ht="15" customHeight="1" x14ac:dyDescent="0.25">
      <c r="A265" s="577" t="s">
        <v>993</v>
      </c>
      <c r="B265" s="577">
        <v>3</v>
      </c>
      <c r="C265" s="878" t="s">
        <v>1122</v>
      </c>
      <c r="D265" s="827" t="s">
        <v>1094</v>
      </c>
      <c r="E265" s="878" t="s">
        <v>974</v>
      </c>
      <c r="F265" s="280" t="s">
        <v>1095</v>
      </c>
      <c r="G265" s="827" t="s">
        <v>19</v>
      </c>
      <c r="H265" s="827" t="s">
        <v>94</v>
      </c>
      <c r="I265" s="830">
        <v>41443</v>
      </c>
      <c r="J265" s="830">
        <v>41639</v>
      </c>
      <c r="K265" s="830" t="s">
        <v>16</v>
      </c>
      <c r="L265" s="830" t="s">
        <v>94</v>
      </c>
      <c r="M265" s="830" t="s">
        <v>1130</v>
      </c>
      <c r="N265" s="831" t="s">
        <v>94</v>
      </c>
      <c r="O265" s="831" t="s">
        <v>95</v>
      </c>
      <c r="P265" s="832">
        <v>1064007864</v>
      </c>
      <c r="Q265" s="832"/>
      <c r="R265" s="284"/>
      <c r="S265" s="577" t="s">
        <v>1002</v>
      </c>
    </row>
    <row r="266" spans="1:19" ht="15" customHeight="1" x14ac:dyDescent="0.25">
      <c r="A266" s="577" t="s">
        <v>993</v>
      </c>
      <c r="B266" s="577">
        <v>3</v>
      </c>
      <c r="C266" s="878" t="s">
        <v>1122</v>
      </c>
      <c r="D266" s="827" t="s">
        <v>1123</v>
      </c>
      <c r="E266" s="878" t="s">
        <v>1099</v>
      </c>
      <c r="F266" s="557" t="s">
        <v>1131</v>
      </c>
      <c r="G266" s="367" t="s">
        <v>16</v>
      </c>
      <c r="H266" s="367" t="s">
        <v>95</v>
      </c>
      <c r="I266" s="370">
        <v>40554</v>
      </c>
      <c r="J266" s="370">
        <v>40918</v>
      </c>
      <c r="K266" s="370" t="s">
        <v>16</v>
      </c>
      <c r="L266" s="371" t="s">
        <v>94</v>
      </c>
      <c r="M266" s="371" t="s">
        <v>1132</v>
      </c>
      <c r="N266" s="371">
        <v>0</v>
      </c>
      <c r="O266" s="371" t="s">
        <v>95</v>
      </c>
      <c r="P266" s="365">
        <v>2222475950</v>
      </c>
      <c r="Q266" s="365"/>
      <c r="R266" s="266"/>
      <c r="S266" s="577" t="s">
        <v>1002</v>
      </c>
    </row>
    <row r="267" spans="1:19" ht="15" customHeight="1" x14ac:dyDescent="0.25">
      <c r="A267" s="577" t="s">
        <v>993</v>
      </c>
      <c r="B267" s="577">
        <v>8</v>
      </c>
      <c r="C267" s="878" t="s">
        <v>1094</v>
      </c>
      <c r="D267" s="827" t="s">
        <v>1094</v>
      </c>
      <c r="E267" s="878" t="s">
        <v>1099</v>
      </c>
      <c r="F267" s="278" t="s">
        <v>1133</v>
      </c>
      <c r="G267" s="827" t="s">
        <v>19</v>
      </c>
      <c r="H267" s="827" t="s">
        <v>95</v>
      </c>
      <c r="I267" s="830">
        <v>40562</v>
      </c>
      <c r="J267" s="830">
        <v>41109</v>
      </c>
      <c r="K267" s="830" t="s">
        <v>16</v>
      </c>
      <c r="L267" s="826" t="s">
        <v>95</v>
      </c>
      <c r="M267" s="826" t="s">
        <v>95</v>
      </c>
      <c r="N267" s="831" t="s">
        <v>95</v>
      </c>
      <c r="O267" s="831" t="s">
        <v>95</v>
      </c>
      <c r="P267" s="832">
        <v>949010000</v>
      </c>
      <c r="Q267" s="832" t="s">
        <v>1134</v>
      </c>
      <c r="R267" s="284" t="s">
        <v>1135</v>
      </c>
    </row>
    <row r="268" spans="1:19" ht="15" customHeight="1" x14ac:dyDescent="0.25">
      <c r="A268" s="577" t="s">
        <v>993</v>
      </c>
      <c r="B268" s="577">
        <v>16</v>
      </c>
      <c r="C268" s="827" t="s">
        <v>1094</v>
      </c>
      <c r="D268" s="827" t="s">
        <v>1094</v>
      </c>
      <c r="E268" s="878" t="s">
        <v>1126</v>
      </c>
      <c r="F268" s="278" t="s">
        <v>1136</v>
      </c>
      <c r="G268" s="827" t="s">
        <v>19</v>
      </c>
      <c r="H268" s="827" t="s">
        <v>95</v>
      </c>
      <c r="I268" s="830">
        <v>40557</v>
      </c>
      <c r="J268" s="830">
        <v>40908</v>
      </c>
      <c r="K268" s="830" t="s">
        <v>16</v>
      </c>
      <c r="L268" s="826">
        <v>11</v>
      </c>
      <c r="M268" s="830" t="s">
        <v>95</v>
      </c>
      <c r="N268" s="831" t="s">
        <v>95</v>
      </c>
      <c r="O268" s="831" t="s">
        <v>95</v>
      </c>
      <c r="P268" s="832">
        <v>8175365710</v>
      </c>
      <c r="Q268" s="832" t="s">
        <v>1137</v>
      </c>
      <c r="R268" s="284"/>
    </row>
    <row r="269" spans="1:19" ht="15" customHeight="1" x14ac:dyDescent="0.25">
      <c r="A269" s="577" t="s">
        <v>993</v>
      </c>
      <c r="B269" s="577">
        <v>16</v>
      </c>
      <c r="C269" s="827" t="s">
        <v>1094</v>
      </c>
      <c r="D269" s="827" t="s">
        <v>1094</v>
      </c>
      <c r="E269" s="878" t="s">
        <v>1126</v>
      </c>
      <c r="F269" s="278" t="s">
        <v>1138</v>
      </c>
      <c r="G269" s="827" t="s">
        <v>19</v>
      </c>
      <c r="H269" s="827" t="s">
        <v>95</v>
      </c>
      <c r="I269" s="830">
        <v>39893</v>
      </c>
      <c r="J269" s="830">
        <v>40208</v>
      </c>
      <c r="K269" s="830" t="s">
        <v>16</v>
      </c>
      <c r="L269" s="826">
        <v>10</v>
      </c>
      <c r="M269" s="830" t="s">
        <v>95</v>
      </c>
      <c r="N269" s="831" t="s">
        <v>95</v>
      </c>
      <c r="O269" s="831" t="s">
        <v>95</v>
      </c>
      <c r="P269" s="832"/>
      <c r="Q269" s="832"/>
      <c r="R269" s="284"/>
    </row>
    <row r="272" spans="1:19" ht="15" customHeight="1" x14ac:dyDescent="0.25">
      <c r="A272" s="577" t="s">
        <v>993</v>
      </c>
      <c r="C272" s="555" t="s">
        <v>1919</v>
      </c>
      <c r="D272" s="555" t="s">
        <v>1919</v>
      </c>
      <c r="E272" s="555" t="s">
        <v>899</v>
      </c>
      <c r="F272" s="563" t="s">
        <v>16</v>
      </c>
      <c r="G272" s="367" t="s">
        <v>19</v>
      </c>
      <c r="H272" s="368" t="s">
        <v>95</v>
      </c>
      <c r="I272" s="370">
        <v>41281</v>
      </c>
      <c r="J272" s="370">
        <v>41628</v>
      </c>
      <c r="K272" s="370" t="s">
        <v>16</v>
      </c>
      <c r="L272" s="371">
        <v>11</v>
      </c>
      <c r="M272" s="371"/>
      <c r="N272" s="371">
        <v>350</v>
      </c>
      <c r="O272" s="371"/>
      <c r="P272" s="365">
        <v>107000000</v>
      </c>
      <c r="Q272" s="365">
        <v>56</v>
      </c>
      <c r="R272" s="561" t="s">
        <v>1920</v>
      </c>
    </row>
    <row r="273" spans="1:19" ht="15" customHeight="1" x14ac:dyDescent="0.25">
      <c r="A273" s="577" t="s">
        <v>993</v>
      </c>
      <c r="C273" s="555" t="s">
        <v>1919</v>
      </c>
      <c r="D273" s="555" t="s">
        <v>1919</v>
      </c>
      <c r="E273" s="555" t="s">
        <v>899</v>
      </c>
      <c r="F273" s="564" t="s">
        <v>16</v>
      </c>
      <c r="G273" s="367" t="s">
        <v>19</v>
      </c>
      <c r="H273" s="367" t="s">
        <v>95</v>
      </c>
      <c r="I273" s="879">
        <v>41281</v>
      </c>
      <c r="J273" s="879">
        <v>41628</v>
      </c>
      <c r="K273" s="370" t="s">
        <v>16</v>
      </c>
      <c r="L273" s="371">
        <v>0</v>
      </c>
      <c r="M273" s="371"/>
      <c r="N273" s="371">
        <v>225</v>
      </c>
      <c r="O273" s="371"/>
      <c r="P273" s="365">
        <v>98000000</v>
      </c>
      <c r="Q273" s="365">
        <v>57</v>
      </c>
      <c r="R273" s="561" t="s">
        <v>1921</v>
      </c>
    </row>
    <row r="274" spans="1:19" ht="15" customHeight="1" x14ac:dyDescent="0.25">
      <c r="A274" s="577" t="s">
        <v>993</v>
      </c>
      <c r="C274" s="555" t="s">
        <v>1919</v>
      </c>
      <c r="D274" s="555" t="s">
        <v>1919</v>
      </c>
      <c r="E274" s="555" t="s">
        <v>1922</v>
      </c>
      <c r="F274" s="564" t="s">
        <v>16</v>
      </c>
      <c r="G274" s="367" t="s">
        <v>19</v>
      </c>
      <c r="H274" s="367" t="s">
        <v>95</v>
      </c>
      <c r="I274" s="879">
        <v>40211</v>
      </c>
      <c r="J274" s="879">
        <v>40535</v>
      </c>
      <c r="K274" s="370" t="s">
        <v>16</v>
      </c>
      <c r="L274" s="371">
        <v>10</v>
      </c>
      <c r="M274" s="371" t="s">
        <v>19</v>
      </c>
      <c r="N274" s="371">
        <v>200</v>
      </c>
      <c r="O274" s="371"/>
      <c r="P274" s="880">
        <v>0</v>
      </c>
      <c r="Q274" s="365">
        <v>58</v>
      </c>
      <c r="R274" s="561" t="s">
        <v>1923</v>
      </c>
    </row>
    <row r="275" spans="1:19" ht="15" customHeight="1" x14ac:dyDescent="0.25">
      <c r="A275" s="577" t="s">
        <v>993</v>
      </c>
      <c r="C275" s="555" t="s">
        <v>1919</v>
      </c>
      <c r="D275" s="555" t="s">
        <v>1919</v>
      </c>
      <c r="E275" s="555" t="s">
        <v>1922</v>
      </c>
      <c r="F275" s="564" t="s">
        <v>16</v>
      </c>
      <c r="G275" s="367" t="s">
        <v>19</v>
      </c>
      <c r="H275" s="367" t="s">
        <v>95</v>
      </c>
      <c r="I275" s="370">
        <v>39848</v>
      </c>
      <c r="J275" s="370">
        <v>40175</v>
      </c>
      <c r="K275" s="370" t="s">
        <v>16</v>
      </c>
      <c r="L275" s="371">
        <v>10</v>
      </c>
      <c r="M275" s="371" t="s">
        <v>19</v>
      </c>
      <c r="N275" s="371">
        <v>200</v>
      </c>
      <c r="O275" s="371"/>
      <c r="P275" s="880">
        <v>0</v>
      </c>
      <c r="Q275" s="365">
        <v>59</v>
      </c>
      <c r="R275" s="561" t="s">
        <v>1924</v>
      </c>
    </row>
    <row r="276" spans="1:19" ht="15" customHeight="1" x14ac:dyDescent="0.25">
      <c r="A276" s="577" t="s">
        <v>993</v>
      </c>
      <c r="C276" s="555" t="s">
        <v>1919</v>
      </c>
      <c r="D276" s="555" t="s">
        <v>1919</v>
      </c>
      <c r="E276" s="555" t="s">
        <v>1925</v>
      </c>
      <c r="F276" s="564" t="s">
        <v>720</v>
      </c>
      <c r="G276" s="367" t="s">
        <v>19</v>
      </c>
      <c r="H276" s="367" t="s">
        <v>95</v>
      </c>
      <c r="I276" s="879">
        <v>40945</v>
      </c>
      <c r="J276" s="879">
        <v>41219</v>
      </c>
      <c r="K276" s="370" t="s">
        <v>16</v>
      </c>
      <c r="L276" s="371">
        <v>9</v>
      </c>
      <c r="M276" s="371" t="s">
        <v>19</v>
      </c>
      <c r="N276" s="371">
        <v>200</v>
      </c>
      <c r="O276" s="371"/>
      <c r="P276" s="880">
        <v>0</v>
      </c>
      <c r="Q276" s="365">
        <v>60</v>
      </c>
      <c r="R276" s="561" t="s">
        <v>1926</v>
      </c>
    </row>
    <row r="277" spans="1:19" ht="15" customHeight="1" x14ac:dyDescent="0.25">
      <c r="A277" s="577" t="s">
        <v>993</v>
      </c>
      <c r="C277" s="555" t="s">
        <v>1919</v>
      </c>
      <c r="D277" s="555" t="s">
        <v>1919</v>
      </c>
      <c r="E277" s="1380" t="s">
        <v>1927</v>
      </c>
      <c r="F277" s="564" t="s">
        <v>1928</v>
      </c>
      <c r="G277" s="367" t="s">
        <v>19</v>
      </c>
      <c r="H277" s="367" t="s">
        <v>95</v>
      </c>
      <c r="I277" s="879">
        <v>40912</v>
      </c>
      <c r="J277" s="879">
        <v>41273</v>
      </c>
      <c r="K277" s="370" t="s">
        <v>16</v>
      </c>
      <c r="L277" s="371">
        <v>0</v>
      </c>
      <c r="M277" s="371">
        <v>11</v>
      </c>
      <c r="N277" s="371">
        <v>0</v>
      </c>
      <c r="O277" s="371" t="s">
        <v>95</v>
      </c>
      <c r="P277" s="365">
        <v>100000000</v>
      </c>
      <c r="Q277" s="365">
        <v>310</v>
      </c>
      <c r="R277" s="496" t="s">
        <v>1929</v>
      </c>
    </row>
    <row r="278" spans="1:19" ht="15" customHeight="1" x14ac:dyDescent="0.25">
      <c r="A278" s="577" t="s">
        <v>993</v>
      </c>
      <c r="C278" s="555" t="s">
        <v>1919</v>
      </c>
      <c r="D278" s="555" t="s">
        <v>1919</v>
      </c>
      <c r="E278" s="1381"/>
      <c r="F278" s="564" t="s">
        <v>1930</v>
      </c>
      <c r="G278" s="367" t="s">
        <v>19</v>
      </c>
      <c r="H278" s="367" t="s">
        <v>95</v>
      </c>
      <c r="I278" s="879">
        <v>41282</v>
      </c>
      <c r="J278" s="879">
        <v>41630</v>
      </c>
      <c r="K278" s="370" t="s">
        <v>16</v>
      </c>
      <c r="L278" s="371">
        <v>0</v>
      </c>
      <c r="M278" s="371">
        <v>11</v>
      </c>
      <c r="N278" s="371">
        <v>0</v>
      </c>
      <c r="O278" s="364" t="s">
        <v>95</v>
      </c>
      <c r="P278" s="365">
        <v>100000000</v>
      </c>
      <c r="Q278" s="365">
        <v>310</v>
      </c>
      <c r="R278" s="496" t="s">
        <v>1929</v>
      </c>
    </row>
    <row r="279" spans="1:19" ht="15" customHeight="1" x14ac:dyDescent="0.25">
      <c r="A279" s="577" t="s">
        <v>993</v>
      </c>
      <c r="C279" s="555" t="s">
        <v>1919</v>
      </c>
      <c r="D279" s="555" t="s">
        <v>1919</v>
      </c>
      <c r="E279" s="881" t="s">
        <v>1931</v>
      </c>
      <c r="F279" s="564" t="s">
        <v>1932</v>
      </c>
      <c r="G279" s="367" t="s">
        <v>19</v>
      </c>
      <c r="H279" s="367" t="s">
        <v>95</v>
      </c>
      <c r="I279" s="879">
        <v>40244</v>
      </c>
      <c r="J279" s="879">
        <v>40400</v>
      </c>
      <c r="K279" s="370" t="s">
        <v>16</v>
      </c>
      <c r="L279" s="371">
        <v>0</v>
      </c>
      <c r="M279" s="371">
        <v>5</v>
      </c>
      <c r="N279" s="371">
        <v>0</v>
      </c>
      <c r="O279" s="364" t="s">
        <v>95</v>
      </c>
      <c r="P279" s="365">
        <v>42362750</v>
      </c>
      <c r="Q279" s="365">
        <v>311</v>
      </c>
      <c r="R279" s="496" t="s">
        <v>1929</v>
      </c>
    </row>
    <row r="280" spans="1:19" ht="15" customHeight="1" x14ac:dyDescent="0.25">
      <c r="A280" s="577" t="s">
        <v>993</v>
      </c>
      <c r="C280" s="555" t="s">
        <v>1919</v>
      </c>
      <c r="D280" s="555" t="s">
        <v>1919</v>
      </c>
      <c r="E280" s="881" t="s">
        <v>1933</v>
      </c>
      <c r="F280" s="564" t="s">
        <v>1934</v>
      </c>
      <c r="G280" s="367" t="s">
        <v>19</v>
      </c>
      <c r="H280" s="367" t="s">
        <v>95</v>
      </c>
      <c r="I280" s="370">
        <v>41695</v>
      </c>
      <c r="J280" s="370">
        <v>41969</v>
      </c>
      <c r="K280" s="370" t="s">
        <v>16</v>
      </c>
      <c r="L280" s="371">
        <v>10</v>
      </c>
      <c r="M280" s="371">
        <v>0</v>
      </c>
      <c r="N280" s="371">
        <v>0</v>
      </c>
      <c r="O280" s="364" t="s">
        <v>95</v>
      </c>
      <c r="P280" s="365">
        <v>0</v>
      </c>
      <c r="Q280" s="365">
        <v>312</v>
      </c>
      <c r="R280" s="343" t="s">
        <v>1935</v>
      </c>
    </row>
    <row r="281" spans="1:19" ht="17.25" customHeight="1" x14ac:dyDescent="0.25">
      <c r="A281" s="577" t="s">
        <v>896</v>
      </c>
      <c r="B281" s="577">
        <v>7</v>
      </c>
      <c r="C281" s="294" t="s">
        <v>897</v>
      </c>
      <c r="D281" s="294" t="s">
        <v>898</v>
      </c>
      <c r="E281" s="294" t="s">
        <v>899</v>
      </c>
      <c r="F281" s="225">
        <v>0</v>
      </c>
      <c r="G281" s="346" t="s">
        <v>16</v>
      </c>
      <c r="H281" s="349" t="s">
        <v>94</v>
      </c>
      <c r="I281" s="772">
        <v>40928</v>
      </c>
      <c r="J281" s="772">
        <v>41251</v>
      </c>
      <c r="K281" s="773" t="s">
        <v>16</v>
      </c>
      <c r="L281" s="770">
        <v>0</v>
      </c>
      <c r="M281" s="770">
        <v>11</v>
      </c>
      <c r="N281" s="770">
        <v>300</v>
      </c>
      <c r="O281" s="770">
        <v>0</v>
      </c>
      <c r="P281" s="243">
        <v>98000000</v>
      </c>
      <c r="Q281" s="776">
        <v>54</v>
      </c>
      <c r="R281" s="232" t="s">
        <v>900</v>
      </c>
    </row>
    <row r="282" spans="1:19" ht="17.25" customHeight="1" x14ac:dyDescent="0.25">
      <c r="A282" s="577" t="s">
        <v>896</v>
      </c>
      <c r="B282" s="577">
        <v>7</v>
      </c>
      <c r="C282" s="294" t="s">
        <v>897</v>
      </c>
      <c r="D282" s="294" t="s">
        <v>898</v>
      </c>
      <c r="E282" s="294" t="s">
        <v>901</v>
      </c>
      <c r="F282" s="225">
        <v>138</v>
      </c>
      <c r="G282" s="346" t="s">
        <v>16</v>
      </c>
      <c r="H282" s="349" t="s">
        <v>94</v>
      </c>
      <c r="I282" s="772">
        <v>40596</v>
      </c>
      <c r="J282" s="772">
        <v>40905</v>
      </c>
      <c r="K282" s="773" t="s">
        <v>16</v>
      </c>
      <c r="L282" s="770">
        <v>0</v>
      </c>
      <c r="M282" s="770">
        <v>10</v>
      </c>
      <c r="N282" s="770">
        <v>900</v>
      </c>
      <c r="O282" s="770">
        <v>0</v>
      </c>
      <c r="P282" s="243">
        <v>50000000</v>
      </c>
      <c r="Q282" s="776">
        <v>55</v>
      </c>
      <c r="R282" s="232" t="s">
        <v>902</v>
      </c>
    </row>
    <row r="283" spans="1:19" ht="17.25" customHeight="1" x14ac:dyDescent="0.25">
      <c r="A283" s="577" t="s">
        <v>896</v>
      </c>
      <c r="B283" s="577">
        <v>7</v>
      </c>
      <c r="C283" s="294" t="s">
        <v>897</v>
      </c>
      <c r="D283" s="294" t="s">
        <v>898</v>
      </c>
      <c r="E283" s="562" t="s">
        <v>903</v>
      </c>
      <c r="F283" s="552">
        <v>0</v>
      </c>
      <c r="G283" s="562" t="s">
        <v>16</v>
      </c>
      <c r="H283" s="562" t="s">
        <v>94</v>
      </c>
      <c r="I283" s="882">
        <v>39848</v>
      </c>
      <c r="J283" s="882">
        <v>40175</v>
      </c>
      <c r="K283" s="562" t="s">
        <v>16</v>
      </c>
      <c r="L283" s="562">
        <v>0</v>
      </c>
      <c r="M283" s="562">
        <v>10</v>
      </c>
      <c r="N283" s="562">
        <v>200</v>
      </c>
      <c r="O283" s="562">
        <v>0</v>
      </c>
      <c r="P283" s="883">
        <v>0</v>
      </c>
      <c r="Q283" s="562">
        <v>56</v>
      </c>
      <c r="R283" s="232" t="s">
        <v>904</v>
      </c>
    </row>
    <row r="284" spans="1:19" ht="17.25" customHeight="1" x14ac:dyDescent="0.25">
      <c r="A284" s="577" t="s">
        <v>896</v>
      </c>
      <c r="B284" s="577">
        <v>7</v>
      </c>
      <c r="C284" s="294" t="s">
        <v>897</v>
      </c>
      <c r="D284" s="294" t="s">
        <v>898</v>
      </c>
      <c r="E284" s="294" t="s">
        <v>905</v>
      </c>
      <c r="F284" s="225">
        <v>1.1916583912611719E-2</v>
      </c>
      <c r="G284" s="346" t="s">
        <v>19</v>
      </c>
      <c r="H284" s="349" t="s">
        <v>94</v>
      </c>
      <c r="I284" s="772">
        <v>41695</v>
      </c>
      <c r="J284" s="772">
        <v>41912</v>
      </c>
      <c r="K284" s="773" t="s">
        <v>16</v>
      </c>
      <c r="L284" s="770">
        <v>0</v>
      </c>
      <c r="M284" s="770">
        <v>9</v>
      </c>
      <c r="N284" s="770">
        <v>200</v>
      </c>
      <c r="O284" s="770">
        <v>0</v>
      </c>
      <c r="P284" s="243">
        <v>0</v>
      </c>
      <c r="Q284" s="776">
        <v>185</v>
      </c>
      <c r="R284" s="232" t="s">
        <v>906</v>
      </c>
      <c r="S284" s="577" t="s">
        <v>907</v>
      </c>
    </row>
    <row r="287" spans="1:19" ht="15" customHeight="1" x14ac:dyDescent="0.25">
      <c r="A287" s="577" t="s">
        <v>993</v>
      </c>
      <c r="B287" s="577">
        <v>2</v>
      </c>
      <c r="C287" s="884" t="s">
        <v>1936</v>
      </c>
      <c r="D287" s="884" t="s">
        <v>886</v>
      </c>
      <c r="E287" s="884" t="s">
        <v>887</v>
      </c>
      <c r="F287" s="1275" t="s">
        <v>1937</v>
      </c>
      <c r="G287" s="884" t="s">
        <v>16</v>
      </c>
      <c r="H287" s="884" t="s">
        <v>95</v>
      </c>
      <c r="I287" s="885">
        <v>40179</v>
      </c>
      <c r="J287" s="885">
        <v>40543</v>
      </c>
      <c r="K287" s="884" t="s">
        <v>1938</v>
      </c>
      <c r="L287" s="884">
        <v>0</v>
      </c>
      <c r="M287" s="884">
        <v>12</v>
      </c>
      <c r="N287" s="886">
        <v>670</v>
      </c>
      <c r="O287" s="884" t="s">
        <v>95</v>
      </c>
      <c r="P287" s="887" t="s">
        <v>1938</v>
      </c>
      <c r="Q287" s="888">
        <v>47</v>
      </c>
      <c r="R287" s="888" t="s">
        <v>1939</v>
      </c>
    </row>
    <row r="288" spans="1:19" ht="15" customHeight="1" x14ac:dyDescent="0.25">
      <c r="A288" s="577" t="s">
        <v>993</v>
      </c>
      <c r="B288" s="577">
        <v>2</v>
      </c>
      <c r="C288" s="884" t="s">
        <v>1936</v>
      </c>
      <c r="D288" s="884" t="s">
        <v>886</v>
      </c>
      <c r="E288" s="884" t="s">
        <v>887</v>
      </c>
      <c r="F288" s="1275" t="s">
        <v>1940</v>
      </c>
      <c r="G288" s="884" t="s">
        <v>16</v>
      </c>
      <c r="H288" s="884" t="s">
        <v>95</v>
      </c>
      <c r="I288" s="885">
        <v>40544</v>
      </c>
      <c r="J288" s="885">
        <v>40908</v>
      </c>
      <c r="K288" s="884" t="s">
        <v>1938</v>
      </c>
      <c r="L288" s="884">
        <v>0</v>
      </c>
      <c r="M288" s="884">
        <v>12</v>
      </c>
      <c r="N288" s="886">
        <v>670</v>
      </c>
      <c r="O288" s="884" t="s">
        <v>95</v>
      </c>
      <c r="P288" s="884" t="s">
        <v>1938</v>
      </c>
      <c r="Q288" s="888">
        <v>48</v>
      </c>
      <c r="R288" s="888" t="s">
        <v>1939</v>
      </c>
    </row>
    <row r="289" spans="1:19" ht="15" customHeight="1" x14ac:dyDescent="0.25">
      <c r="A289" s="577" t="s">
        <v>993</v>
      </c>
      <c r="B289" s="577">
        <v>2</v>
      </c>
      <c r="C289" s="884" t="s">
        <v>1936</v>
      </c>
      <c r="D289" s="884" t="s">
        <v>886</v>
      </c>
      <c r="E289" s="884" t="s">
        <v>887</v>
      </c>
      <c r="F289" s="1275" t="s">
        <v>1941</v>
      </c>
      <c r="G289" s="884" t="s">
        <v>16</v>
      </c>
      <c r="H289" s="884" t="s">
        <v>95</v>
      </c>
      <c r="I289" s="885">
        <v>40909</v>
      </c>
      <c r="J289" s="885">
        <v>41912</v>
      </c>
      <c r="K289" s="884" t="s">
        <v>1938</v>
      </c>
      <c r="L289" s="884">
        <v>0</v>
      </c>
      <c r="M289" s="884">
        <v>21</v>
      </c>
      <c r="N289" s="886">
        <v>1472</v>
      </c>
      <c r="O289" s="884" t="s">
        <v>95</v>
      </c>
      <c r="P289" s="884" t="s">
        <v>1938</v>
      </c>
      <c r="Q289" s="888">
        <v>49</v>
      </c>
      <c r="R289" s="888" t="s">
        <v>1939</v>
      </c>
    </row>
    <row r="290" spans="1:19" ht="15" customHeight="1" x14ac:dyDescent="0.25">
      <c r="A290" s="577" t="s">
        <v>993</v>
      </c>
      <c r="B290" s="577">
        <v>10</v>
      </c>
      <c r="C290" s="884" t="s">
        <v>1936</v>
      </c>
      <c r="D290" s="884" t="s">
        <v>886</v>
      </c>
      <c r="E290" s="884" t="s">
        <v>32</v>
      </c>
      <c r="F290" s="1275" t="s">
        <v>1942</v>
      </c>
      <c r="G290" s="884" t="s">
        <v>19</v>
      </c>
      <c r="H290" s="884" t="s">
        <v>95</v>
      </c>
      <c r="I290" s="885">
        <v>41253</v>
      </c>
      <c r="J290" s="885">
        <v>41943</v>
      </c>
      <c r="K290" s="884" t="s">
        <v>16</v>
      </c>
      <c r="L290" s="884">
        <v>21</v>
      </c>
      <c r="M290" s="884">
        <v>2</v>
      </c>
      <c r="N290" s="886">
        <v>470</v>
      </c>
      <c r="O290" s="884" t="s">
        <v>95</v>
      </c>
      <c r="P290" s="889">
        <v>4880552190</v>
      </c>
      <c r="Q290" s="888">
        <v>55</v>
      </c>
      <c r="R290" s="888"/>
    </row>
    <row r="291" spans="1:19" ht="15" customHeight="1" x14ac:dyDescent="0.25">
      <c r="A291" s="577" t="s">
        <v>993</v>
      </c>
      <c r="B291" s="577">
        <v>10</v>
      </c>
      <c r="C291" s="884" t="s">
        <v>1936</v>
      </c>
      <c r="D291" s="884" t="s">
        <v>886</v>
      </c>
      <c r="E291" s="884" t="s">
        <v>32</v>
      </c>
      <c r="F291" s="1275" t="s">
        <v>1943</v>
      </c>
      <c r="G291" s="884" t="s">
        <v>19</v>
      </c>
      <c r="H291" s="884" t="s">
        <v>95</v>
      </c>
      <c r="I291" s="885">
        <v>41215</v>
      </c>
      <c r="J291" s="885">
        <v>41274</v>
      </c>
      <c r="K291" s="884" t="s">
        <v>16</v>
      </c>
      <c r="L291" s="884">
        <v>0</v>
      </c>
      <c r="M291" s="884">
        <v>1</v>
      </c>
      <c r="N291" s="886">
        <v>300</v>
      </c>
      <c r="O291" s="884" t="s">
        <v>95</v>
      </c>
      <c r="P291" s="889">
        <v>885086018</v>
      </c>
      <c r="Q291" s="888">
        <v>56</v>
      </c>
      <c r="R291" s="888"/>
    </row>
    <row r="292" spans="1:19" ht="15" customHeight="1" x14ac:dyDescent="0.25">
      <c r="A292" s="577" t="s">
        <v>993</v>
      </c>
      <c r="B292" s="577">
        <v>10</v>
      </c>
      <c r="C292" s="884" t="s">
        <v>1936</v>
      </c>
      <c r="D292" s="884" t="s">
        <v>886</v>
      </c>
      <c r="E292" s="884" t="s">
        <v>32</v>
      </c>
      <c r="F292" s="1275" t="s">
        <v>1944</v>
      </c>
      <c r="G292" s="884" t="s">
        <v>19</v>
      </c>
      <c r="H292" s="884" t="s">
        <v>95</v>
      </c>
      <c r="I292" s="885">
        <v>41089</v>
      </c>
      <c r="J292" s="885">
        <v>41274</v>
      </c>
      <c r="K292" s="884" t="s">
        <v>16</v>
      </c>
      <c r="L292" s="884">
        <v>4</v>
      </c>
      <c r="M292" s="884">
        <v>2</v>
      </c>
      <c r="N292" s="886">
        <v>170</v>
      </c>
      <c r="O292" s="884" t="s">
        <v>95</v>
      </c>
      <c r="P292" s="889">
        <v>229132800</v>
      </c>
      <c r="Q292" s="888">
        <v>57</v>
      </c>
      <c r="R292" s="888"/>
    </row>
    <row r="293" spans="1:19" ht="15" customHeight="1" x14ac:dyDescent="0.25">
      <c r="A293" s="577" t="s">
        <v>993</v>
      </c>
      <c r="B293" s="577">
        <v>11</v>
      </c>
      <c r="C293" s="884" t="s">
        <v>1936</v>
      </c>
      <c r="D293" s="884" t="s">
        <v>886</v>
      </c>
      <c r="E293" s="884" t="s">
        <v>32</v>
      </c>
      <c r="F293" s="1275" t="s">
        <v>1942</v>
      </c>
      <c r="G293" s="884" t="s">
        <v>19</v>
      </c>
      <c r="H293" s="884" t="s">
        <v>95</v>
      </c>
      <c r="I293" s="885">
        <v>41253</v>
      </c>
      <c r="J293" s="885">
        <v>41943</v>
      </c>
      <c r="K293" s="884" t="s">
        <v>1945</v>
      </c>
      <c r="L293" s="884">
        <v>0</v>
      </c>
      <c r="M293" s="884">
        <v>23</v>
      </c>
      <c r="N293" s="886">
        <v>150</v>
      </c>
      <c r="O293" s="884" t="s">
        <v>95</v>
      </c>
      <c r="P293" s="889">
        <v>4880552190</v>
      </c>
      <c r="Q293" s="888">
        <v>55</v>
      </c>
      <c r="R293" s="888" t="s">
        <v>1946</v>
      </c>
    </row>
    <row r="294" spans="1:19" ht="15" customHeight="1" x14ac:dyDescent="0.25">
      <c r="A294" s="577" t="s">
        <v>993</v>
      </c>
      <c r="B294" s="577">
        <v>11</v>
      </c>
      <c r="C294" s="884" t="s">
        <v>1936</v>
      </c>
      <c r="D294" s="884" t="s">
        <v>886</v>
      </c>
      <c r="E294" s="884" t="s">
        <v>32</v>
      </c>
      <c r="F294" s="1275" t="s">
        <v>1943</v>
      </c>
      <c r="G294" s="884" t="s">
        <v>19</v>
      </c>
      <c r="H294" s="884" t="s">
        <v>95</v>
      </c>
      <c r="I294" s="885">
        <v>41215</v>
      </c>
      <c r="J294" s="885">
        <v>41274</v>
      </c>
      <c r="K294" s="884" t="s">
        <v>1945</v>
      </c>
      <c r="L294" s="884">
        <v>0</v>
      </c>
      <c r="M294" s="884">
        <v>1</v>
      </c>
      <c r="N294" s="886">
        <v>150</v>
      </c>
      <c r="O294" s="884" t="s">
        <v>95</v>
      </c>
      <c r="P294" s="889">
        <v>885086018</v>
      </c>
      <c r="Q294" s="888">
        <v>56</v>
      </c>
      <c r="R294" s="888" t="s">
        <v>1946</v>
      </c>
    </row>
    <row r="295" spans="1:19" ht="15" customHeight="1" x14ac:dyDescent="0.25">
      <c r="A295" s="577" t="s">
        <v>993</v>
      </c>
      <c r="B295" s="577">
        <v>12</v>
      </c>
      <c r="C295" s="884" t="s">
        <v>1936</v>
      </c>
      <c r="D295" s="884" t="s">
        <v>886</v>
      </c>
      <c r="E295" s="884" t="s">
        <v>32</v>
      </c>
      <c r="F295" s="1275" t="s">
        <v>1942</v>
      </c>
      <c r="G295" s="884" t="s">
        <v>19</v>
      </c>
      <c r="H295" s="884" t="s">
        <v>95</v>
      </c>
      <c r="I295" s="885">
        <v>41253</v>
      </c>
      <c r="J295" s="885">
        <v>41943</v>
      </c>
      <c r="K295" s="884" t="s">
        <v>1945</v>
      </c>
      <c r="L295" s="884">
        <v>0</v>
      </c>
      <c r="M295" s="884">
        <v>23</v>
      </c>
      <c r="N295" s="886">
        <v>150</v>
      </c>
      <c r="O295" s="884" t="s">
        <v>95</v>
      </c>
      <c r="P295" s="889">
        <v>4880552190</v>
      </c>
      <c r="Q295" s="888">
        <v>55</v>
      </c>
      <c r="R295" s="888" t="s">
        <v>1947</v>
      </c>
    </row>
    <row r="296" spans="1:19" ht="15" customHeight="1" x14ac:dyDescent="0.25">
      <c r="A296" s="577" t="s">
        <v>993</v>
      </c>
      <c r="B296" s="577">
        <v>12</v>
      </c>
      <c r="C296" s="884" t="s">
        <v>1936</v>
      </c>
      <c r="D296" s="884" t="s">
        <v>886</v>
      </c>
      <c r="E296" s="884" t="s">
        <v>32</v>
      </c>
      <c r="F296" s="1275" t="s">
        <v>1943</v>
      </c>
      <c r="G296" s="884" t="s">
        <v>19</v>
      </c>
      <c r="H296" s="884" t="s">
        <v>95</v>
      </c>
      <c r="I296" s="885">
        <v>41215</v>
      </c>
      <c r="J296" s="885">
        <v>41274</v>
      </c>
      <c r="K296" s="884" t="s">
        <v>1945</v>
      </c>
      <c r="L296" s="884">
        <v>0</v>
      </c>
      <c r="M296" s="884">
        <v>1</v>
      </c>
      <c r="N296" s="886">
        <v>150</v>
      </c>
      <c r="O296" s="884" t="s">
        <v>95</v>
      </c>
      <c r="P296" s="889">
        <v>885086018</v>
      </c>
      <c r="Q296" s="888">
        <v>56</v>
      </c>
      <c r="R296" s="888" t="s">
        <v>1947</v>
      </c>
    </row>
    <row r="297" spans="1:19" ht="15" customHeight="1" x14ac:dyDescent="0.25">
      <c r="A297" s="577" t="s">
        <v>993</v>
      </c>
      <c r="B297" s="577">
        <v>21</v>
      </c>
      <c r="C297" s="884" t="s">
        <v>1936</v>
      </c>
      <c r="D297" s="884" t="s">
        <v>886</v>
      </c>
      <c r="E297" s="884" t="s">
        <v>32</v>
      </c>
      <c r="F297" s="1275" t="s">
        <v>1942</v>
      </c>
      <c r="G297" s="884" t="s">
        <v>19</v>
      </c>
      <c r="H297" s="884" t="s">
        <v>95</v>
      </c>
      <c r="I297" s="885">
        <v>41253</v>
      </c>
      <c r="J297" s="885">
        <v>41943</v>
      </c>
      <c r="K297" s="884" t="s">
        <v>1945</v>
      </c>
      <c r="L297" s="884">
        <v>0</v>
      </c>
      <c r="M297" s="884">
        <v>23</v>
      </c>
      <c r="N297" s="886">
        <v>600</v>
      </c>
      <c r="O297" s="884" t="s">
        <v>95</v>
      </c>
      <c r="P297" s="889">
        <v>4880552190</v>
      </c>
      <c r="Q297" s="888">
        <v>55</v>
      </c>
      <c r="R297" s="888" t="s">
        <v>1947</v>
      </c>
    </row>
    <row r="298" spans="1:19" ht="15" customHeight="1" x14ac:dyDescent="0.25">
      <c r="A298" s="577" t="s">
        <v>993</v>
      </c>
      <c r="B298" s="577">
        <v>21</v>
      </c>
      <c r="C298" s="884" t="s">
        <v>1936</v>
      </c>
      <c r="D298" s="884" t="s">
        <v>886</v>
      </c>
      <c r="E298" s="884" t="s">
        <v>32</v>
      </c>
      <c r="F298" s="1275" t="s">
        <v>1943</v>
      </c>
      <c r="G298" s="884" t="s">
        <v>19</v>
      </c>
      <c r="H298" s="884" t="s">
        <v>95</v>
      </c>
      <c r="I298" s="885">
        <v>41215</v>
      </c>
      <c r="J298" s="885">
        <v>41274</v>
      </c>
      <c r="K298" s="884" t="s">
        <v>1945</v>
      </c>
      <c r="L298" s="884">
        <v>0</v>
      </c>
      <c r="M298" s="884">
        <v>1</v>
      </c>
      <c r="N298" s="886">
        <v>600</v>
      </c>
      <c r="O298" s="884" t="s">
        <v>95</v>
      </c>
      <c r="P298" s="889">
        <v>885086018</v>
      </c>
      <c r="Q298" s="888">
        <v>56</v>
      </c>
      <c r="R298" s="888" t="s">
        <v>1947</v>
      </c>
    </row>
    <row r="299" spans="1:19" ht="15" customHeight="1" x14ac:dyDescent="0.25">
      <c r="A299" s="577" t="s">
        <v>993</v>
      </c>
      <c r="B299" s="577">
        <v>2</v>
      </c>
      <c r="C299" s="884" t="s">
        <v>1936</v>
      </c>
      <c r="D299" s="884" t="s">
        <v>886</v>
      </c>
      <c r="E299" s="555" t="s">
        <v>454</v>
      </c>
      <c r="F299" s="557" t="s">
        <v>1948</v>
      </c>
      <c r="G299" s="367" t="s">
        <v>16</v>
      </c>
      <c r="H299" s="367" t="s">
        <v>95</v>
      </c>
      <c r="I299" s="658">
        <v>41153</v>
      </c>
      <c r="J299" s="370">
        <v>41698</v>
      </c>
      <c r="K299" s="370" t="s">
        <v>1938</v>
      </c>
      <c r="L299" s="660">
        <v>17</v>
      </c>
      <c r="M299" s="660">
        <v>0</v>
      </c>
      <c r="N299" s="371">
        <v>65</v>
      </c>
      <c r="O299" s="364" t="s">
        <v>95</v>
      </c>
      <c r="P299" s="365">
        <v>2282827000</v>
      </c>
      <c r="Q299" s="365" t="s">
        <v>1949</v>
      </c>
      <c r="R299" s="561"/>
      <c r="S299" s="577" t="s">
        <v>1002</v>
      </c>
    </row>
    <row r="300" spans="1:19" ht="15" customHeight="1" x14ac:dyDescent="0.25">
      <c r="A300" s="577" t="s">
        <v>993</v>
      </c>
      <c r="B300" s="577">
        <v>2</v>
      </c>
      <c r="C300" s="555" t="s">
        <v>1936</v>
      </c>
      <c r="D300" s="366" t="s">
        <v>886</v>
      </c>
      <c r="E300" s="555" t="s">
        <v>454</v>
      </c>
      <c r="F300" s="557" t="s">
        <v>1950</v>
      </c>
      <c r="G300" s="367" t="s">
        <v>16</v>
      </c>
      <c r="H300" s="367" t="s">
        <v>95</v>
      </c>
      <c r="I300" s="658">
        <v>41699</v>
      </c>
      <c r="J300" s="370">
        <v>41912</v>
      </c>
      <c r="K300" s="370" t="s">
        <v>1938</v>
      </c>
      <c r="L300" s="660">
        <v>6</v>
      </c>
      <c r="M300" s="660">
        <v>0</v>
      </c>
      <c r="N300" s="371">
        <v>65000</v>
      </c>
      <c r="O300" s="364" t="s">
        <v>95</v>
      </c>
      <c r="P300" s="365">
        <v>3652846400</v>
      </c>
      <c r="Q300" s="365">
        <v>60</v>
      </c>
      <c r="R300" s="561"/>
      <c r="S300" s="577" t="s">
        <v>1002</v>
      </c>
    </row>
    <row r="301" spans="1:19" ht="15" customHeight="1" x14ac:dyDescent="0.25">
      <c r="A301" s="577" t="s">
        <v>993</v>
      </c>
      <c r="B301" s="577">
        <v>10</v>
      </c>
      <c r="C301" s="884" t="s">
        <v>1936</v>
      </c>
      <c r="D301" s="884" t="s">
        <v>886</v>
      </c>
      <c r="E301" s="555" t="s">
        <v>32</v>
      </c>
      <c r="F301" s="557" t="s">
        <v>1951</v>
      </c>
      <c r="G301" s="367" t="s">
        <v>19</v>
      </c>
      <c r="H301" s="367" t="s">
        <v>95</v>
      </c>
      <c r="I301" s="658">
        <v>41150</v>
      </c>
      <c r="J301" s="370">
        <v>41273</v>
      </c>
      <c r="K301" s="370" t="s">
        <v>16</v>
      </c>
      <c r="L301" s="660">
        <v>0</v>
      </c>
      <c r="M301" s="660">
        <v>4</v>
      </c>
      <c r="N301" s="371">
        <v>140</v>
      </c>
      <c r="O301" s="364" t="s">
        <v>95</v>
      </c>
      <c r="P301" s="365">
        <v>73923276</v>
      </c>
      <c r="Q301" s="365">
        <v>62</v>
      </c>
      <c r="R301" s="561" t="s">
        <v>1952</v>
      </c>
    </row>
    <row r="302" spans="1:19" ht="15" customHeight="1" x14ac:dyDescent="0.25">
      <c r="A302" s="577" t="s">
        <v>993</v>
      </c>
      <c r="B302" s="577">
        <v>10</v>
      </c>
      <c r="C302" s="555" t="s">
        <v>1936</v>
      </c>
      <c r="D302" s="366" t="s">
        <v>886</v>
      </c>
      <c r="E302" s="555" t="s">
        <v>32</v>
      </c>
      <c r="F302" s="557" t="s">
        <v>1953</v>
      </c>
      <c r="G302" s="367" t="s">
        <v>19</v>
      </c>
      <c r="H302" s="367" t="s">
        <v>95</v>
      </c>
      <c r="I302" s="658">
        <v>40921</v>
      </c>
      <c r="J302" s="370">
        <v>41274</v>
      </c>
      <c r="K302" s="370" t="s">
        <v>16</v>
      </c>
      <c r="L302" s="660">
        <v>6</v>
      </c>
      <c r="M302" s="660">
        <v>6</v>
      </c>
      <c r="N302" s="371">
        <v>140</v>
      </c>
      <c r="O302" s="364" t="s">
        <v>95</v>
      </c>
      <c r="P302" s="365">
        <v>119249631</v>
      </c>
      <c r="Q302" s="365">
        <v>63</v>
      </c>
      <c r="R302" s="561" t="s">
        <v>1954</v>
      </c>
    </row>
    <row r="303" spans="1:19" ht="15" customHeight="1" x14ac:dyDescent="0.25">
      <c r="A303" s="577" t="s">
        <v>993</v>
      </c>
      <c r="B303" s="577">
        <v>11</v>
      </c>
      <c r="C303" s="884" t="s">
        <v>1936</v>
      </c>
      <c r="D303" s="884" t="s">
        <v>886</v>
      </c>
      <c r="E303" s="555" t="s">
        <v>32</v>
      </c>
      <c r="F303" s="557" t="s">
        <v>1955</v>
      </c>
      <c r="G303" s="367" t="s">
        <v>19</v>
      </c>
      <c r="H303" s="367" t="s">
        <v>95</v>
      </c>
      <c r="I303" s="658">
        <v>40921</v>
      </c>
      <c r="J303" s="370">
        <v>41013</v>
      </c>
      <c r="K303" s="370" t="s">
        <v>16</v>
      </c>
      <c r="L303" s="660">
        <v>3</v>
      </c>
      <c r="M303" s="660">
        <v>0</v>
      </c>
      <c r="N303" s="371">
        <v>170</v>
      </c>
      <c r="O303" s="364" t="s">
        <v>95</v>
      </c>
      <c r="P303" s="365">
        <v>35320992</v>
      </c>
      <c r="Q303" s="365" t="s">
        <v>1956</v>
      </c>
      <c r="R303" s="561"/>
    </row>
    <row r="304" spans="1:19" ht="15" customHeight="1" x14ac:dyDescent="0.25">
      <c r="A304" s="577" t="s">
        <v>993</v>
      </c>
      <c r="B304" s="577">
        <v>12</v>
      </c>
      <c r="C304" s="884" t="s">
        <v>1936</v>
      </c>
      <c r="D304" s="884" t="s">
        <v>886</v>
      </c>
      <c r="E304" s="555" t="s">
        <v>32</v>
      </c>
      <c r="F304" s="557" t="s">
        <v>1957</v>
      </c>
      <c r="G304" s="367" t="s">
        <v>19</v>
      </c>
      <c r="H304" s="367" t="s">
        <v>95</v>
      </c>
      <c r="I304" s="658">
        <v>40998</v>
      </c>
      <c r="J304" s="370">
        <v>41090</v>
      </c>
      <c r="K304" s="370" t="s">
        <v>16</v>
      </c>
      <c r="L304" s="660">
        <v>3</v>
      </c>
      <c r="M304" s="660">
        <v>0</v>
      </c>
      <c r="N304" s="364">
        <v>170</v>
      </c>
      <c r="O304" s="364" t="s">
        <v>95</v>
      </c>
      <c r="P304" s="365">
        <v>28943208</v>
      </c>
      <c r="Q304" s="365" t="s">
        <v>1958</v>
      </c>
      <c r="R304" s="561"/>
    </row>
    <row r="305" spans="1:18" ht="15" customHeight="1" x14ac:dyDescent="0.25">
      <c r="A305" s="577" t="s">
        <v>993</v>
      </c>
      <c r="B305" s="577">
        <v>21</v>
      </c>
      <c r="C305" s="884" t="s">
        <v>1936</v>
      </c>
      <c r="D305" s="884" t="s">
        <v>886</v>
      </c>
      <c r="E305" s="555" t="s">
        <v>32</v>
      </c>
      <c r="F305" s="557" t="s">
        <v>1959</v>
      </c>
      <c r="G305" s="367" t="s">
        <v>19</v>
      </c>
      <c r="H305" s="367" t="s">
        <v>95</v>
      </c>
      <c r="I305" s="658">
        <v>41243</v>
      </c>
      <c r="J305" s="370">
        <v>41274</v>
      </c>
      <c r="K305" s="370" t="s">
        <v>16</v>
      </c>
      <c r="L305" s="660">
        <v>0</v>
      </c>
      <c r="M305" s="660">
        <v>1</v>
      </c>
      <c r="N305" s="371">
        <v>140</v>
      </c>
      <c r="O305" s="364" t="s">
        <v>95</v>
      </c>
      <c r="P305" s="365">
        <v>793309895</v>
      </c>
      <c r="Q305" s="365">
        <v>82</v>
      </c>
      <c r="R305" s="561" t="s">
        <v>1960</v>
      </c>
    </row>
    <row r="308" spans="1:18" ht="15" customHeight="1" x14ac:dyDescent="0.25">
      <c r="A308" s="577" t="s">
        <v>993</v>
      </c>
      <c r="B308" s="577">
        <v>3</v>
      </c>
      <c r="C308" s="555" t="s">
        <v>1961</v>
      </c>
      <c r="D308" s="555" t="s">
        <v>1961</v>
      </c>
      <c r="E308" s="555" t="s">
        <v>32</v>
      </c>
      <c r="F308" s="563" t="s">
        <v>1962</v>
      </c>
      <c r="G308" s="367" t="s">
        <v>19</v>
      </c>
      <c r="H308" s="368" t="s">
        <v>95</v>
      </c>
      <c r="I308" s="370">
        <v>41239</v>
      </c>
      <c r="J308" s="890">
        <v>41912</v>
      </c>
      <c r="K308" s="562" t="s">
        <v>16</v>
      </c>
      <c r="L308" s="891">
        <v>22</v>
      </c>
      <c r="M308" s="371">
        <v>0</v>
      </c>
      <c r="N308" s="371">
        <v>300</v>
      </c>
      <c r="O308" s="371" t="s">
        <v>95</v>
      </c>
      <c r="P308" s="365">
        <v>1260450452</v>
      </c>
      <c r="Q308" s="561"/>
    </row>
    <row r="309" spans="1:18" ht="15" customHeight="1" x14ac:dyDescent="0.25">
      <c r="A309" s="577" t="s">
        <v>993</v>
      </c>
      <c r="B309" s="577">
        <v>3</v>
      </c>
      <c r="C309" s="555" t="s">
        <v>1963</v>
      </c>
      <c r="D309" s="555" t="s">
        <v>1963</v>
      </c>
      <c r="E309" s="555" t="s">
        <v>32</v>
      </c>
      <c r="F309" s="564" t="s">
        <v>1964</v>
      </c>
      <c r="G309" s="367" t="s">
        <v>19</v>
      </c>
      <c r="H309" s="303">
        <v>0.5</v>
      </c>
      <c r="I309" s="830">
        <v>41851</v>
      </c>
      <c r="J309" s="892">
        <v>41988</v>
      </c>
      <c r="K309" s="370" t="s">
        <v>16</v>
      </c>
      <c r="L309" s="891">
        <v>0</v>
      </c>
      <c r="M309" s="371">
        <v>2</v>
      </c>
      <c r="N309" s="371">
        <v>704</v>
      </c>
      <c r="O309" s="371">
        <v>352</v>
      </c>
      <c r="P309" s="365">
        <v>574431264</v>
      </c>
      <c r="Q309" s="561"/>
    </row>
    <row r="310" spans="1:18" ht="15" customHeight="1" x14ac:dyDescent="0.25">
      <c r="A310" s="577" t="s">
        <v>993</v>
      </c>
      <c r="B310" s="577">
        <v>3</v>
      </c>
      <c r="C310" s="555" t="s">
        <v>1965</v>
      </c>
      <c r="D310" s="555" t="s">
        <v>1965</v>
      </c>
      <c r="E310" s="555" t="s">
        <v>32</v>
      </c>
      <c r="F310" s="563" t="s">
        <v>1966</v>
      </c>
      <c r="G310" s="367" t="s">
        <v>19</v>
      </c>
      <c r="H310" s="303">
        <v>0.5</v>
      </c>
      <c r="I310" s="830">
        <v>41501</v>
      </c>
      <c r="J310" s="892">
        <v>41851</v>
      </c>
      <c r="K310" s="370" t="s">
        <v>16</v>
      </c>
      <c r="L310" s="891">
        <v>0</v>
      </c>
      <c r="M310" s="371">
        <v>11</v>
      </c>
      <c r="N310" s="371">
        <v>704</v>
      </c>
      <c r="O310" s="371">
        <v>352</v>
      </c>
      <c r="P310" s="365">
        <v>1296150459</v>
      </c>
      <c r="Q310" s="561"/>
    </row>
    <row r="311" spans="1:18" ht="15" customHeight="1" x14ac:dyDescent="0.25">
      <c r="A311" s="577" t="s">
        <v>993</v>
      </c>
      <c r="B311" s="577">
        <v>3</v>
      </c>
      <c r="C311" s="555" t="s">
        <v>1961</v>
      </c>
      <c r="D311" s="555" t="s">
        <v>1961</v>
      </c>
      <c r="E311" s="555" t="s">
        <v>32</v>
      </c>
      <c r="F311" s="563" t="s">
        <v>1967</v>
      </c>
      <c r="G311" s="367" t="s">
        <v>19</v>
      </c>
      <c r="H311" s="367" t="s">
        <v>95</v>
      </c>
      <c r="I311" s="658">
        <v>40550</v>
      </c>
      <c r="J311" s="890">
        <v>40892</v>
      </c>
      <c r="K311" s="370" t="s">
        <v>16</v>
      </c>
      <c r="L311" s="891">
        <v>11</v>
      </c>
      <c r="M311" s="371">
        <v>0</v>
      </c>
      <c r="N311" s="371">
        <v>300</v>
      </c>
      <c r="O311" s="371" t="s">
        <v>95</v>
      </c>
      <c r="P311" s="365">
        <v>392949194</v>
      </c>
      <c r="Q311" s="561"/>
    </row>
    <row r="312" spans="1:18" ht="17.25" customHeight="1" x14ac:dyDescent="0.25">
      <c r="A312" s="577" t="s">
        <v>896</v>
      </c>
      <c r="B312" s="577">
        <v>43</v>
      </c>
      <c r="C312" s="371" t="s">
        <v>895</v>
      </c>
      <c r="D312" s="371" t="s">
        <v>895</v>
      </c>
      <c r="E312" s="555" t="s">
        <v>32</v>
      </c>
      <c r="F312" s="563">
        <v>215</v>
      </c>
      <c r="G312" s="367" t="s">
        <v>19</v>
      </c>
      <c r="H312" s="368"/>
      <c r="I312" s="658">
        <v>41091</v>
      </c>
      <c r="J312" s="658">
        <v>41258</v>
      </c>
      <c r="K312" s="370" t="s">
        <v>16</v>
      </c>
      <c r="L312" s="371">
        <v>5</v>
      </c>
      <c r="M312" s="370"/>
      <c r="N312" s="371">
        <v>300</v>
      </c>
      <c r="O312" s="371">
        <f>+N312*H312</f>
        <v>0</v>
      </c>
      <c r="P312" s="365">
        <v>224340733</v>
      </c>
      <c r="Q312" s="365">
        <v>55</v>
      </c>
    </row>
    <row r="313" spans="1:18" ht="17.25" customHeight="1" x14ac:dyDescent="0.25">
      <c r="A313" s="577" t="s">
        <v>896</v>
      </c>
      <c r="B313" s="577">
        <v>43</v>
      </c>
      <c r="C313" s="371" t="s">
        <v>895</v>
      </c>
      <c r="D313" s="371" t="s">
        <v>895</v>
      </c>
      <c r="E313" s="555" t="s">
        <v>32</v>
      </c>
      <c r="F313" s="563">
        <v>106</v>
      </c>
      <c r="G313" s="367" t="s">
        <v>19</v>
      </c>
      <c r="H313" s="367"/>
      <c r="I313" s="658">
        <v>40940</v>
      </c>
      <c r="J313" s="658">
        <v>41090</v>
      </c>
      <c r="K313" s="370" t="s">
        <v>16</v>
      </c>
      <c r="L313" s="371">
        <v>5</v>
      </c>
      <c r="M313" s="370"/>
      <c r="N313" s="371">
        <v>300</v>
      </c>
      <c r="O313" s="371">
        <v>0</v>
      </c>
      <c r="P313" s="365">
        <v>224340733</v>
      </c>
      <c r="Q313" s="365">
        <v>56</v>
      </c>
    </row>
    <row r="314" spans="1:18" ht="17.25" customHeight="1" x14ac:dyDescent="0.25">
      <c r="A314" s="577" t="s">
        <v>896</v>
      </c>
      <c r="B314" s="577">
        <v>43</v>
      </c>
      <c r="C314" s="371" t="s">
        <v>895</v>
      </c>
      <c r="D314" s="371" t="s">
        <v>895</v>
      </c>
      <c r="E314" s="555" t="s">
        <v>32</v>
      </c>
      <c r="F314" s="563">
        <v>31</v>
      </c>
      <c r="G314" s="367" t="s">
        <v>19</v>
      </c>
      <c r="H314" s="367"/>
      <c r="I314" s="658">
        <v>40210</v>
      </c>
      <c r="J314" s="658">
        <v>40531</v>
      </c>
      <c r="K314" s="370" t="s">
        <v>16</v>
      </c>
      <c r="L314" s="371">
        <v>10</v>
      </c>
      <c r="M314" s="370"/>
      <c r="N314" s="371">
        <v>360</v>
      </c>
      <c r="O314" s="371">
        <v>0</v>
      </c>
      <c r="P314" s="365">
        <v>408532028</v>
      </c>
      <c r="Q314" s="365">
        <v>57</v>
      </c>
    </row>
    <row r="315" spans="1:18" ht="17.25" customHeight="1" x14ac:dyDescent="0.25">
      <c r="A315" s="577" t="s">
        <v>896</v>
      </c>
      <c r="B315" s="577">
        <v>43</v>
      </c>
      <c r="C315" s="371" t="s">
        <v>895</v>
      </c>
      <c r="D315" s="371" t="s">
        <v>895</v>
      </c>
      <c r="E315" s="555" t="s">
        <v>32</v>
      </c>
      <c r="F315" s="563">
        <v>50</v>
      </c>
      <c r="G315" s="367" t="s">
        <v>19</v>
      </c>
      <c r="H315" s="367"/>
      <c r="I315" s="658">
        <v>39846</v>
      </c>
      <c r="J315" s="658">
        <v>40165</v>
      </c>
      <c r="K315" s="370" t="s">
        <v>16</v>
      </c>
      <c r="L315" s="371">
        <v>3</v>
      </c>
      <c r="M315" s="370"/>
      <c r="N315" s="371">
        <v>360</v>
      </c>
      <c r="O315" s="371">
        <v>0</v>
      </c>
      <c r="P315" s="365">
        <v>386229600</v>
      </c>
      <c r="Q315" s="365">
        <v>58</v>
      </c>
    </row>
    <row r="318" spans="1:18" ht="15" customHeight="1" x14ac:dyDescent="0.25">
      <c r="A318" s="577" t="s">
        <v>993</v>
      </c>
      <c r="B318" s="577">
        <v>15</v>
      </c>
      <c r="C318" s="555" t="s">
        <v>2389</v>
      </c>
      <c r="D318" s="553" t="s">
        <v>2389</v>
      </c>
      <c r="E318" s="553" t="s">
        <v>2390</v>
      </c>
      <c r="F318" s="1249">
        <v>211</v>
      </c>
      <c r="G318" s="1249" t="s">
        <v>19</v>
      </c>
      <c r="H318" s="1250" t="s">
        <v>95</v>
      </c>
      <c r="I318" s="316">
        <v>41663</v>
      </c>
      <c r="J318" s="316">
        <v>41943</v>
      </c>
      <c r="K318" s="1249" t="s">
        <v>16</v>
      </c>
      <c r="L318" s="1249">
        <v>8</v>
      </c>
      <c r="M318" s="1249">
        <v>1</v>
      </c>
      <c r="N318" s="1249">
        <v>452</v>
      </c>
      <c r="O318" s="1249" t="s">
        <v>95</v>
      </c>
      <c r="P318" s="1251">
        <v>500225462</v>
      </c>
      <c r="Q318" s="1149">
        <v>54</v>
      </c>
      <c r="R318" s="1252"/>
    </row>
    <row r="319" spans="1:18" ht="15" customHeight="1" x14ac:dyDescent="0.25">
      <c r="A319" s="577" t="s">
        <v>993</v>
      </c>
      <c r="B319" s="577">
        <v>15</v>
      </c>
      <c r="C319" s="555" t="s">
        <v>2389</v>
      </c>
      <c r="D319" s="553" t="s">
        <v>2389</v>
      </c>
      <c r="E319" s="553" t="s">
        <v>2390</v>
      </c>
      <c r="F319" s="1249">
        <v>342</v>
      </c>
      <c r="G319" s="1249" t="s">
        <v>19</v>
      </c>
      <c r="H319" s="1250" t="s">
        <v>95</v>
      </c>
      <c r="I319" s="1253">
        <v>41388</v>
      </c>
      <c r="J319" s="1253">
        <v>41639</v>
      </c>
      <c r="K319" s="1249" t="s">
        <v>16</v>
      </c>
      <c r="L319" s="1249">
        <v>8</v>
      </c>
      <c r="M319" s="1249">
        <v>0</v>
      </c>
      <c r="N319" s="1249">
        <v>344</v>
      </c>
      <c r="O319" s="1249" t="s">
        <v>95</v>
      </c>
      <c r="P319" s="1251">
        <v>569724888</v>
      </c>
      <c r="Q319" s="1149">
        <v>55</v>
      </c>
      <c r="R319" s="1252"/>
    </row>
    <row r="320" spans="1:18" ht="15" customHeight="1" x14ac:dyDescent="0.25">
      <c r="A320" s="577" t="s">
        <v>993</v>
      </c>
      <c r="B320" s="577">
        <v>15</v>
      </c>
      <c r="C320" s="555" t="s">
        <v>2389</v>
      </c>
      <c r="D320" s="553" t="s">
        <v>2389</v>
      </c>
      <c r="E320" s="553" t="s">
        <v>2391</v>
      </c>
      <c r="F320" s="318">
        <v>27</v>
      </c>
      <c r="G320" s="1249" t="s">
        <v>19</v>
      </c>
      <c r="H320" s="1250" t="s">
        <v>95</v>
      </c>
      <c r="I320" s="316">
        <v>40187</v>
      </c>
      <c r="J320" s="316">
        <v>40543</v>
      </c>
      <c r="K320" s="1249" t="s">
        <v>16</v>
      </c>
      <c r="L320" s="1249">
        <v>11</v>
      </c>
      <c r="M320" s="1249">
        <v>0</v>
      </c>
      <c r="N320" s="1249">
        <v>125</v>
      </c>
      <c r="O320" s="1249" t="s">
        <v>95</v>
      </c>
      <c r="P320" s="1251">
        <v>206411336</v>
      </c>
      <c r="Q320" s="1149">
        <v>63</v>
      </c>
      <c r="R320" s="1252"/>
    </row>
    <row r="321" spans="1:18" ht="15" customHeight="1" x14ac:dyDescent="0.25">
      <c r="A321" s="577" t="s">
        <v>993</v>
      </c>
      <c r="B321" s="577">
        <v>15</v>
      </c>
      <c r="C321" s="555" t="s">
        <v>2389</v>
      </c>
      <c r="D321" s="553" t="s">
        <v>2389</v>
      </c>
      <c r="E321" s="553" t="s">
        <v>2391</v>
      </c>
      <c r="F321" s="318">
        <v>103</v>
      </c>
      <c r="G321" s="1249" t="s">
        <v>19</v>
      </c>
      <c r="H321" s="1250" t="s">
        <v>95</v>
      </c>
      <c r="I321" s="1253">
        <v>40557</v>
      </c>
      <c r="J321" s="1253">
        <v>40908</v>
      </c>
      <c r="K321" s="1249" t="s">
        <v>16</v>
      </c>
      <c r="L321" s="1249">
        <v>11</v>
      </c>
      <c r="M321" s="1249">
        <v>0</v>
      </c>
      <c r="N321" s="1249">
        <v>150</v>
      </c>
      <c r="O321" s="1249" t="s">
        <v>95</v>
      </c>
      <c r="P321" s="1251">
        <v>219333451</v>
      </c>
      <c r="Q321" s="1149">
        <v>63</v>
      </c>
      <c r="R321" s="1252"/>
    </row>
    <row r="322" spans="1:18" ht="15" customHeight="1" x14ac:dyDescent="0.25">
      <c r="A322" s="577" t="s">
        <v>993</v>
      </c>
      <c r="B322" s="577">
        <v>15</v>
      </c>
      <c r="C322" s="555" t="s">
        <v>2389</v>
      </c>
      <c r="D322" s="553" t="s">
        <v>2389</v>
      </c>
      <c r="E322" s="553" t="s">
        <v>2392</v>
      </c>
      <c r="F322" s="318" t="s">
        <v>2393</v>
      </c>
      <c r="G322" s="1249" t="s">
        <v>16</v>
      </c>
      <c r="H322" s="1249" t="s">
        <v>95</v>
      </c>
      <c r="I322" s="316">
        <v>40909</v>
      </c>
      <c r="J322" s="316">
        <v>41090</v>
      </c>
      <c r="K322" s="1249" t="s">
        <v>16</v>
      </c>
      <c r="L322" s="1249">
        <v>0</v>
      </c>
      <c r="M322" s="1249">
        <v>6</v>
      </c>
      <c r="N322" s="1249"/>
      <c r="O322" s="1249"/>
      <c r="P322" s="1251">
        <v>9000000</v>
      </c>
      <c r="Q322" s="1149">
        <v>68</v>
      </c>
      <c r="R322" s="1252"/>
    </row>
    <row r="323" spans="1:18" ht="15" customHeight="1" x14ac:dyDescent="0.25">
      <c r="A323" s="577" t="s">
        <v>993</v>
      </c>
      <c r="B323" s="577">
        <v>16</v>
      </c>
      <c r="C323" s="555" t="s">
        <v>2389</v>
      </c>
      <c r="D323" s="553" t="s">
        <v>2389</v>
      </c>
      <c r="E323" s="553" t="s">
        <v>2390</v>
      </c>
      <c r="F323" s="1249">
        <v>454</v>
      </c>
      <c r="G323" s="1249" t="s">
        <v>19</v>
      </c>
      <c r="H323" s="1250" t="s">
        <v>95</v>
      </c>
      <c r="I323" s="316">
        <v>41565</v>
      </c>
      <c r="J323" s="316">
        <v>41988</v>
      </c>
      <c r="K323" s="1249" t="s">
        <v>16</v>
      </c>
      <c r="L323" s="1249">
        <v>11</v>
      </c>
      <c r="M323" s="1249">
        <v>3</v>
      </c>
      <c r="N323" s="1249">
        <v>1789</v>
      </c>
      <c r="O323" s="1249" t="s">
        <v>95</v>
      </c>
      <c r="P323" s="1251">
        <v>3275545659</v>
      </c>
      <c r="Q323" s="1149">
        <v>210</v>
      </c>
      <c r="R323" s="1252"/>
    </row>
    <row r="324" spans="1:18" ht="15" customHeight="1" x14ac:dyDescent="0.25">
      <c r="A324" s="577" t="s">
        <v>993</v>
      </c>
      <c r="B324" s="577">
        <v>16</v>
      </c>
      <c r="C324" s="555" t="s">
        <v>2389</v>
      </c>
      <c r="D324" s="553" t="s">
        <v>2389</v>
      </c>
      <c r="E324" s="553" t="s">
        <v>2391</v>
      </c>
      <c r="F324" s="1249">
        <v>114</v>
      </c>
      <c r="G324" s="1249" t="s">
        <v>19</v>
      </c>
      <c r="H324" s="1250" t="s">
        <v>95</v>
      </c>
      <c r="I324" s="316">
        <v>41663</v>
      </c>
      <c r="J324" s="316">
        <v>41973</v>
      </c>
      <c r="K324" s="1249" t="s">
        <v>16</v>
      </c>
      <c r="L324" s="1249">
        <v>0</v>
      </c>
      <c r="M324" s="1249">
        <v>8</v>
      </c>
      <c r="N324" s="1249"/>
      <c r="O324" s="1249" t="s">
        <v>95</v>
      </c>
      <c r="P324" s="1251">
        <v>450912303</v>
      </c>
      <c r="Q324" s="1149">
        <v>212</v>
      </c>
      <c r="R324" s="1252"/>
    </row>
    <row r="325" spans="1:18" ht="15" customHeight="1" x14ac:dyDescent="0.25">
      <c r="A325" s="577" t="s">
        <v>993</v>
      </c>
      <c r="B325" s="577">
        <v>16</v>
      </c>
      <c r="C325" s="555" t="s">
        <v>2389</v>
      </c>
      <c r="D325" s="553" t="s">
        <v>2389</v>
      </c>
      <c r="E325" s="553" t="s">
        <v>2392</v>
      </c>
      <c r="F325" s="318" t="s">
        <v>438</v>
      </c>
      <c r="G325" s="1249" t="s">
        <v>16</v>
      </c>
      <c r="H325" s="1250" t="s">
        <v>95</v>
      </c>
      <c r="I325" s="316">
        <v>41275</v>
      </c>
      <c r="J325" s="316">
        <v>41639</v>
      </c>
      <c r="K325" s="1249" t="s">
        <v>16</v>
      </c>
      <c r="L325" s="1249">
        <v>0</v>
      </c>
      <c r="M325" s="1249">
        <v>12</v>
      </c>
      <c r="N325" s="1249"/>
      <c r="O325" s="1249" t="s">
        <v>95</v>
      </c>
      <c r="P325" s="1251">
        <v>17600000</v>
      </c>
      <c r="Q325" s="1149">
        <v>214</v>
      </c>
      <c r="R325" s="1252"/>
    </row>
    <row r="326" spans="1:18" ht="15" customHeight="1" x14ac:dyDescent="0.25">
      <c r="A326" s="577" t="s">
        <v>993</v>
      </c>
      <c r="B326" s="577">
        <v>16</v>
      </c>
      <c r="C326" s="555" t="s">
        <v>2389</v>
      </c>
      <c r="D326" s="553" t="s">
        <v>2389</v>
      </c>
      <c r="E326" s="553" t="s">
        <v>1187</v>
      </c>
      <c r="F326" s="318" t="s">
        <v>438</v>
      </c>
      <c r="G326" s="1249" t="s">
        <v>19</v>
      </c>
      <c r="H326" s="1250" t="s">
        <v>95</v>
      </c>
      <c r="I326" s="316">
        <v>40969</v>
      </c>
      <c r="J326" s="316">
        <v>41152</v>
      </c>
      <c r="K326" s="1249" t="s">
        <v>16</v>
      </c>
      <c r="L326" s="1249">
        <v>5</v>
      </c>
      <c r="M326" s="1249">
        <v>0</v>
      </c>
      <c r="N326" s="1249">
        <v>29</v>
      </c>
      <c r="O326" s="1249" t="s">
        <v>95</v>
      </c>
      <c r="P326" s="1251">
        <v>1200000</v>
      </c>
      <c r="Q326" s="1149">
        <v>215</v>
      </c>
      <c r="R326" s="1252"/>
    </row>
    <row r="327" spans="1:18" ht="15" customHeight="1" x14ac:dyDescent="0.25">
      <c r="A327" s="577" t="s">
        <v>993</v>
      </c>
      <c r="B327" s="577">
        <v>16</v>
      </c>
      <c r="C327" s="555" t="s">
        <v>2389</v>
      </c>
      <c r="D327" s="553" t="s">
        <v>2389</v>
      </c>
      <c r="E327" s="553"/>
      <c r="F327" s="318"/>
      <c r="G327" s="1249" t="s">
        <v>16</v>
      </c>
      <c r="H327" s="1249" t="s">
        <v>95</v>
      </c>
      <c r="I327" s="316"/>
      <c r="J327" s="316"/>
      <c r="K327" s="1249" t="s">
        <v>16</v>
      </c>
      <c r="L327" s="1249"/>
      <c r="M327" s="1249"/>
      <c r="N327" s="1249"/>
      <c r="O327" s="1249"/>
      <c r="P327" s="1251"/>
      <c r="Q327" s="1149"/>
      <c r="R327" s="1252"/>
    </row>
    <row r="328" spans="1:18" ht="15" customHeight="1" x14ac:dyDescent="0.25">
      <c r="A328" s="577" t="s">
        <v>993</v>
      </c>
      <c r="B328" s="577">
        <v>17</v>
      </c>
      <c r="C328" s="555" t="s">
        <v>2389</v>
      </c>
      <c r="D328" s="553" t="s">
        <v>2389</v>
      </c>
      <c r="E328" s="553" t="s">
        <v>2394</v>
      </c>
      <c r="F328" s="1249">
        <v>212</v>
      </c>
      <c r="G328" s="1249" t="s">
        <v>19</v>
      </c>
      <c r="H328" s="1250" t="s">
        <v>95</v>
      </c>
      <c r="I328" s="316">
        <v>41662</v>
      </c>
      <c r="J328" s="316">
        <v>41943</v>
      </c>
      <c r="K328" s="1249" t="s">
        <v>16</v>
      </c>
      <c r="L328" s="1249">
        <v>8</v>
      </c>
      <c r="M328" s="1249">
        <v>1</v>
      </c>
      <c r="N328" s="1249">
        <v>926</v>
      </c>
      <c r="O328" s="1249" t="s">
        <v>95</v>
      </c>
      <c r="P328" s="1251">
        <v>1528513475</v>
      </c>
      <c r="Q328" s="1149">
        <v>345</v>
      </c>
      <c r="R328" s="1252"/>
    </row>
    <row r="329" spans="1:18" ht="15" customHeight="1" x14ac:dyDescent="0.25">
      <c r="A329" s="577" t="s">
        <v>993</v>
      </c>
      <c r="B329" s="577">
        <v>17</v>
      </c>
      <c r="C329" s="555" t="s">
        <v>2389</v>
      </c>
      <c r="D329" s="553" t="s">
        <v>2389</v>
      </c>
      <c r="E329" s="553" t="s">
        <v>1007</v>
      </c>
      <c r="F329" s="1249">
        <v>168</v>
      </c>
      <c r="G329" s="1249" t="s">
        <v>19</v>
      </c>
      <c r="H329" s="1250" t="s">
        <v>95</v>
      </c>
      <c r="I329" s="316">
        <v>41660</v>
      </c>
      <c r="J329" s="316">
        <v>41978</v>
      </c>
      <c r="K329" s="1249" t="s">
        <v>16</v>
      </c>
      <c r="L329" s="1249">
        <v>0</v>
      </c>
      <c r="M329" s="1249">
        <v>8</v>
      </c>
      <c r="N329" s="1249"/>
      <c r="O329" s="1249" t="s">
        <v>95</v>
      </c>
      <c r="P329" s="1251">
        <v>257103180</v>
      </c>
      <c r="Q329" s="1149">
        <v>346</v>
      </c>
      <c r="R329" s="1252"/>
    </row>
    <row r="330" spans="1:18" ht="15" customHeight="1" x14ac:dyDescent="0.25">
      <c r="A330" s="577" t="s">
        <v>993</v>
      </c>
      <c r="B330" s="577">
        <v>17</v>
      </c>
      <c r="C330" s="555" t="s">
        <v>2389</v>
      </c>
      <c r="D330" s="553" t="s">
        <v>2389</v>
      </c>
      <c r="E330" s="553" t="s">
        <v>2392</v>
      </c>
      <c r="F330" s="318" t="s">
        <v>438</v>
      </c>
      <c r="G330" s="1249" t="s">
        <v>16</v>
      </c>
      <c r="H330" s="1250" t="s">
        <v>95</v>
      </c>
      <c r="I330" s="316">
        <v>40544</v>
      </c>
      <c r="J330" s="316">
        <v>40908</v>
      </c>
      <c r="K330" s="1249" t="s">
        <v>16</v>
      </c>
      <c r="L330" s="1249">
        <v>0</v>
      </c>
      <c r="M330" s="1249">
        <v>12</v>
      </c>
      <c r="N330" s="1249"/>
      <c r="O330" s="1249" t="s">
        <v>95</v>
      </c>
      <c r="P330" s="1251">
        <v>22000000</v>
      </c>
      <c r="Q330" s="1149">
        <v>347</v>
      </c>
      <c r="R330" s="1252"/>
    </row>
    <row r="331" spans="1:18" ht="15" customHeight="1" x14ac:dyDescent="0.25">
      <c r="A331" s="577" t="s">
        <v>993</v>
      </c>
      <c r="B331" s="577">
        <v>17</v>
      </c>
      <c r="C331" s="555" t="s">
        <v>2389</v>
      </c>
      <c r="D331" s="553" t="s">
        <v>2389</v>
      </c>
      <c r="E331" s="553" t="s">
        <v>1187</v>
      </c>
      <c r="F331" s="318" t="s">
        <v>438</v>
      </c>
      <c r="G331" s="1249" t="s">
        <v>19</v>
      </c>
      <c r="H331" s="1250" t="s">
        <v>95</v>
      </c>
      <c r="I331" s="316">
        <v>40330</v>
      </c>
      <c r="J331" s="316">
        <v>40543</v>
      </c>
      <c r="K331" s="1249" t="s">
        <v>16</v>
      </c>
      <c r="L331" s="1249">
        <v>6</v>
      </c>
      <c r="M331" s="1249">
        <v>0</v>
      </c>
      <c r="N331" s="1249">
        <v>37</v>
      </c>
      <c r="O331" s="1249" t="s">
        <v>95</v>
      </c>
      <c r="P331" s="1251">
        <v>2000000</v>
      </c>
      <c r="Q331" s="1149">
        <v>348</v>
      </c>
      <c r="R331" s="1252"/>
    </row>
    <row r="332" spans="1:18" s="698" customFormat="1" ht="15" customHeight="1" x14ac:dyDescent="0.25">
      <c r="A332" s="698" t="s">
        <v>993</v>
      </c>
      <c r="B332" s="698">
        <v>18</v>
      </c>
      <c r="C332" s="578" t="s">
        <v>2389</v>
      </c>
      <c r="D332" s="431" t="s">
        <v>2389</v>
      </c>
      <c r="E332" s="431" t="s">
        <v>2394</v>
      </c>
      <c r="F332" s="1277">
        <v>341</v>
      </c>
      <c r="G332" s="1277" t="s">
        <v>19</v>
      </c>
      <c r="H332" s="1278" t="s">
        <v>95</v>
      </c>
      <c r="I332" s="470">
        <v>41388</v>
      </c>
      <c r="J332" s="470">
        <v>41639</v>
      </c>
      <c r="K332" s="1277" t="s">
        <v>16</v>
      </c>
      <c r="L332" s="1277">
        <v>8</v>
      </c>
      <c r="M332" s="1277">
        <v>0</v>
      </c>
      <c r="N332" s="1277">
        <v>1096</v>
      </c>
      <c r="O332" s="1277" t="s">
        <v>95</v>
      </c>
      <c r="P332" s="1279">
        <v>1815169992</v>
      </c>
      <c r="Q332" s="1280">
        <v>508</v>
      </c>
      <c r="R332" s="1281"/>
    </row>
    <row r="333" spans="1:18" s="698" customFormat="1" ht="15" customHeight="1" x14ac:dyDescent="0.25">
      <c r="A333" s="698" t="s">
        <v>993</v>
      </c>
      <c r="B333" s="698">
        <v>18</v>
      </c>
      <c r="C333" s="578" t="s">
        <v>2389</v>
      </c>
      <c r="D333" s="431" t="s">
        <v>2389</v>
      </c>
      <c r="E333" s="431" t="s">
        <v>2394</v>
      </c>
      <c r="F333" s="1277">
        <v>208</v>
      </c>
      <c r="G333" s="1277" t="s">
        <v>19</v>
      </c>
      <c r="H333" s="1278" t="s">
        <v>95</v>
      </c>
      <c r="I333" s="470">
        <v>41662</v>
      </c>
      <c r="J333" s="470">
        <v>41943</v>
      </c>
      <c r="K333" s="1277" t="s">
        <v>16</v>
      </c>
      <c r="L333" s="1277">
        <v>8</v>
      </c>
      <c r="M333" s="1277">
        <v>0</v>
      </c>
      <c r="N333" s="1277">
        <v>1223</v>
      </c>
      <c r="O333" s="1277" t="s">
        <v>95</v>
      </c>
      <c r="P333" s="1279">
        <v>2018760238</v>
      </c>
      <c r="Q333" s="1280">
        <v>509</v>
      </c>
      <c r="R333" s="1281"/>
    </row>
    <row r="334" spans="1:18" ht="15" customHeight="1" x14ac:dyDescent="0.25">
      <c r="A334" s="577" t="s">
        <v>993</v>
      </c>
      <c r="B334" s="577">
        <v>18</v>
      </c>
      <c r="C334" s="555" t="s">
        <v>2389</v>
      </c>
      <c r="D334" s="553" t="s">
        <v>2389</v>
      </c>
      <c r="E334" s="553" t="s">
        <v>2394</v>
      </c>
      <c r="F334" s="318">
        <v>324</v>
      </c>
      <c r="G334" s="1249" t="s">
        <v>19</v>
      </c>
      <c r="H334" s="1250" t="s">
        <v>95</v>
      </c>
      <c r="I334" s="316">
        <v>41663</v>
      </c>
      <c r="J334" s="316">
        <v>41943</v>
      </c>
      <c r="K334" s="1249" t="s">
        <v>16</v>
      </c>
      <c r="L334" s="1249">
        <v>0</v>
      </c>
      <c r="M334" s="1249">
        <v>8</v>
      </c>
      <c r="N334" s="1249">
        <v>211</v>
      </c>
      <c r="O334" s="1249" t="s">
        <v>95</v>
      </c>
      <c r="P334" s="1251">
        <v>343950480</v>
      </c>
      <c r="Q334" s="1149">
        <v>510</v>
      </c>
      <c r="R334" s="1252"/>
    </row>
    <row r="335" spans="1:18" ht="15" customHeight="1" x14ac:dyDescent="0.25">
      <c r="A335" s="577" t="s">
        <v>993</v>
      </c>
      <c r="B335" s="577">
        <v>18</v>
      </c>
      <c r="C335" s="555" t="s">
        <v>2389</v>
      </c>
      <c r="D335" s="553" t="s">
        <v>2389</v>
      </c>
      <c r="E335" s="553" t="s">
        <v>2392</v>
      </c>
      <c r="F335" s="318" t="s">
        <v>438</v>
      </c>
      <c r="G335" s="1249" t="s">
        <v>16</v>
      </c>
      <c r="H335" s="1250" t="s">
        <v>95</v>
      </c>
      <c r="I335" s="316">
        <v>40183</v>
      </c>
      <c r="J335" s="316">
        <v>40543</v>
      </c>
      <c r="K335" s="1249" t="s">
        <v>16</v>
      </c>
      <c r="L335" s="1249">
        <v>0</v>
      </c>
      <c r="M335" s="1249">
        <v>11</v>
      </c>
      <c r="N335" s="1249"/>
      <c r="O335" s="1249" t="s">
        <v>95</v>
      </c>
      <c r="P335" s="1251">
        <v>2300000</v>
      </c>
      <c r="Q335" s="1149">
        <v>511</v>
      </c>
      <c r="R335" s="1252"/>
    </row>
    <row r="336" spans="1:18" ht="15" customHeight="1" x14ac:dyDescent="0.25">
      <c r="A336" s="577" t="s">
        <v>993</v>
      </c>
      <c r="B336" s="577">
        <v>18</v>
      </c>
      <c r="C336" s="555" t="s">
        <v>2389</v>
      </c>
      <c r="D336" s="553" t="s">
        <v>2389</v>
      </c>
      <c r="E336" s="553" t="s">
        <v>2392</v>
      </c>
      <c r="F336" s="318" t="s">
        <v>438</v>
      </c>
      <c r="G336" s="1249" t="s">
        <v>19</v>
      </c>
      <c r="H336" s="1249" t="s">
        <v>95</v>
      </c>
      <c r="I336" s="316">
        <v>41091</v>
      </c>
      <c r="J336" s="316">
        <v>41274</v>
      </c>
      <c r="K336" s="1249" t="s">
        <v>16</v>
      </c>
      <c r="L336" s="1249">
        <v>5</v>
      </c>
      <c r="M336" s="1249">
        <v>0</v>
      </c>
      <c r="N336" s="1249">
        <v>80</v>
      </c>
      <c r="O336" s="1249"/>
      <c r="P336" s="1251">
        <v>2800000</v>
      </c>
      <c r="Q336" s="1149">
        <v>512</v>
      </c>
      <c r="R336" s="1252"/>
    </row>
    <row r="337" spans="1:19" ht="15" customHeight="1" x14ac:dyDescent="0.25">
      <c r="A337" s="577" t="s">
        <v>993</v>
      </c>
      <c r="B337" s="577">
        <v>15</v>
      </c>
      <c r="C337" s="555" t="s">
        <v>2389</v>
      </c>
      <c r="D337" s="553" t="s">
        <v>2389</v>
      </c>
      <c r="E337" s="553" t="s">
        <v>2395</v>
      </c>
      <c r="F337" s="1249">
        <v>416</v>
      </c>
      <c r="G337" s="1249" t="s">
        <v>19</v>
      </c>
      <c r="H337" s="1250" t="s">
        <v>95</v>
      </c>
      <c r="I337" s="316">
        <v>40544</v>
      </c>
      <c r="J337" s="316">
        <v>40817</v>
      </c>
      <c r="K337" s="1249" t="s">
        <v>16</v>
      </c>
      <c r="L337" s="1249">
        <v>0</v>
      </c>
      <c r="M337" s="1249">
        <v>9</v>
      </c>
      <c r="N337" s="1249">
        <v>115</v>
      </c>
      <c r="O337" s="1249" t="s">
        <v>95</v>
      </c>
      <c r="P337" s="1251">
        <v>800000</v>
      </c>
      <c r="Q337" s="1149">
        <v>156</v>
      </c>
      <c r="R337" s="1254" t="s">
        <v>2396</v>
      </c>
      <c r="S337" s="577" t="s">
        <v>1002</v>
      </c>
    </row>
    <row r="338" spans="1:19" ht="15" customHeight="1" x14ac:dyDescent="0.25">
      <c r="A338" s="577" t="s">
        <v>993</v>
      </c>
      <c r="B338" s="577">
        <v>15</v>
      </c>
      <c r="C338" s="555" t="s">
        <v>2389</v>
      </c>
      <c r="D338" s="553" t="s">
        <v>2389</v>
      </c>
      <c r="E338" s="553" t="s">
        <v>2397</v>
      </c>
      <c r="F338" s="1249" t="s">
        <v>438</v>
      </c>
      <c r="G338" s="554" t="s">
        <v>19</v>
      </c>
      <c r="H338" s="1250" t="s">
        <v>95</v>
      </c>
      <c r="I338" s="316">
        <v>41306</v>
      </c>
      <c r="J338" s="316">
        <v>41581</v>
      </c>
      <c r="K338" s="1249" t="s">
        <v>16</v>
      </c>
      <c r="L338" s="1249">
        <v>2</v>
      </c>
      <c r="M338" s="314">
        <v>7</v>
      </c>
      <c r="N338" s="1249">
        <v>55</v>
      </c>
      <c r="O338" s="1249" t="s">
        <v>95</v>
      </c>
      <c r="P338" s="1150">
        <v>1650000</v>
      </c>
      <c r="Q338" s="1149">
        <v>158</v>
      </c>
      <c r="R338" s="1254" t="s">
        <v>2398</v>
      </c>
      <c r="S338" s="577" t="s">
        <v>1002</v>
      </c>
    </row>
    <row r="339" spans="1:19" ht="15" customHeight="1" x14ac:dyDescent="0.25">
      <c r="A339" s="577" t="s">
        <v>993</v>
      </c>
      <c r="B339" s="577">
        <v>16</v>
      </c>
      <c r="C339" s="555" t="s">
        <v>2389</v>
      </c>
      <c r="D339" s="553" t="s">
        <v>2389</v>
      </c>
      <c r="E339" s="553" t="s">
        <v>1182</v>
      </c>
      <c r="F339" s="1249">
        <v>151</v>
      </c>
      <c r="G339" s="1249" t="s">
        <v>19</v>
      </c>
      <c r="H339" s="1250" t="s">
        <v>95</v>
      </c>
      <c r="I339" s="316">
        <v>40210</v>
      </c>
      <c r="J339" s="316">
        <v>40543</v>
      </c>
      <c r="K339" s="1249" t="s">
        <v>16</v>
      </c>
      <c r="L339" s="1249">
        <v>11</v>
      </c>
      <c r="M339" s="1249"/>
      <c r="N339" s="1249">
        <v>85</v>
      </c>
      <c r="O339" s="1249">
        <v>0</v>
      </c>
      <c r="P339" s="1251">
        <v>1200000</v>
      </c>
      <c r="Q339" s="1149">
        <v>291</v>
      </c>
      <c r="R339" s="1252"/>
      <c r="S339" s="577" t="s">
        <v>1002</v>
      </c>
    </row>
    <row r="340" spans="1:19" ht="15" customHeight="1" x14ac:dyDescent="0.25">
      <c r="A340" s="577" t="s">
        <v>993</v>
      </c>
      <c r="B340" s="577">
        <v>16</v>
      </c>
      <c r="C340" s="555" t="s">
        <v>2389</v>
      </c>
      <c r="D340" s="553" t="s">
        <v>2389</v>
      </c>
      <c r="E340" s="553" t="s">
        <v>2397</v>
      </c>
      <c r="F340" s="1249" t="s">
        <v>438</v>
      </c>
      <c r="G340" s="554" t="s">
        <v>19</v>
      </c>
      <c r="H340" s="1250" t="s">
        <v>95</v>
      </c>
      <c r="I340" s="316">
        <v>40544</v>
      </c>
      <c r="J340" s="316">
        <v>40787</v>
      </c>
      <c r="K340" s="1249" t="s">
        <v>16</v>
      </c>
      <c r="L340" s="1249">
        <v>8</v>
      </c>
      <c r="M340" s="314"/>
      <c r="N340" s="1249">
        <v>55</v>
      </c>
      <c r="O340" s="1249"/>
      <c r="P340" s="1150">
        <v>800000</v>
      </c>
      <c r="Q340" s="1149">
        <v>293</v>
      </c>
      <c r="R340" s="1252"/>
      <c r="S340" s="577" t="s">
        <v>1002</v>
      </c>
    </row>
    <row r="341" spans="1:19" ht="15" customHeight="1" x14ac:dyDescent="0.25">
      <c r="A341" s="577" t="s">
        <v>993</v>
      </c>
      <c r="B341" s="577">
        <v>17</v>
      </c>
      <c r="C341" s="555" t="s">
        <v>2389</v>
      </c>
      <c r="D341" s="553" t="s">
        <v>2389</v>
      </c>
      <c r="E341" s="553" t="s">
        <v>1182</v>
      </c>
      <c r="F341" s="1249">
        <v>1350</v>
      </c>
      <c r="G341" s="1249" t="s">
        <v>19</v>
      </c>
      <c r="H341" s="1250" t="s">
        <v>95</v>
      </c>
      <c r="I341" s="316">
        <v>40969</v>
      </c>
      <c r="J341" s="316">
        <v>41243</v>
      </c>
      <c r="K341" s="1249" t="s">
        <v>16</v>
      </c>
      <c r="L341" s="1249">
        <v>8</v>
      </c>
      <c r="M341" s="1249">
        <v>0</v>
      </c>
      <c r="N341" s="1249">
        <v>69</v>
      </c>
      <c r="O341" s="1249">
        <v>0</v>
      </c>
      <c r="P341" s="1251">
        <v>930000</v>
      </c>
      <c r="Q341" s="1149">
        <v>445</v>
      </c>
      <c r="R341" s="1252"/>
      <c r="S341" s="577" t="s">
        <v>1002</v>
      </c>
    </row>
    <row r="342" spans="1:19" ht="15" customHeight="1" x14ac:dyDescent="0.25">
      <c r="A342" s="577" t="s">
        <v>993</v>
      </c>
      <c r="B342" s="577">
        <v>17</v>
      </c>
      <c r="C342" s="555" t="s">
        <v>2389</v>
      </c>
      <c r="D342" s="553" t="s">
        <v>2389</v>
      </c>
      <c r="E342" s="553" t="s">
        <v>1187</v>
      </c>
      <c r="F342" s="1249">
        <v>15</v>
      </c>
      <c r="G342" s="554" t="s">
        <v>19</v>
      </c>
      <c r="H342" s="1250" t="s">
        <v>95</v>
      </c>
      <c r="I342" s="316">
        <v>41275</v>
      </c>
      <c r="J342" s="316">
        <v>41638</v>
      </c>
      <c r="K342" s="1249" t="s">
        <v>16</v>
      </c>
      <c r="L342" s="1249">
        <v>12</v>
      </c>
      <c r="M342" s="314">
        <v>0</v>
      </c>
      <c r="N342" s="1249">
        <v>19</v>
      </c>
      <c r="O342" s="1249">
        <v>0</v>
      </c>
      <c r="P342" s="1150">
        <v>870000</v>
      </c>
      <c r="Q342" s="1149">
        <v>447</v>
      </c>
      <c r="R342" s="1252"/>
      <c r="S342" s="577" t="s">
        <v>1002</v>
      </c>
    </row>
    <row r="343" spans="1:19" ht="15" customHeight="1" x14ac:dyDescent="0.25">
      <c r="A343" s="577" t="s">
        <v>993</v>
      </c>
      <c r="B343" s="577">
        <v>18</v>
      </c>
      <c r="C343" s="555" t="s">
        <v>2389</v>
      </c>
      <c r="D343" s="553" t="s">
        <v>2389</v>
      </c>
      <c r="E343" s="553" t="s">
        <v>1182</v>
      </c>
      <c r="F343" s="1249">
        <v>1357</v>
      </c>
      <c r="G343" s="1249" t="s">
        <v>19</v>
      </c>
      <c r="H343" s="1250" t="s">
        <v>95</v>
      </c>
      <c r="I343" s="316">
        <v>41275</v>
      </c>
      <c r="J343" s="316">
        <v>41639</v>
      </c>
      <c r="K343" s="1249" t="s">
        <v>16</v>
      </c>
      <c r="L343" s="1249">
        <v>3</v>
      </c>
      <c r="M343" s="1249">
        <v>9</v>
      </c>
      <c r="N343" s="1249">
        <v>63</v>
      </c>
      <c r="O343" s="1249">
        <v>0</v>
      </c>
      <c r="P343" s="1251">
        <v>600000</v>
      </c>
      <c r="Q343" s="1149">
        <v>679</v>
      </c>
      <c r="R343" s="1254" t="s">
        <v>2399</v>
      </c>
      <c r="S343" s="577" t="s">
        <v>1002</v>
      </c>
    </row>
    <row r="344" spans="1:19" ht="15" customHeight="1" x14ac:dyDescent="0.25">
      <c r="A344" s="577" t="s">
        <v>993</v>
      </c>
      <c r="B344" s="577">
        <v>18</v>
      </c>
      <c r="C344" s="555" t="s">
        <v>2389</v>
      </c>
      <c r="D344" s="553" t="s">
        <v>2389</v>
      </c>
      <c r="E344" s="553" t="s">
        <v>2400</v>
      </c>
      <c r="F344" s="1249" t="s">
        <v>438</v>
      </c>
      <c r="G344" s="554" t="s">
        <v>19</v>
      </c>
      <c r="H344" s="1250" t="s">
        <v>95</v>
      </c>
      <c r="I344" s="316">
        <v>41640</v>
      </c>
      <c r="J344" s="316">
        <v>41884</v>
      </c>
      <c r="K344" s="1249" t="s">
        <v>16</v>
      </c>
      <c r="L344" s="1249">
        <v>0</v>
      </c>
      <c r="M344" s="314">
        <v>8</v>
      </c>
      <c r="N344" s="1249">
        <v>55</v>
      </c>
      <c r="O344" s="1249">
        <v>0</v>
      </c>
      <c r="P344" s="1150">
        <v>2520000</v>
      </c>
      <c r="Q344" s="1149">
        <v>680</v>
      </c>
      <c r="R344" s="1254" t="s">
        <v>2401</v>
      </c>
      <c r="S344" s="577" t="s">
        <v>1002</v>
      </c>
    </row>
    <row r="345" spans="1:19" s="962" customFormat="1" ht="13.5" customHeight="1" x14ac:dyDescent="0.25">
      <c r="A345" s="962" t="s">
        <v>1672</v>
      </c>
      <c r="B345" s="962">
        <v>31</v>
      </c>
      <c r="C345" s="555" t="s">
        <v>1782</v>
      </c>
      <c r="D345" s="555" t="s">
        <v>1782</v>
      </c>
      <c r="E345" s="555" t="s">
        <v>32</v>
      </c>
      <c r="F345" s="563">
        <v>489</v>
      </c>
      <c r="G345" s="367" t="s">
        <v>19</v>
      </c>
      <c r="H345" s="368"/>
      <c r="I345" s="658">
        <v>41249</v>
      </c>
      <c r="J345" s="658">
        <v>41912</v>
      </c>
      <c r="K345" s="660" t="s">
        <v>16</v>
      </c>
      <c r="L345" s="660">
        <f>(J345-I345)/30</f>
        <v>22.1</v>
      </c>
      <c r="M345" s="370"/>
      <c r="N345" s="660">
        <v>125</v>
      </c>
      <c r="O345" s="660"/>
      <c r="P345" s="365"/>
      <c r="Q345" s="365"/>
      <c r="R345" s="561" t="s">
        <v>1783</v>
      </c>
    </row>
    <row r="346" spans="1:19" s="962" customFormat="1" ht="13.5" customHeight="1" x14ac:dyDescent="0.25">
      <c r="A346" s="962" t="s">
        <v>1672</v>
      </c>
      <c r="B346" s="962">
        <v>30</v>
      </c>
      <c r="C346" s="555" t="s">
        <v>1782</v>
      </c>
      <c r="D346" s="555" t="s">
        <v>1782</v>
      </c>
      <c r="E346" s="555" t="s">
        <v>32</v>
      </c>
      <c r="F346" s="563">
        <v>488</v>
      </c>
      <c r="G346" s="367" t="s">
        <v>19</v>
      </c>
      <c r="H346" s="368"/>
      <c r="I346" s="658">
        <v>41256</v>
      </c>
      <c r="J346" s="658">
        <v>42004</v>
      </c>
      <c r="K346" s="660" t="s">
        <v>16</v>
      </c>
      <c r="L346" s="660">
        <f>(J346-I346)/30</f>
        <v>24.933333333333334</v>
      </c>
      <c r="M346" s="370"/>
      <c r="N346" s="660">
        <v>150</v>
      </c>
      <c r="O346" s="660"/>
      <c r="P346" s="365"/>
      <c r="Q346" s="365"/>
      <c r="R346" s="561" t="s">
        <v>1783</v>
      </c>
    </row>
    <row r="347" spans="1:19" s="962" customFormat="1" ht="13.5" customHeight="1" x14ac:dyDescent="0.25">
      <c r="A347" s="962" t="s">
        <v>1672</v>
      </c>
      <c r="B347" s="962">
        <v>30</v>
      </c>
      <c r="C347" s="555" t="s">
        <v>1782</v>
      </c>
      <c r="D347" s="555" t="s">
        <v>1782</v>
      </c>
      <c r="E347" s="555" t="s">
        <v>1180</v>
      </c>
      <c r="F347" s="563">
        <v>4</v>
      </c>
      <c r="G347" s="367" t="s">
        <v>19</v>
      </c>
      <c r="H347" s="367"/>
      <c r="I347" s="658">
        <v>40909</v>
      </c>
      <c r="J347" s="658">
        <v>41059</v>
      </c>
      <c r="K347" s="660" t="s">
        <v>16</v>
      </c>
      <c r="L347" s="660">
        <f>(J347-I347)/30</f>
        <v>5</v>
      </c>
      <c r="M347" s="370"/>
      <c r="N347" s="660">
        <v>100</v>
      </c>
      <c r="O347" s="660"/>
      <c r="P347" s="365"/>
      <c r="Q347" s="365"/>
      <c r="R347" s="561"/>
    </row>
    <row r="348" spans="1:19" s="962" customFormat="1" ht="12.75" customHeight="1" x14ac:dyDescent="0.25">
      <c r="A348" s="962" t="s">
        <v>1172</v>
      </c>
      <c r="B348" s="962">
        <v>30</v>
      </c>
      <c r="C348" s="555" t="s">
        <v>1173</v>
      </c>
      <c r="D348" s="555" t="s">
        <v>1173</v>
      </c>
      <c r="E348" s="366" t="s">
        <v>1174</v>
      </c>
      <c r="F348" s="563">
        <v>342</v>
      </c>
      <c r="G348" s="367" t="s">
        <v>19</v>
      </c>
      <c r="H348" s="368" t="s">
        <v>94</v>
      </c>
      <c r="I348" s="658" t="s">
        <v>1175</v>
      </c>
      <c r="J348" s="370" t="s">
        <v>802</v>
      </c>
      <c r="K348" s="370" t="s">
        <v>16</v>
      </c>
      <c r="L348" s="364">
        <v>8.23</v>
      </c>
      <c r="M348" s="364" t="s">
        <v>94</v>
      </c>
      <c r="N348" s="371">
        <v>344</v>
      </c>
      <c r="O348" s="371">
        <v>276</v>
      </c>
      <c r="P348" s="835">
        <v>569724888</v>
      </c>
      <c r="Q348" s="365">
        <v>73</v>
      </c>
      <c r="R348" s="561"/>
    </row>
    <row r="349" spans="1:19" s="962" customFormat="1" ht="12.75" customHeight="1" x14ac:dyDescent="0.25">
      <c r="A349" s="962" t="s">
        <v>1172</v>
      </c>
      <c r="B349" s="962">
        <v>30</v>
      </c>
      <c r="C349" s="555" t="s">
        <v>1173</v>
      </c>
      <c r="D349" s="555" t="s">
        <v>1173</v>
      </c>
      <c r="E349" s="366" t="s">
        <v>1174</v>
      </c>
      <c r="F349" s="563">
        <v>103</v>
      </c>
      <c r="G349" s="367" t="s">
        <v>19</v>
      </c>
      <c r="H349" s="367" t="s">
        <v>94</v>
      </c>
      <c r="I349" s="367" t="s">
        <v>1176</v>
      </c>
      <c r="J349" s="370" t="s">
        <v>1177</v>
      </c>
      <c r="K349" s="370" t="s">
        <v>16</v>
      </c>
      <c r="L349" s="364">
        <v>11.43</v>
      </c>
      <c r="M349" s="364" t="s">
        <v>94</v>
      </c>
      <c r="N349" s="371">
        <v>150</v>
      </c>
      <c r="O349" s="371">
        <v>0</v>
      </c>
      <c r="P349" s="835">
        <v>219333451</v>
      </c>
      <c r="Q349" s="365">
        <v>81</v>
      </c>
      <c r="R349" s="561"/>
    </row>
    <row r="350" spans="1:19" s="962" customFormat="1" ht="12.75" customHeight="1" x14ac:dyDescent="0.25">
      <c r="A350" s="962" t="s">
        <v>1172</v>
      </c>
      <c r="B350" s="962">
        <v>30</v>
      </c>
      <c r="C350" s="555" t="s">
        <v>1173</v>
      </c>
      <c r="D350" s="555" t="s">
        <v>1173</v>
      </c>
      <c r="E350" s="366" t="s">
        <v>1174</v>
      </c>
      <c r="F350" s="563">
        <v>92</v>
      </c>
      <c r="G350" s="367" t="s">
        <v>19</v>
      </c>
      <c r="H350" s="367" t="s">
        <v>94</v>
      </c>
      <c r="I350" s="367" t="s">
        <v>1178</v>
      </c>
      <c r="J350" s="370" t="s">
        <v>1179</v>
      </c>
      <c r="K350" s="370" t="s">
        <v>16</v>
      </c>
      <c r="L350" s="364">
        <v>5.33</v>
      </c>
      <c r="M350" s="364" t="s">
        <v>94</v>
      </c>
      <c r="N350" s="371">
        <v>150</v>
      </c>
      <c r="O350" s="371">
        <v>0</v>
      </c>
      <c r="P350" s="835">
        <v>114520712</v>
      </c>
      <c r="Q350" s="365">
        <v>82</v>
      </c>
      <c r="R350" s="561"/>
    </row>
    <row r="351" spans="1:19" s="962" customFormat="1" ht="12.75" customHeight="1" x14ac:dyDescent="0.25">
      <c r="A351" s="962" t="s">
        <v>1172</v>
      </c>
      <c r="B351" s="962">
        <v>30</v>
      </c>
      <c r="C351" s="555" t="s">
        <v>1173</v>
      </c>
      <c r="D351" s="555" t="s">
        <v>1173</v>
      </c>
      <c r="E351" s="366" t="s">
        <v>1180</v>
      </c>
      <c r="F351" s="556" t="s">
        <v>1181</v>
      </c>
      <c r="G351" s="367" t="s">
        <v>19</v>
      </c>
      <c r="H351" s="368" t="s">
        <v>94</v>
      </c>
      <c r="I351" s="658">
        <v>40179</v>
      </c>
      <c r="J351" s="370">
        <v>40543</v>
      </c>
      <c r="K351" s="370" t="s">
        <v>16</v>
      </c>
      <c r="L351" s="371">
        <v>12</v>
      </c>
      <c r="M351" s="371" t="s">
        <v>94</v>
      </c>
      <c r="N351" s="371">
        <v>65</v>
      </c>
      <c r="O351" s="364" t="s">
        <v>94</v>
      </c>
      <c r="P351" s="365" t="s">
        <v>438</v>
      </c>
      <c r="Q351" s="365">
        <v>128</v>
      </c>
      <c r="R351" s="561"/>
      <c r="S351" s="962" t="s">
        <v>1002</v>
      </c>
    </row>
    <row r="352" spans="1:19" s="962" customFormat="1" ht="12.75" customHeight="1" x14ac:dyDescent="0.25">
      <c r="A352" s="962" t="s">
        <v>1172</v>
      </c>
      <c r="B352" s="962">
        <v>30</v>
      </c>
      <c r="C352" s="555" t="s">
        <v>1173</v>
      </c>
      <c r="D352" s="555" t="s">
        <v>1173</v>
      </c>
      <c r="E352" s="366" t="s">
        <v>1182</v>
      </c>
      <c r="F352" s="556" t="s">
        <v>1183</v>
      </c>
      <c r="G352" s="367" t="s">
        <v>19</v>
      </c>
      <c r="H352" s="367" t="s">
        <v>94</v>
      </c>
      <c r="I352" s="658">
        <v>41640</v>
      </c>
      <c r="J352" s="370">
        <v>42004</v>
      </c>
      <c r="K352" s="370" t="s">
        <v>16</v>
      </c>
      <c r="L352" s="371">
        <v>9</v>
      </c>
      <c r="M352" s="371" t="s">
        <v>94</v>
      </c>
      <c r="N352" s="371">
        <v>53</v>
      </c>
      <c r="O352" s="364" t="s">
        <v>94</v>
      </c>
      <c r="P352" s="835">
        <v>1200000</v>
      </c>
      <c r="Q352" s="365">
        <v>129</v>
      </c>
      <c r="R352" s="561"/>
      <c r="S352" s="962" t="s">
        <v>1002</v>
      </c>
    </row>
    <row r="353" spans="1:19" s="962" customFormat="1" ht="12.75" customHeight="1" x14ac:dyDescent="0.25">
      <c r="A353" s="962" t="s">
        <v>1172</v>
      </c>
      <c r="B353" s="962">
        <v>32</v>
      </c>
      <c r="C353" s="555" t="s">
        <v>1173</v>
      </c>
      <c r="D353" s="555" t="s">
        <v>1173</v>
      </c>
      <c r="E353" s="366" t="s">
        <v>1174</v>
      </c>
      <c r="F353" s="563">
        <v>344</v>
      </c>
      <c r="G353" s="367" t="s">
        <v>19</v>
      </c>
      <c r="H353" s="368" t="s">
        <v>94</v>
      </c>
      <c r="I353" s="658" t="s">
        <v>1175</v>
      </c>
      <c r="J353" s="370" t="s">
        <v>802</v>
      </c>
      <c r="K353" s="370" t="s">
        <v>16</v>
      </c>
      <c r="L353" s="364">
        <v>8.23</v>
      </c>
      <c r="M353" s="364" t="s">
        <v>94</v>
      </c>
      <c r="N353" s="371">
        <v>355</v>
      </c>
      <c r="O353" s="371">
        <v>355</v>
      </c>
      <c r="P353" s="835">
        <v>587942835</v>
      </c>
      <c r="Q353" s="365">
        <v>187</v>
      </c>
      <c r="R353" s="1384" t="s">
        <v>2402</v>
      </c>
    </row>
    <row r="354" spans="1:19" s="962" customFormat="1" ht="12.75" customHeight="1" x14ac:dyDescent="0.25">
      <c r="A354" s="962" t="s">
        <v>1172</v>
      </c>
      <c r="B354" s="962">
        <v>32</v>
      </c>
      <c r="C354" s="555" t="s">
        <v>1173</v>
      </c>
      <c r="D354" s="555" t="s">
        <v>1173</v>
      </c>
      <c r="E354" s="366" t="s">
        <v>1174</v>
      </c>
      <c r="F354" s="563">
        <v>454</v>
      </c>
      <c r="G354" s="367" t="s">
        <v>19</v>
      </c>
      <c r="H354" s="367" t="s">
        <v>94</v>
      </c>
      <c r="I354" s="367" t="s">
        <v>1185</v>
      </c>
      <c r="J354" s="370" t="s">
        <v>1186</v>
      </c>
      <c r="K354" s="370" t="s">
        <v>16</v>
      </c>
      <c r="L354" s="364">
        <v>9</v>
      </c>
      <c r="M354" s="364">
        <v>3.43</v>
      </c>
      <c r="N354" s="371">
        <v>1789</v>
      </c>
      <c r="O354" s="371">
        <v>395</v>
      </c>
      <c r="P354" s="835">
        <v>3275545659</v>
      </c>
      <c r="Q354" s="365">
        <v>189</v>
      </c>
      <c r="R354" s="1385"/>
    </row>
    <row r="355" spans="1:19" s="962" customFormat="1" ht="12.75" customHeight="1" x14ac:dyDescent="0.25">
      <c r="A355" s="962" t="s">
        <v>1172</v>
      </c>
      <c r="B355" s="962">
        <v>32</v>
      </c>
      <c r="C355" s="555" t="s">
        <v>1173</v>
      </c>
      <c r="D355" s="555" t="s">
        <v>1173</v>
      </c>
      <c r="E355" s="366" t="s">
        <v>1174</v>
      </c>
      <c r="F355" s="563">
        <v>147</v>
      </c>
      <c r="G355" s="367" t="s">
        <v>19</v>
      </c>
      <c r="H355" s="367" t="s">
        <v>94</v>
      </c>
      <c r="I355" s="367" t="s">
        <v>1178</v>
      </c>
      <c r="J355" s="370" t="s">
        <v>1179</v>
      </c>
      <c r="K355" s="370" t="s">
        <v>16</v>
      </c>
      <c r="L355" s="364">
        <v>5.33</v>
      </c>
      <c r="M355" s="364" t="s">
        <v>94</v>
      </c>
      <c r="N355" s="371">
        <v>0</v>
      </c>
      <c r="O355" s="371">
        <v>0</v>
      </c>
      <c r="P355" s="835">
        <v>111619476</v>
      </c>
      <c r="Q355" s="365">
        <v>200</v>
      </c>
      <c r="R355" s="1385"/>
    </row>
    <row r="356" spans="1:19" s="962" customFormat="1" ht="12.75" customHeight="1" x14ac:dyDescent="0.25">
      <c r="A356" s="962" t="s">
        <v>1172</v>
      </c>
      <c r="B356" s="962">
        <v>32</v>
      </c>
      <c r="C356" s="555" t="s">
        <v>1173</v>
      </c>
      <c r="D356" s="555" t="s">
        <v>1173</v>
      </c>
      <c r="E356" s="366" t="s">
        <v>1187</v>
      </c>
      <c r="F356" s="563" t="s">
        <v>1188</v>
      </c>
      <c r="G356" s="367" t="s">
        <v>19</v>
      </c>
      <c r="H356" s="368" t="s">
        <v>94</v>
      </c>
      <c r="I356" s="658">
        <v>40544</v>
      </c>
      <c r="J356" s="370">
        <v>40908</v>
      </c>
      <c r="K356" s="370" t="s">
        <v>16</v>
      </c>
      <c r="L356" s="371">
        <v>12</v>
      </c>
      <c r="M356" s="371"/>
      <c r="N356" s="371">
        <v>30</v>
      </c>
      <c r="O356" s="364"/>
      <c r="P356" s="836">
        <v>1600000</v>
      </c>
      <c r="Q356" s="365">
        <v>270</v>
      </c>
      <c r="R356" s="561"/>
      <c r="S356" s="962" t="s">
        <v>1002</v>
      </c>
    </row>
    <row r="357" spans="1:19" s="962" customFormat="1" ht="12.75" customHeight="1" x14ac:dyDescent="0.25">
      <c r="A357" s="962" t="s">
        <v>1172</v>
      </c>
      <c r="B357" s="962">
        <v>32</v>
      </c>
      <c r="C357" s="555" t="s">
        <v>1173</v>
      </c>
      <c r="D357" s="555" t="s">
        <v>1173</v>
      </c>
      <c r="E357" s="366" t="s">
        <v>1189</v>
      </c>
      <c r="F357" s="563" t="s">
        <v>1190</v>
      </c>
      <c r="G357" s="367" t="s">
        <v>19</v>
      </c>
      <c r="H357" s="367" t="s">
        <v>94</v>
      </c>
      <c r="I357" s="658">
        <v>40179</v>
      </c>
      <c r="J357" s="370" t="s">
        <v>1191</v>
      </c>
      <c r="K357" s="370" t="s">
        <v>16</v>
      </c>
      <c r="L357" s="371">
        <v>11</v>
      </c>
      <c r="M357" s="371"/>
      <c r="N357" s="371">
        <v>87</v>
      </c>
      <c r="O357" s="364"/>
      <c r="P357" s="836"/>
      <c r="Q357" s="365">
        <v>272</v>
      </c>
      <c r="R357" s="1255"/>
      <c r="S357" s="962" t="s">
        <v>1002</v>
      </c>
    </row>
    <row r="358" spans="1:19" s="962" customFormat="1" ht="12.75" customHeight="1" x14ac:dyDescent="0.25">
      <c r="A358" s="962" t="s">
        <v>1172</v>
      </c>
      <c r="B358" s="962">
        <v>33</v>
      </c>
      <c r="C358" s="555" t="s">
        <v>1173</v>
      </c>
      <c r="D358" s="555" t="s">
        <v>1173</v>
      </c>
      <c r="E358" s="366" t="s">
        <v>1174</v>
      </c>
      <c r="F358" s="563">
        <v>454</v>
      </c>
      <c r="G358" s="367" t="s">
        <v>19</v>
      </c>
      <c r="H358" s="368" t="s">
        <v>94</v>
      </c>
      <c r="I358" s="658" t="s">
        <v>1192</v>
      </c>
      <c r="J358" s="370" t="s">
        <v>1186</v>
      </c>
      <c r="K358" s="370" t="s">
        <v>16</v>
      </c>
      <c r="L358" s="364">
        <v>0</v>
      </c>
      <c r="M358" s="364">
        <v>0</v>
      </c>
      <c r="N358" s="371">
        <v>1789</v>
      </c>
      <c r="O358" s="371">
        <v>511</v>
      </c>
      <c r="P358" s="835">
        <v>3275545659</v>
      </c>
      <c r="Q358" s="365">
        <v>340</v>
      </c>
      <c r="R358" s="561" t="s">
        <v>2403</v>
      </c>
    </row>
    <row r="359" spans="1:19" s="962" customFormat="1" ht="12.75" customHeight="1" x14ac:dyDescent="0.25">
      <c r="A359" s="962" t="s">
        <v>1172</v>
      </c>
      <c r="B359" s="962">
        <v>33</v>
      </c>
      <c r="C359" s="555" t="s">
        <v>1173</v>
      </c>
      <c r="D359" s="555" t="s">
        <v>1173</v>
      </c>
      <c r="E359" s="366" t="s">
        <v>1174</v>
      </c>
      <c r="F359" s="563">
        <v>209</v>
      </c>
      <c r="G359" s="367" t="s">
        <v>19</v>
      </c>
      <c r="H359" s="367" t="s">
        <v>94</v>
      </c>
      <c r="I359" s="367" t="s">
        <v>1194</v>
      </c>
      <c r="J359" s="370" t="s">
        <v>1195</v>
      </c>
      <c r="K359" s="370" t="s">
        <v>16</v>
      </c>
      <c r="L359" s="364">
        <v>8.23</v>
      </c>
      <c r="M359" s="364">
        <v>1</v>
      </c>
      <c r="N359" s="371">
        <v>344</v>
      </c>
      <c r="O359" s="371">
        <v>0</v>
      </c>
      <c r="P359" s="835">
        <v>380702564</v>
      </c>
      <c r="Q359" s="365">
        <v>342</v>
      </c>
      <c r="R359" s="561" t="s">
        <v>1196</v>
      </c>
    </row>
    <row r="360" spans="1:19" s="962" customFormat="1" ht="12.75" customHeight="1" x14ac:dyDescent="0.25">
      <c r="A360" s="962" t="s">
        <v>1172</v>
      </c>
      <c r="B360" s="962">
        <v>33</v>
      </c>
      <c r="C360" s="555" t="s">
        <v>1173</v>
      </c>
      <c r="D360" s="555" t="s">
        <v>1173</v>
      </c>
      <c r="E360" s="366" t="s">
        <v>1174</v>
      </c>
      <c r="F360" s="563">
        <v>184</v>
      </c>
      <c r="G360" s="367" t="s">
        <v>19</v>
      </c>
      <c r="H360" s="367" t="s">
        <v>94</v>
      </c>
      <c r="I360" s="367" t="s">
        <v>1197</v>
      </c>
      <c r="J360" s="370" t="s">
        <v>802</v>
      </c>
      <c r="K360" s="370" t="s">
        <v>16</v>
      </c>
      <c r="L360" s="364">
        <v>11</v>
      </c>
      <c r="M360" s="364">
        <v>0</v>
      </c>
      <c r="N360" s="371">
        <v>260</v>
      </c>
      <c r="O360" s="371">
        <v>0</v>
      </c>
      <c r="P360" s="835">
        <v>268595680</v>
      </c>
      <c r="Q360" s="365">
        <v>354</v>
      </c>
      <c r="R360" s="561"/>
    </row>
    <row r="361" spans="1:19" s="962" customFormat="1" ht="12.75" customHeight="1" x14ac:dyDescent="0.25">
      <c r="A361" s="962" t="s">
        <v>1172</v>
      </c>
      <c r="B361" s="962">
        <v>33</v>
      </c>
      <c r="C361" s="555" t="s">
        <v>1173</v>
      </c>
      <c r="D361" s="555" t="s">
        <v>1173</v>
      </c>
      <c r="E361" s="366" t="s">
        <v>1174</v>
      </c>
      <c r="F361" s="563">
        <v>326</v>
      </c>
      <c r="G361" s="367" t="s">
        <v>19</v>
      </c>
      <c r="H361" s="367" t="s">
        <v>94</v>
      </c>
      <c r="I361" s="367" t="s">
        <v>1198</v>
      </c>
      <c r="J361" s="370" t="s">
        <v>1199</v>
      </c>
      <c r="K361" s="370" t="s">
        <v>16</v>
      </c>
      <c r="L361" s="364">
        <v>6</v>
      </c>
      <c r="M361" s="364">
        <v>0</v>
      </c>
      <c r="N361" s="371">
        <v>150</v>
      </c>
      <c r="O361" s="371">
        <v>0</v>
      </c>
      <c r="P361" s="835">
        <v>114288792</v>
      </c>
      <c r="Q361" s="365">
        <v>353</v>
      </c>
      <c r="R361" s="561"/>
    </row>
    <row r="362" spans="1:19" s="962" customFormat="1" ht="12.75" customHeight="1" x14ac:dyDescent="0.25">
      <c r="A362" s="962" t="s">
        <v>1172</v>
      </c>
      <c r="B362" s="962">
        <v>33</v>
      </c>
      <c r="C362" s="555" t="s">
        <v>1173</v>
      </c>
      <c r="D362" s="555" t="s">
        <v>1173</v>
      </c>
      <c r="E362" s="366" t="s">
        <v>1180</v>
      </c>
      <c r="F362" s="563" t="s">
        <v>1200</v>
      </c>
      <c r="G362" s="367" t="s">
        <v>19</v>
      </c>
      <c r="H362" s="368" t="s">
        <v>94</v>
      </c>
      <c r="I362" s="658">
        <v>40544</v>
      </c>
      <c r="J362" s="370">
        <v>40908</v>
      </c>
      <c r="K362" s="370" t="s">
        <v>16</v>
      </c>
      <c r="L362" s="371">
        <v>12</v>
      </c>
      <c r="M362" s="371" t="s">
        <v>237</v>
      </c>
      <c r="N362" s="371">
        <v>65</v>
      </c>
      <c r="O362" s="364" t="s">
        <v>94</v>
      </c>
      <c r="P362" s="836"/>
      <c r="Q362" s="365">
        <v>413</v>
      </c>
      <c r="R362" s="561"/>
      <c r="S362" s="962" t="s">
        <v>1002</v>
      </c>
    </row>
    <row r="363" spans="1:19" s="962" customFormat="1" ht="12.75" customHeight="1" x14ac:dyDescent="0.25">
      <c r="A363" s="962" t="s">
        <v>1172</v>
      </c>
      <c r="B363" s="962">
        <v>33</v>
      </c>
      <c r="C363" s="555" t="s">
        <v>1173</v>
      </c>
      <c r="D363" s="555" t="s">
        <v>1173</v>
      </c>
      <c r="E363" s="366" t="s">
        <v>1201</v>
      </c>
      <c r="F363" s="563" t="s">
        <v>1202</v>
      </c>
      <c r="G363" s="367" t="s">
        <v>19</v>
      </c>
      <c r="H363" s="367" t="s">
        <v>94</v>
      </c>
      <c r="I363" s="658">
        <v>40179</v>
      </c>
      <c r="J363" s="370">
        <v>40543</v>
      </c>
      <c r="K363" s="370" t="s">
        <v>16</v>
      </c>
      <c r="L363" s="371">
        <v>12</v>
      </c>
      <c r="M363" s="371" t="s">
        <v>237</v>
      </c>
      <c r="N363" s="371">
        <v>95</v>
      </c>
      <c r="O363" s="364" t="s">
        <v>94</v>
      </c>
      <c r="P363" s="836"/>
      <c r="Q363" s="365">
        <v>414</v>
      </c>
      <c r="R363" s="1255"/>
      <c r="S363" s="962" t="s">
        <v>1002</v>
      </c>
    </row>
    <row r="364" spans="1:19" s="962" customFormat="1" ht="12.75" customHeight="1" x14ac:dyDescent="0.25">
      <c r="A364" s="962" t="s">
        <v>1172</v>
      </c>
      <c r="B364" s="962">
        <v>35</v>
      </c>
      <c r="C364" s="555" t="s">
        <v>1173</v>
      </c>
      <c r="D364" s="555" t="s">
        <v>1173</v>
      </c>
      <c r="E364" s="366" t="s">
        <v>1174</v>
      </c>
      <c r="F364" s="563">
        <v>343</v>
      </c>
      <c r="G364" s="367" t="s">
        <v>19</v>
      </c>
      <c r="H364" s="368" t="s">
        <v>94</v>
      </c>
      <c r="I364" s="658" t="s">
        <v>1175</v>
      </c>
      <c r="J364" s="370" t="s">
        <v>802</v>
      </c>
      <c r="K364" s="370" t="s">
        <v>16</v>
      </c>
      <c r="L364" s="364">
        <v>8.23</v>
      </c>
      <c r="M364" s="364" t="s">
        <v>237</v>
      </c>
      <c r="N364" s="371">
        <v>452</v>
      </c>
      <c r="O364" s="371">
        <v>326</v>
      </c>
      <c r="P364" s="835"/>
      <c r="Q364" s="365">
        <v>484</v>
      </c>
      <c r="R364" s="561"/>
    </row>
    <row r="365" spans="1:19" s="962" customFormat="1" ht="12.75" customHeight="1" x14ac:dyDescent="0.25">
      <c r="A365" s="962" t="s">
        <v>1172</v>
      </c>
      <c r="B365" s="962">
        <v>35</v>
      </c>
      <c r="C365" s="555" t="s">
        <v>1173</v>
      </c>
      <c r="D365" s="555" t="s">
        <v>1173</v>
      </c>
      <c r="E365" s="366" t="s">
        <v>1174</v>
      </c>
      <c r="F365" s="563">
        <v>212</v>
      </c>
      <c r="G365" s="367" t="s">
        <v>19</v>
      </c>
      <c r="H365" s="367" t="s">
        <v>94</v>
      </c>
      <c r="I365" s="367" t="s">
        <v>1194</v>
      </c>
      <c r="J365" s="370" t="s">
        <v>1203</v>
      </c>
      <c r="K365" s="370" t="s">
        <v>16</v>
      </c>
      <c r="L365" s="364">
        <v>8.23</v>
      </c>
      <c r="M365" s="364">
        <v>1</v>
      </c>
      <c r="N365" s="371">
        <v>926</v>
      </c>
      <c r="O365" s="371">
        <v>0</v>
      </c>
      <c r="P365" s="835"/>
      <c r="Q365" s="365">
        <v>484</v>
      </c>
      <c r="R365" s="561" t="s">
        <v>1196</v>
      </c>
    </row>
    <row r="366" spans="1:19" s="962" customFormat="1" ht="12.75" customHeight="1" x14ac:dyDescent="0.25">
      <c r="A366" s="962" t="s">
        <v>1172</v>
      </c>
      <c r="B366" s="962">
        <v>35</v>
      </c>
      <c r="C366" s="555" t="s">
        <v>1173</v>
      </c>
      <c r="D366" s="555" t="s">
        <v>1173</v>
      </c>
      <c r="E366" s="366" t="s">
        <v>1174</v>
      </c>
      <c r="F366" s="563">
        <v>104</v>
      </c>
      <c r="G366" s="367" t="s">
        <v>19</v>
      </c>
      <c r="H366" s="367" t="s">
        <v>94</v>
      </c>
      <c r="I366" s="367" t="s">
        <v>1204</v>
      </c>
      <c r="J366" s="370" t="s">
        <v>1177</v>
      </c>
      <c r="K366" s="370" t="s">
        <v>16</v>
      </c>
      <c r="L366" s="364">
        <v>11.43</v>
      </c>
      <c r="M366" s="364" t="s">
        <v>237</v>
      </c>
      <c r="N366" s="371">
        <v>125</v>
      </c>
      <c r="O366" s="371">
        <v>0</v>
      </c>
      <c r="P366" s="835">
        <v>214718568</v>
      </c>
      <c r="Q366" s="365">
        <v>494</v>
      </c>
      <c r="R366" s="561"/>
    </row>
    <row r="367" spans="1:19" s="962" customFormat="1" ht="12.75" customHeight="1" x14ac:dyDescent="0.25">
      <c r="A367" s="962" t="s">
        <v>1172</v>
      </c>
      <c r="B367" s="962">
        <v>35</v>
      </c>
      <c r="C367" s="555" t="s">
        <v>1173</v>
      </c>
      <c r="D367" s="555" t="s">
        <v>1173</v>
      </c>
      <c r="E367" s="366" t="s">
        <v>1205</v>
      </c>
      <c r="F367" s="563">
        <v>145</v>
      </c>
      <c r="G367" s="367" t="s">
        <v>19</v>
      </c>
      <c r="H367" s="368" t="s">
        <v>94</v>
      </c>
      <c r="I367" s="658">
        <v>40179</v>
      </c>
      <c r="J367" s="370">
        <v>40543</v>
      </c>
      <c r="K367" s="370" t="s">
        <v>16</v>
      </c>
      <c r="L367" s="371">
        <v>12</v>
      </c>
      <c r="M367" s="371" t="s">
        <v>237</v>
      </c>
      <c r="N367" s="371">
        <v>55</v>
      </c>
      <c r="O367" s="364" t="s">
        <v>94</v>
      </c>
      <c r="P367" s="836">
        <v>900000</v>
      </c>
      <c r="Q367" s="365">
        <v>534</v>
      </c>
      <c r="R367" s="561"/>
      <c r="S367" s="962" t="s">
        <v>1002</v>
      </c>
    </row>
    <row r="368" spans="1:19" s="962" customFormat="1" ht="12.75" customHeight="1" x14ac:dyDescent="0.25">
      <c r="A368" s="962" t="s">
        <v>1172</v>
      </c>
      <c r="B368" s="962">
        <v>35</v>
      </c>
      <c r="C368" s="555" t="s">
        <v>1173</v>
      </c>
      <c r="D368" s="555" t="s">
        <v>1173</v>
      </c>
      <c r="E368" s="366" t="s">
        <v>1205</v>
      </c>
      <c r="F368" s="563" t="s">
        <v>1206</v>
      </c>
      <c r="G368" s="367" t="s">
        <v>19</v>
      </c>
      <c r="H368" s="368" t="s">
        <v>94</v>
      </c>
      <c r="I368" s="658">
        <v>40909</v>
      </c>
      <c r="J368" s="370" t="s">
        <v>1207</v>
      </c>
      <c r="K368" s="370" t="s">
        <v>16</v>
      </c>
      <c r="L368" s="371">
        <v>8</v>
      </c>
      <c r="M368" s="371" t="s">
        <v>237</v>
      </c>
      <c r="N368" s="371">
        <v>55</v>
      </c>
      <c r="O368" s="364" t="s">
        <v>94</v>
      </c>
      <c r="P368" s="836">
        <v>900000</v>
      </c>
      <c r="Q368" s="365">
        <v>535</v>
      </c>
      <c r="R368" s="1255"/>
      <c r="S368" s="962" t="s">
        <v>1002</v>
      </c>
    </row>
    <row r="369" spans="1:19" s="962" customFormat="1" ht="12.75" customHeight="1" x14ac:dyDescent="0.25">
      <c r="A369" s="962" t="s">
        <v>1172</v>
      </c>
      <c r="B369" s="962">
        <v>38</v>
      </c>
      <c r="C369" s="555" t="s">
        <v>1173</v>
      </c>
      <c r="D369" s="555" t="s">
        <v>1173</v>
      </c>
      <c r="E369" s="366" t="s">
        <v>1174</v>
      </c>
      <c r="F369" s="563" t="s">
        <v>1208</v>
      </c>
      <c r="G369" s="367" t="s">
        <v>19</v>
      </c>
      <c r="H369" s="368" t="s">
        <v>94</v>
      </c>
      <c r="I369" s="658" t="s">
        <v>1194</v>
      </c>
      <c r="J369" s="370" t="s">
        <v>1195</v>
      </c>
      <c r="K369" s="370" t="s">
        <v>16</v>
      </c>
      <c r="L369" s="364">
        <v>8.3000000000000007</v>
      </c>
      <c r="M369" s="364" t="s">
        <v>237</v>
      </c>
      <c r="N369" s="371">
        <v>1223</v>
      </c>
      <c r="O369" s="371">
        <v>736</v>
      </c>
      <c r="P369" s="835">
        <v>2018760238</v>
      </c>
      <c r="Q369" s="365">
        <v>607</v>
      </c>
      <c r="R369" s="561"/>
    </row>
    <row r="370" spans="1:19" s="698" customFormat="1" ht="12.75" customHeight="1" x14ac:dyDescent="0.25">
      <c r="A370" s="698" t="s">
        <v>1172</v>
      </c>
      <c r="B370" s="698">
        <v>38</v>
      </c>
      <c r="C370" s="578" t="s">
        <v>1173</v>
      </c>
      <c r="D370" s="578" t="s">
        <v>1173</v>
      </c>
      <c r="E370" s="579" t="s">
        <v>1174</v>
      </c>
      <c r="F370" s="441">
        <v>208</v>
      </c>
      <c r="G370" s="576" t="s">
        <v>19</v>
      </c>
      <c r="H370" s="576" t="s">
        <v>94</v>
      </c>
      <c r="I370" s="576" t="s">
        <v>1197</v>
      </c>
      <c r="J370" s="702" t="s">
        <v>802</v>
      </c>
      <c r="K370" s="702" t="s">
        <v>16</v>
      </c>
      <c r="L370" s="703">
        <v>11</v>
      </c>
      <c r="M370" s="703" t="s">
        <v>237</v>
      </c>
      <c r="N370" s="699">
        <v>390</v>
      </c>
      <c r="O370" s="699" t="s">
        <v>237</v>
      </c>
      <c r="P370" s="1276">
        <v>316151280</v>
      </c>
      <c r="Q370" s="704">
        <v>618</v>
      </c>
      <c r="R370" s="438"/>
    </row>
    <row r="371" spans="1:19" s="962" customFormat="1" ht="12.75" customHeight="1" x14ac:dyDescent="0.25">
      <c r="A371" s="962" t="s">
        <v>1172</v>
      </c>
      <c r="B371" s="962">
        <v>38</v>
      </c>
      <c r="C371" s="555" t="s">
        <v>1173</v>
      </c>
      <c r="D371" s="555" t="s">
        <v>1173</v>
      </c>
      <c r="E371" s="366" t="s">
        <v>1174</v>
      </c>
      <c r="F371" s="563">
        <v>335</v>
      </c>
      <c r="G371" s="367" t="s">
        <v>19</v>
      </c>
      <c r="H371" s="367" t="s">
        <v>94</v>
      </c>
      <c r="I371" s="367" t="s">
        <v>1198</v>
      </c>
      <c r="J371" s="370" t="s">
        <v>1199</v>
      </c>
      <c r="K371" s="370" t="s">
        <v>16</v>
      </c>
      <c r="L371" s="364">
        <v>5</v>
      </c>
      <c r="M371" s="364" t="s">
        <v>237</v>
      </c>
      <c r="N371" s="371">
        <v>125</v>
      </c>
      <c r="O371" s="371" t="s">
        <v>237</v>
      </c>
      <c r="P371" s="835">
        <v>110589276</v>
      </c>
      <c r="Q371" s="365">
        <v>617</v>
      </c>
      <c r="R371" s="561"/>
    </row>
    <row r="372" spans="1:19" s="962" customFormat="1" ht="12.75" customHeight="1" x14ac:dyDescent="0.25">
      <c r="A372" s="962" t="s">
        <v>1172</v>
      </c>
      <c r="B372" s="962">
        <v>38</v>
      </c>
      <c r="C372" s="555" t="s">
        <v>1173</v>
      </c>
      <c r="D372" s="555" t="s">
        <v>1173</v>
      </c>
      <c r="E372" s="366" t="s">
        <v>1209</v>
      </c>
      <c r="F372" s="563" t="s">
        <v>1202</v>
      </c>
      <c r="G372" s="367" t="s">
        <v>19</v>
      </c>
      <c r="H372" s="368" t="s">
        <v>94</v>
      </c>
      <c r="I372" s="658">
        <v>40179</v>
      </c>
      <c r="J372" s="370">
        <v>40482</v>
      </c>
      <c r="K372" s="370" t="s">
        <v>16</v>
      </c>
      <c r="L372" s="371">
        <v>10</v>
      </c>
      <c r="M372" s="371" t="s">
        <v>237</v>
      </c>
      <c r="N372" s="371">
        <v>500</v>
      </c>
      <c r="O372" s="364" t="s">
        <v>94</v>
      </c>
      <c r="P372" s="836"/>
      <c r="Q372" s="365">
        <v>687</v>
      </c>
      <c r="R372" s="561"/>
      <c r="S372" s="962" t="s">
        <v>1002</v>
      </c>
    </row>
    <row r="373" spans="1:19" s="962" customFormat="1" ht="12.75" customHeight="1" x14ac:dyDescent="0.25">
      <c r="A373" s="962" t="s">
        <v>1172</v>
      </c>
      <c r="B373" s="962">
        <v>38</v>
      </c>
      <c r="C373" s="555" t="s">
        <v>1173</v>
      </c>
      <c r="D373" s="555" t="s">
        <v>1173</v>
      </c>
      <c r="E373" s="366" t="s">
        <v>1209</v>
      </c>
      <c r="F373" s="563" t="s">
        <v>1210</v>
      </c>
      <c r="G373" s="367" t="s">
        <v>19</v>
      </c>
      <c r="H373" s="368" t="s">
        <v>94</v>
      </c>
      <c r="I373" s="658">
        <v>40603</v>
      </c>
      <c r="J373" s="370">
        <v>40908</v>
      </c>
      <c r="K373" s="370" t="s">
        <v>16</v>
      </c>
      <c r="L373" s="371">
        <v>10</v>
      </c>
      <c r="M373" s="371" t="s">
        <v>237</v>
      </c>
      <c r="N373" s="371">
        <v>455</v>
      </c>
      <c r="O373" s="364" t="s">
        <v>94</v>
      </c>
      <c r="P373" s="836"/>
      <c r="Q373" s="365">
        <v>688</v>
      </c>
      <c r="R373" s="1255"/>
      <c r="S373" s="962" t="s">
        <v>1002</v>
      </c>
    </row>
    <row r="374" spans="1:19" s="962" customFormat="1" ht="12.75" customHeight="1" x14ac:dyDescent="0.25">
      <c r="A374" s="962" t="s">
        <v>1172</v>
      </c>
      <c r="B374" s="962">
        <v>43</v>
      </c>
      <c r="C374" s="555" t="s">
        <v>1173</v>
      </c>
      <c r="D374" s="555" t="s">
        <v>1173</v>
      </c>
      <c r="E374" s="366" t="s">
        <v>1174</v>
      </c>
      <c r="F374" s="563">
        <v>210</v>
      </c>
      <c r="G374" s="367" t="s">
        <v>19</v>
      </c>
      <c r="H374" s="368" t="s">
        <v>94</v>
      </c>
      <c r="I374" s="658" t="s">
        <v>1194</v>
      </c>
      <c r="J374" s="370" t="s">
        <v>1195</v>
      </c>
      <c r="K374" s="370" t="s">
        <v>16</v>
      </c>
      <c r="L374" s="364">
        <v>8.27</v>
      </c>
      <c r="M374" s="364" t="s">
        <v>237</v>
      </c>
      <c r="N374" s="371">
        <v>1096</v>
      </c>
      <c r="O374" s="371">
        <v>877</v>
      </c>
      <c r="P374" s="835">
        <v>1809126100</v>
      </c>
      <c r="Q374" s="365">
        <v>742</v>
      </c>
      <c r="R374" s="561"/>
    </row>
    <row r="375" spans="1:19" s="698" customFormat="1" ht="12.75" customHeight="1" x14ac:dyDescent="0.25">
      <c r="A375" s="698" t="s">
        <v>1172</v>
      </c>
      <c r="B375" s="698">
        <v>43</v>
      </c>
      <c r="C375" s="578" t="s">
        <v>1173</v>
      </c>
      <c r="D375" s="578" t="s">
        <v>1173</v>
      </c>
      <c r="E375" s="579" t="s">
        <v>1174</v>
      </c>
      <c r="F375" s="441">
        <v>341</v>
      </c>
      <c r="G375" s="576" t="s">
        <v>19</v>
      </c>
      <c r="H375" s="700" t="s">
        <v>94</v>
      </c>
      <c r="I375" s="576" t="s">
        <v>1175</v>
      </c>
      <c r="J375" s="702" t="s">
        <v>802</v>
      </c>
      <c r="K375" s="702" t="s">
        <v>16</v>
      </c>
      <c r="L375" s="703">
        <v>8.24</v>
      </c>
      <c r="M375" s="703" t="s">
        <v>237</v>
      </c>
      <c r="N375" s="699">
        <v>1096</v>
      </c>
      <c r="O375" s="699">
        <v>0</v>
      </c>
      <c r="P375" s="1276">
        <v>1815169992</v>
      </c>
      <c r="Q375" s="704">
        <v>743</v>
      </c>
      <c r="R375" s="438"/>
    </row>
    <row r="376" spans="1:19" s="962" customFormat="1" ht="12.75" customHeight="1" x14ac:dyDescent="0.25">
      <c r="A376" s="962" t="s">
        <v>1172</v>
      </c>
      <c r="B376" s="962">
        <v>43</v>
      </c>
      <c r="C376" s="555" t="s">
        <v>1173</v>
      </c>
      <c r="D376" s="555" t="s">
        <v>1173</v>
      </c>
      <c r="E376" s="366" t="s">
        <v>1174</v>
      </c>
      <c r="F376" s="563">
        <v>26</v>
      </c>
      <c r="G376" s="367" t="s">
        <v>19</v>
      </c>
      <c r="H376" s="368" t="s">
        <v>94</v>
      </c>
      <c r="I376" s="367" t="s">
        <v>1211</v>
      </c>
      <c r="J376" s="370" t="s">
        <v>1212</v>
      </c>
      <c r="K376" s="370" t="s">
        <v>16</v>
      </c>
      <c r="L376" s="364">
        <v>11.73</v>
      </c>
      <c r="M376" s="364" t="s">
        <v>237</v>
      </c>
      <c r="N376" s="371">
        <v>150</v>
      </c>
      <c r="O376" s="371">
        <v>0</v>
      </c>
      <c r="P376" s="835">
        <v>171396700</v>
      </c>
      <c r="Q376" s="365"/>
      <c r="R376" s="561"/>
    </row>
    <row r="377" spans="1:19" s="962" customFormat="1" ht="12.75" customHeight="1" x14ac:dyDescent="0.25">
      <c r="A377" s="962" t="s">
        <v>1172</v>
      </c>
      <c r="B377" s="962">
        <v>43</v>
      </c>
      <c r="C377" s="555" t="s">
        <v>1173</v>
      </c>
      <c r="D377" s="555" t="s">
        <v>1173</v>
      </c>
      <c r="E377" s="366" t="s">
        <v>1213</v>
      </c>
      <c r="F377" s="563" t="s">
        <v>1214</v>
      </c>
      <c r="G377" s="367" t="s">
        <v>19</v>
      </c>
      <c r="H377" s="368" t="s">
        <v>94</v>
      </c>
      <c r="I377" s="658">
        <v>40909</v>
      </c>
      <c r="J377" s="370" t="s">
        <v>1215</v>
      </c>
      <c r="K377" s="370" t="s">
        <v>16</v>
      </c>
      <c r="L377" s="371">
        <v>6</v>
      </c>
      <c r="M377" s="371" t="s">
        <v>237</v>
      </c>
      <c r="N377" s="371">
        <v>118</v>
      </c>
      <c r="O377" s="364" t="s">
        <v>237</v>
      </c>
      <c r="P377" s="836"/>
      <c r="Q377" s="365">
        <v>860</v>
      </c>
      <c r="R377" s="561"/>
      <c r="S377" s="962" t="s">
        <v>1002</v>
      </c>
    </row>
    <row r="378" spans="1:19" s="962" customFormat="1" ht="12.75" customHeight="1" x14ac:dyDescent="0.25">
      <c r="A378" s="962" t="s">
        <v>1172</v>
      </c>
      <c r="B378" s="962">
        <v>43</v>
      </c>
      <c r="C378" s="555" t="s">
        <v>1173</v>
      </c>
      <c r="D378" s="555" t="s">
        <v>1173</v>
      </c>
      <c r="E378" s="366" t="s">
        <v>1213</v>
      </c>
      <c r="F378" s="563" t="s">
        <v>1188</v>
      </c>
      <c r="G378" s="367" t="s">
        <v>19</v>
      </c>
      <c r="H378" s="368" t="s">
        <v>94</v>
      </c>
      <c r="I378" s="658">
        <v>40544</v>
      </c>
      <c r="J378" s="370">
        <v>40908</v>
      </c>
      <c r="K378" s="370" t="s">
        <v>16</v>
      </c>
      <c r="L378" s="371">
        <v>12</v>
      </c>
      <c r="M378" s="371" t="s">
        <v>237</v>
      </c>
      <c r="N378" s="371">
        <v>122</v>
      </c>
      <c r="O378" s="364">
        <v>0</v>
      </c>
      <c r="P378" s="836"/>
      <c r="Q378" s="365">
        <v>862</v>
      </c>
      <c r="R378" s="561"/>
      <c r="S378" s="962" t="s">
        <v>1002</v>
      </c>
    </row>
    <row r="379" spans="1:19" s="962" customFormat="1" ht="12.75" customHeight="1" x14ac:dyDescent="0.25">
      <c r="A379" s="962" t="s">
        <v>1172</v>
      </c>
      <c r="B379" s="962">
        <v>43</v>
      </c>
      <c r="C379" s="555" t="s">
        <v>1173</v>
      </c>
      <c r="D379" s="555" t="s">
        <v>1173</v>
      </c>
      <c r="E379" s="366" t="s">
        <v>1216</v>
      </c>
      <c r="F379" s="563" t="s">
        <v>1217</v>
      </c>
      <c r="G379" s="367" t="s">
        <v>19</v>
      </c>
      <c r="H379" s="368" t="s">
        <v>94</v>
      </c>
      <c r="I379" s="658">
        <v>41153</v>
      </c>
      <c r="J379" s="370">
        <v>41274</v>
      </c>
      <c r="K379" s="370" t="s">
        <v>16</v>
      </c>
      <c r="L379" s="371">
        <v>12</v>
      </c>
      <c r="M379" s="371" t="s">
        <v>237</v>
      </c>
      <c r="N379" s="371">
        <v>55</v>
      </c>
      <c r="O379" s="364">
        <v>0</v>
      </c>
      <c r="P379" s="836"/>
      <c r="Q379" s="365">
        <v>864</v>
      </c>
      <c r="R379" s="1255"/>
      <c r="S379" s="962" t="s">
        <v>1002</v>
      </c>
    </row>
  </sheetData>
  <mergeCells count="4">
    <mergeCell ref="R234:R237"/>
    <mergeCell ref="E277:E278"/>
    <mergeCell ref="R228:R229"/>
    <mergeCell ref="R353:R355"/>
  </mergeCells>
  <pageMargins left="0.7" right="0.7" top="0.75" bottom="0.75" header="0.3" footer="0.3"/>
  <pageSetup orientation="portrait" horizontalDpi="4294967295" verticalDpi="4294967295"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06"/>
  <sheetViews>
    <sheetView topLeftCell="F1" workbookViewId="0">
      <pane ySplit="1" topLeftCell="A217" activePane="bottomLeft" state="frozen"/>
      <selection pane="bottomLeft" activeCell="C305" sqref="C305"/>
    </sheetView>
  </sheetViews>
  <sheetFormatPr baseColWidth="10" defaultRowHeight="13.5" customHeight="1" x14ac:dyDescent="0.25"/>
  <cols>
    <col min="1" max="1" width="11.42578125" style="577"/>
    <col min="2" max="2" width="11.5703125" style="577" bestFit="1" customWidth="1"/>
    <col min="3" max="3" width="36.7109375" style="577" customWidth="1"/>
    <col min="4" max="4" width="60.5703125" style="577" customWidth="1"/>
    <col min="5" max="5" width="21.7109375" style="577" customWidth="1"/>
    <col min="6" max="6" width="31.85546875" style="577" customWidth="1"/>
    <col min="7" max="7" width="11.42578125" style="577"/>
    <col min="8" max="10" width="11.5703125" style="577" bestFit="1" customWidth="1"/>
    <col min="11" max="11" width="11.42578125" style="577"/>
    <col min="12" max="12" width="11.5703125" style="577" bestFit="1" customWidth="1"/>
    <col min="13" max="13" width="11.42578125" style="577"/>
    <col min="14" max="15" width="11.5703125" style="577" bestFit="1" customWidth="1"/>
    <col min="16" max="16" width="17.85546875" style="577" customWidth="1"/>
    <col min="17" max="17" width="11.5703125" style="577" bestFit="1" customWidth="1"/>
    <col min="18" max="16384" width="11.42578125" style="577"/>
  </cols>
  <sheetData>
    <row r="1" spans="1:19" ht="47.25" customHeight="1" x14ac:dyDescent="0.25">
      <c r="A1" s="573" t="s">
        <v>17</v>
      </c>
      <c r="B1" s="573" t="s">
        <v>18</v>
      </c>
      <c r="C1" s="573" t="s">
        <v>0</v>
      </c>
      <c r="D1" s="573" t="s">
        <v>1</v>
      </c>
      <c r="E1" s="573" t="s">
        <v>2</v>
      </c>
      <c r="F1" s="573" t="s">
        <v>3</v>
      </c>
      <c r="G1" s="573" t="s">
        <v>4</v>
      </c>
      <c r="H1" s="573" t="s">
        <v>5</v>
      </c>
      <c r="I1" s="657" t="s">
        <v>6</v>
      </c>
      <c r="J1" s="657" t="s">
        <v>7</v>
      </c>
      <c r="K1" s="573" t="s">
        <v>8</v>
      </c>
      <c r="L1" s="573" t="s">
        <v>9</v>
      </c>
      <c r="M1" s="573" t="s">
        <v>10</v>
      </c>
      <c r="N1" s="573" t="s">
        <v>11</v>
      </c>
      <c r="O1" s="573" t="s">
        <v>12</v>
      </c>
      <c r="P1" s="573" t="s">
        <v>13</v>
      </c>
      <c r="Q1" s="573" t="s">
        <v>14</v>
      </c>
      <c r="R1" s="573" t="s">
        <v>15</v>
      </c>
    </row>
    <row r="2" spans="1:19" ht="13.5" customHeight="1" x14ac:dyDescent="0.25">
      <c r="A2" s="577" t="s">
        <v>1672</v>
      </c>
      <c r="B2" s="577">
        <v>4</v>
      </c>
      <c r="C2" s="555" t="s">
        <v>1666</v>
      </c>
      <c r="D2" s="555" t="s">
        <v>1666</v>
      </c>
      <c r="E2" s="555" t="s">
        <v>32</v>
      </c>
      <c r="F2" s="371">
        <v>196</v>
      </c>
      <c r="G2" s="367" t="s">
        <v>19</v>
      </c>
      <c r="H2" s="368" t="s">
        <v>95</v>
      </c>
      <c r="I2" s="658">
        <v>40562</v>
      </c>
      <c r="J2" s="658">
        <v>40908</v>
      </c>
      <c r="K2" s="370" t="s">
        <v>16</v>
      </c>
      <c r="L2" s="364">
        <f>(J2-I2)/30</f>
        <v>11.533333333333333</v>
      </c>
      <c r="M2" s="370"/>
      <c r="N2" s="364">
        <v>182</v>
      </c>
      <c r="O2" s="364" t="s">
        <v>95</v>
      </c>
      <c r="P2" s="365">
        <v>89713514</v>
      </c>
      <c r="Q2" s="365">
        <v>10</v>
      </c>
      <c r="R2" s="561"/>
    </row>
    <row r="3" spans="1:19" ht="13.5" customHeight="1" x14ac:dyDescent="0.25">
      <c r="A3" s="577" t="s">
        <v>1672</v>
      </c>
      <c r="B3" s="577">
        <v>4</v>
      </c>
      <c r="C3" s="555" t="s">
        <v>1666</v>
      </c>
      <c r="D3" s="555" t="s">
        <v>1666</v>
      </c>
      <c r="E3" s="555" t="s">
        <v>32</v>
      </c>
      <c r="F3" s="371">
        <v>274</v>
      </c>
      <c r="G3" s="367" t="s">
        <v>19</v>
      </c>
      <c r="H3" s="367" t="s">
        <v>95</v>
      </c>
      <c r="I3" s="658">
        <v>40938</v>
      </c>
      <c r="J3" s="658">
        <v>41274</v>
      </c>
      <c r="K3" s="370" t="s">
        <v>16</v>
      </c>
      <c r="L3" s="364">
        <f t="shared" ref="L3:L4" si="0">(J3-I3)/30</f>
        <v>11.2</v>
      </c>
      <c r="M3" s="370"/>
      <c r="N3" s="364">
        <v>182</v>
      </c>
      <c r="O3" s="364" t="s">
        <v>95</v>
      </c>
      <c r="P3" s="365">
        <v>109511617</v>
      </c>
      <c r="Q3" s="365">
        <v>8</v>
      </c>
      <c r="R3" s="561"/>
    </row>
    <row r="4" spans="1:19" ht="13.5" customHeight="1" x14ac:dyDescent="0.25">
      <c r="A4" s="577" t="s">
        <v>1672</v>
      </c>
      <c r="B4" s="577">
        <v>4</v>
      </c>
      <c r="C4" s="555" t="s">
        <v>1666</v>
      </c>
      <c r="D4" s="555" t="s">
        <v>1666</v>
      </c>
      <c r="E4" s="555" t="s">
        <v>32</v>
      </c>
      <c r="F4" s="371">
        <v>199</v>
      </c>
      <c r="G4" s="367" t="s">
        <v>19</v>
      </c>
      <c r="H4" s="367" t="s">
        <v>95</v>
      </c>
      <c r="I4" s="658">
        <v>41305</v>
      </c>
      <c r="J4" s="658">
        <v>41639</v>
      </c>
      <c r="K4" s="370" t="s">
        <v>16</v>
      </c>
      <c r="L4" s="364">
        <f t="shared" si="0"/>
        <v>11.133333333333333</v>
      </c>
      <c r="M4" s="370"/>
      <c r="N4" s="364">
        <v>520</v>
      </c>
      <c r="O4" s="364" t="s">
        <v>95</v>
      </c>
      <c r="P4" s="365">
        <v>495201119</v>
      </c>
      <c r="Q4" s="365">
        <v>9</v>
      </c>
      <c r="R4" s="561"/>
    </row>
    <row r="5" spans="1:19" ht="13.5" customHeight="1" x14ac:dyDescent="0.25">
      <c r="A5" s="577" t="s">
        <v>1672</v>
      </c>
      <c r="B5" s="577">
        <v>4</v>
      </c>
      <c r="C5" s="555" t="s">
        <v>1666</v>
      </c>
      <c r="D5" s="555" t="s">
        <v>1666</v>
      </c>
      <c r="E5" s="555" t="s">
        <v>1667</v>
      </c>
      <c r="F5" s="371" t="s">
        <v>1668</v>
      </c>
      <c r="G5" s="367" t="s">
        <v>19</v>
      </c>
      <c r="H5" s="367" t="s">
        <v>95</v>
      </c>
      <c r="I5" s="658">
        <v>41393</v>
      </c>
      <c r="J5" s="658">
        <v>41639</v>
      </c>
      <c r="K5" s="370" t="s">
        <v>16</v>
      </c>
      <c r="L5" s="364"/>
      <c r="M5" s="364">
        <f>(J5-I5)/30</f>
        <v>8.1999999999999993</v>
      </c>
      <c r="N5" s="659">
        <v>520</v>
      </c>
      <c r="O5" s="364" t="s">
        <v>95</v>
      </c>
      <c r="P5" s="365">
        <v>963779600</v>
      </c>
      <c r="Q5" s="365">
        <v>12</v>
      </c>
      <c r="R5" s="496" t="s">
        <v>1669</v>
      </c>
    </row>
    <row r="6" spans="1:19" ht="13.5" customHeight="1" x14ac:dyDescent="0.25">
      <c r="A6" s="577" t="s">
        <v>1672</v>
      </c>
      <c r="B6" s="577">
        <v>4</v>
      </c>
      <c r="C6" s="555" t="s">
        <v>1666</v>
      </c>
      <c r="D6" s="555" t="s">
        <v>1666</v>
      </c>
      <c r="E6" s="555" t="s">
        <v>1667</v>
      </c>
      <c r="F6" s="371" t="s">
        <v>1670</v>
      </c>
      <c r="G6" s="367" t="s">
        <v>19</v>
      </c>
      <c r="H6" s="367" t="s">
        <v>95</v>
      </c>
      <c r="I6" s="658">
        <v>41662</v>
      </c>
      <c r="J6" s="658">
        <v>41978</v>
      </c>
      <c r="K6" s="370" t="s">
        <v>16</v>
      </c>
      <c r="L6" s="364"/>
      <c r="M6" s="364">
        <f>(J6-I6)/30</f>
        <v>10.533333333333333</v>
      </c>
      <c r="N6" s="659">
        <v>520</v>
      </c>
      <c r="O6" s="364" t="s">
        <v>95</v>
      </c>
      <c r="P6" s="365">
        <v>2960722641</v>
      </c>
      <c r="Q6" s="365"/>
      <c r="R6" s="496" t="s">
        <v>1669</v>
      </c>
    </row>
    <row r="7" spans="1:19" ht="13.5" customHeight="1" x14ac:dyDescent="0.25">
      <c r="A7" s="577" t="s">
        <v>1672</v>
      </c>
      <c r="B7" s="577">
        <v>4</v>
      </c>
      <c r="C7" s="555" t="s">
        <v>1666</v>
      </c>
      <c r="D7" s="555" t="s">
        <v>1666</v>
      </c>
      <c r="E7" s="555" t="s">
        <v>1667</v>
      </c>
      <c r="F7" s="371" t="s">
        <v>1671</v>
      </c>
      <c r="G7" s="367" t="s">
        <v>19</v>
      </c>
      <c r="H7" s="367" t="s">
        <v>95</v>
      </c>
      <c r="I7" s="658">
        <v>41662</v>
      </c>
      <c r="J7" s="658">
        <v>41992</v>
      </c>
      <c r="K7" s="370" t="s">
        <v>16</v>
      </c>
      <c r="L7" s="364"/>
      <c r="M7" s="364">
        <f>(J7-I7)/30</f>
        <v>11</v>
      </c>
      <c r="N7" s="659">
        <v>520</v>
      </c>
      <c r="O7" s="364" t="s">
        <v>95</v>
      </c>
      <c r="P7" s="365">
        <v>1105139363</v>
      </c>
      <c r="Q7" s="365">
        <v>16</v>
      </c>
      <c r="R7" s="496" t="s">
        <v>1669</v>
      </c>
    </row>
    <row r="8" spans="1:19" ht="13.5" customHeight="1" x14ac:dyDescent="0.25">
      <c r="A8" s="577" t="s">
        <v>1672</v>
      </c>
      <c r="B8" s="577">
        <v>4</v>
      </c>
      <c r="C8" s="555" t="s">
        <v>1666</v>
      </c>
      <c r="D8" s="555" t="s">
        <v>1666</v>
      </c>
      <c r="E8" s="555" t="s">
        <v>32</v>
      </c>
      <c r="F8" s="371">
        <v>179</v>
      </c>
      <c r="G8" s="367" t="s">
        <v>19</v>
      </c>
      <c r="H8" s="367" t="s">
        <v>95</v>
      </c>
      <c r="I8" s="658">
        <v>41660</v>
      </c>
      <c r="J8" s="658">
        <v>41912</v>
      </c>
      <c r="K8" s="370" t="s">
        <v>16</v>
      </c>
      <c r="L8" s="364">
        <f>(J8-I8)/30</f>
        <v>8.4</v>
      </c>
      <c r="M8" s="364"/>
      <c r="N8" s="364">
        <v>832</v>
      </c>
      <c r="O8" s="364" t="s">
        <v>95</v>
      </c>
      <c r="P8" s="365">
        <v>772869867</v>
      </c>
      <c r="Q8" s="365">
        <v>13</v>
      </c>
      <c r="R8" s="561"/>
    </row>
    <row r="9" spans="1:19" ht="13.5" customHeight="1" x14ac:dyDescent="0.25">
      <c r="C9" s="555"/>
      <c r="D9" s="555"/>
      <c r="E9" s="555"/>
      <c r="F9" s="371"/>
      <c r="G9" s="367"/>
      <c r="H9" s="367"/>
      <c r="I9" s="658"/>
      <c r="J9" s="658"/>
      <c r="K9" s="370"/>
      <c r="L9" s="364"/>
      <c r="M9" s="364"/>
      <c r="N9" s="364"/>
      <c r="O9" s="364"/>
      <c r="P9" s="365"/>
      <c r="Q9" s="365"/>
      <c r="R9" s="561"/>
    </row>
    <row r="12" spans="1:19" ht="13.5" customHeight="1" x14ac:dyDescent="0.25">
      <c r="A12" s="577" t="s">
        <v>1672</v>
      </c>
      <c r="B12" s="577">
        <v>28</v>
      </c>
      <c r="C12" s="555" t="s">
        <v>1680</v>
      </c>
      <c r="D12" s="555" t="s">
        <v>1680</v>
      </c>
      <c r="E12" s="555" t="s">
        <v>374</v>
      </c>
      <c r="F12" s="371">
        <v>2112310</v>
      </c>
      <c r="G12" s="367" t="s">
        <v>19</v>
      </c>
      <c r="H12" s="368" t="s">
        <v>95</v>
      </c>
      <c r="I12" s="658">
        <v>40774</v>
      </c>
      <c r="J12" s="658">
        <v>40963</v>
      </c>
      <c r="K12" s="370" t="s">
        <v>16</v>
      </c>
      <c r="L12" s="364">
        <f>(J12-I12)/30</f>
        <v>6.3</v>
      </c>
      <c r="M12" s="370"/>
      <c r="N12" s="364">
        <v>832</v>
      </c>
      <c r="O12" s="364" t="s">
        <v>95</v>
      </c>
      <c r="P12" s="365">
        <v>384898176</v>
      </c>
      <c r="Q12" s="365">
        <v>1</v>
      </c>
      <c r="R12" s="561"/>
    </row>
    <row r="13" spans="1:19" ht="13.5" customHeight="1" x14ac:dyDescent="0.25">
      <c r="A13" s="577" t="s">
        <v>1672</v>
      </c>
      <c r="B13" s="577">
        <v>28</v>
      </c>
      <c r="C13" s="555" t="s">
        <v>1680</v>
      </c>
      <c r="D13" s="555" t="s">
        <v>1680</v>
      </c>
      <c r="E13" s="555" t="s">
        <v>374</v>
      </c>
      <c r="F13" s="371">
        <v>2120914</v>
      </c>
      <c r="G13" s="367" t="s">
        <v>19</v>
      </c>
      <c r="H13" s="368" t="s">
        <v>95</v>
      </c>
      <c r="I13" s="658">
        <v>41010</v>
      </c>
      <c r="J13" s="658">
        <v>41164</v>
      </c>
      <c r="K13" s="370" t="s">
        <v>16</v>
      </c>
      <c r="L13" s="364">
        <f t="shared" ref="L13:L15" si="1">(J13-I13)/30</f>
        <v>5.1333333333333337</v>
      </c>
      <c r="M13" s="370"/>
      <c r="N13" s="364">
        <v>580</v>
      </c>
      <c r="O13" s="364" t="s">
        <v>95</v>
      </c>
      <c r="P13" s="365">
        <v>712588116</v>
      </c>
      <c r="Q13" s="365">
        <v>1</v>
      </c>
      <c r="R13" s="561"/>
    </row>
    <row r="14" spans="1:19" ht="13.5" customHeight="1" x14ac:dyDescent="0.25">
      <c r="A14" s="577" t="s">
        <v>1672</v>
      </c>
      <c r="B14" s="577">
        <v>28</v>
      </c>
      <c r="C14" s="555" t="s">
        <v>1680</v>
      </c>
      <c r="D14" s="555" t="s">
        <v>1680</v>
      </c>
      <c r="E14" s="555" t="s">
        <v>374</v>
      </c>
      <c r="F14" s="371">
        <v>2122845</v>
      </c>
      <c r="G14" s="367" t="s">
        <v>19</v>
      </c>
      <c r="H14" s="368" t="s">
        <v>95</v>
      </c>
      <c r="I14" s="658">
        <v>41165</v>
      </c>
      <c r="J14" s="658">
        <v>41258</v>
      </c>
      <c r="K14" s="370" t="s">
        <v>16</v>
      </c>
      <c r="L14" s="364">
        <f t="shared" si="1"/>
        <v>3.1</v>
      </c>
      <c r="M14" s="370"/>
      <c r="N14" s="364">
        <v>580</v>
      </c>
      <c r="O14" s="364" t="s">
        <v>95</v>
      </c>
      <c r="P14" s="365">
        <v>437799235</v>
      </c>
      <c r="Q14" s="365">
        <v>2</v>
      </c>
      <c r="R14" s="561"/>
    </row>
    <row r="15" spans="1:19" ht="13.5" customHeight="1" x14ac:dyDescent="0.25">
      <c r="A15" s="577" t="s">
        <v>1672</v>
      </c>
      <c r="B15" s="577">
        <v>28</v>
      </c>
      <c r="C15" s="555" t="s">
        <v>1680</v>
      </c>
      <c r="D15" s="555" t="s">
        <v>1680</v>
      </c>
      <c r="E15" s="555" t="s">
        <v>32</v>
      </c>
      <c r="F15" s="371" t="s">
        <v>1681</v>
      </c>
      <c r="G15" s="367" t="s">
        <v>19</v>
      </c>
      <c r="H15" s="368" t="s">
        <v>95</v>
      </c>
      <c r="I15" s="658">
        <v>41551</v>
      </c>
      <c r="J15" s="658">
        <v>41912</v>
      </c>
      <c r="K15" s="370" t="s">
        <v>16</v>
      </c>
      <c r="L15" s="364">
        <f t="shared" si="1"/>
        <v>12.033333333333333</v>
      </c>
      <c r="M15" s="370"/>
      <c r="N15" s="364">
        <v>580</v>
      </c>
      <c r="O15" s="364" t="s">
        <v>95</v>
      </c>
      <c r="P15" s="365">
        <v>2005926769</v>
      </c>
      <c r="Q15" s="365">
        <v>1</v>
      </c>
      <c r="R15" s="561"/>
    </row>
    <row r="16" spans="1:19" ht="13.5" customHeight="1" x14ac:dyDescent="0.25">
      <c r="A16" s="577" t="s">
        <v>1672</v>
      </c>
      <c r="B16" s="577">
        <v>28</v>
      </c>
      <c r="C16" s="366" t="s">
        <v>1680</v>
      </c>
      <c r="D16" s="366" t="s">
        <v>1680</v>
      </c>
      <c r="E16" s="555" t="s">
        <v>374</v>
      </c>
      <c r="F16" s="660">
        <v>2130471</v>
      </c>
      <c r="G16" s="367" t="s">
        <v>19</v>
      </c>
      <c r="H16" s="367" t="s">
        <v>95</v>
      </c>
      <c r="I16" s="658">
        <v>41348</v>
      </c>
      <c r="J16" s="370">
        <v>41453</v>
      </c>
      <c r="K16" s="370" t="s">
        <v>16</v>
      </c>
      <c r="L16" s="660">
        <f>(J16-I16)/30</f>
        <v>3.5</v>
      </c>
      <c r="M16" s="370"/>
      <c r="N16" s="364">
        <v>580</v>
      </c>
      <c r="O16" s="364" t="s">
        <v>95</v>
      </c>
      <c r="P16" s="365">
        <v>492669806</v>
      </c>
      <c r="Q16" s="365">
        <v>1</v>
      </c>
      <c r="R16" s="561"/>
      <c r="S16" s="577" t="s">
        <v>1002</v>
      </c>
    </row>
    <row r="17" spans="1:19" ht="13.5" customHeight="1" x14ac:dyDescent="0.25">
      <c r="A17" s="577" t="s">
        <v>1672</v>
      </c>
      <c r="B17" s="577">
        <v>28</v>
      </c>
      <c r="C17" s="366" t="s">
        <v>1680</v>
      </c>
      <c r="D17" s="366" t="s">
        <v>1680</v>
      </c>
      <c r="E17" s="555" t="s">
        <v>374</v>
      </c>
      <c r="F17" s="660">
        <v>2111370</v>
      </c>
      <c r="G17" s="367" t="s">
        <v>19</v>
      </c>
      <c r="H17" s="367" t="s">
        <v>95</v>
      </c>
      <c r="I17" s="658">
        <v>40774</v>
      </c>
      <c r="J17" s="370">
        <v>40936</v>
      </c>
      <c r="K17" s="370" t="s">
        <v>16</v>
      </c>
      <c r="L17" s="660">
        <f t="shared" ref="L17:L20" si="2">(J17-I17)/30</f>
        <v>5.4</v>
      </c>
      <c r="M17" s="370"/>
      <c r="N17" s="364">
        <v>250</v>
      </c>
      <c r="O17" s="364" t="s">
        <v>95</v>
      </c>
      <c r="P17" s="365">
        <v>231946650</v>
      </c>
      <c r="Q17" s="365">
        <v>1</v>
      </c>
      <c r="R17" s="561"/>
      <c r="S17" s="577" t="s">
        <v>1002</v>
      </c>
    </row>
    <row r="18" spans="1:19" ht="13.5" customHeight="1" x14ac:dyDescent="0.25">
      <c r="A18" s="577" t="s">
        <v>1672</v>
      </c>
      <c r="B18" s="577">
        <v>28</v>
      </c>
      <c r="C18" s="366" t="s">
        <v>1680</v>
      </c>
      <c r="D18" s="366" t="s">
        <v>1680</v>
      </c>
      <c r="E18" s="555" t="s">
        <v>374</v>
      </c>
      <c r="F18" s="371">
        <v>2112068</v>
      </c>
      <c r="G18" s="367" t="s">
        <v>19</v>
      </c>
      <c r="H18" s="367" t="s">
        <v>95</v>
      </c>
      <c r="I18" s="658">
        <v>40884</v>
      </c>
      <c r="J18" s="370">
        <v>41036</v>
      </c>
      <c r="K18" s="370" t="s">
        <v>16</v>
      </c>
      <c r="L18" s="661">
        <f t="shared" si="2"/>
        <v>5.0666666666666664</v>
      </c>
      <c r="M18" s="370"/>
      <c r="N18" s="364">
        <v>129</v>
      </c>
      <c r="O18" s="364" t="s">
        <v>95</v>
      </c>
      <c r="P18" s="365">
        <v>106386197</v>
      </c>
      <c r="Q18" s="365">
        <v>1</v>
      </c>
      <c r="R18" s="561"/>
      <c r="S18" s="577" t="s">
        <v>1002</v>
      </c>
    </row>
    <row r="19" spans="1:19" ht="13.5" customHeight="1" x14ac:dyDescent="0.25">
      <c r="A19" s="577" t="s">
        <v>1672</v>
      </c>
      <c r="B19" s="577">
        <v>28</v>
      </c>
      <c r="C19" s="366" t="s">
        <v>1680</v>
      </c>
      <c r="D19" s="366" t="s">
        <v>1680</v>
      </c>
      <c r="E19" s="555" t="s">
        <v>1682</v>
      </c>
      <c r="F19" s="371" t="s">
        <v>1683</v>
      </c>
      <c r="G19" s="367" t="s">
        <v>19</v>
      </c>
      <c r="H19" s="367" t="s">
        <v>95</v>
      </c>
      <c r="I19" s="658">
        <v>41690</v>
      </c>
      <c r="J19" s="370">
        <v>41993</v>
      </c>
      <c r="K19" s="370" t="s">
        <v>16</v>
      </c>
      <c r="L19" s="661">
        <f t="shared" si="2"/>
        <v>10.1</v>
      </c>
      <c r="M19" s="370"/>
      <c r="N19" s="364">
        <v>178</v>
      </c>
      <c r="O19" s="364" t="s">
        <v>95</v>
      </c>
      <c r="P19" s="365">
        <v>1233900000</v>
      </c>
      <c r="Q19" s="365">
        <v>1</v>
      </c>
      <c r="R19" s="561"/>
      <c r="S19" s="577" t="s">
        <v>1002</v>
      </c>
    </row>
    <row r="20" spans="1:19" ht="13.5" customHeight="1" x14ac:dyDescent="0.25">
      <c r="A20" s="577" t="s">
        <v>1672</v>
      </c>
      <c r="B20" s="577">
        <v>28</v>
      </c>
      <c r="C20" s="366" t="s">
        <v>1680</v>
      </c>
      <c r="D20" s="366" t="s">
        <v>1680</v>
      </c>
      <c r="E20" s="555" t="s">
        <v>374</v>
      </c>
      <c r="F20" s="660">
        <v>2122556</v>
      </c>
      <c r="G20" s="367" t="s">
        <v>19</v>
      </c>
      <c r="H20" s="367" t="s">
        <v>95</v>
      </c>
      <c r="I20" s="658">
        <v>41151</v>
      </c>
      <c r="J20" s="370">
        <v>41258</v>
      </c>
      <c r="K20" s="370" t="s">
        <v>16</v>
      </c>
      <c r="L20" s="661">
        <f t="shared" si="2"/>
        <v>3.5666666666666669</v>
      </c>
      <c r="M20" s="370"/>
      <c r="N20" s="364">
        <v>129</v>
      </c>
      <c r="O20" s="364" t="s">
        <v>95</v>
      </c>
      <c r="P20" s="365">
        <v>128448947</v>
      </c>
      <c r="Q20" s="365">
        <v>2</v>
      </c>
      <c r="R20" s="561"/>
      <c r="S20" s="577" t="s">
        <v>1002</v>
      </c>
    </row>
    <row r="21" spans="1:19" ht="13.5" customHeight="1" x14ac:dyDescent="0.25">
      <c r="A21" s="577" t="s">
        <v>1672</v>
      </c>
      <c r="B21" s="577" t="s">
        <v>1685</v>
      </c>
      <c r="C21" s="555" t="s">
        <v>1680</v>
      </c>
      <c r="D21" s="555" t="s">
        <v>1680</v>
      </c>
      <c r="E21" s="555" t="s">
        <v>374</v>
      </c>
      <c r="F21" s="371">
        <v>2112069</v>
      </c>
      <c r="G21" s="367" t="s">
        <v>19</v>
      </c>
      <c r="H21" s="368" t="s">
        <v>95</v>
      </c>
      <c r="I21" s="658">
        <v>40884</v>
      </c>
      <c r="J21" s="658">
        <v>41036</v>
      </c>
      <c r="K21" s="370" t="s">
        <v>16</v>
      </c>
      <c r="L21" s="364">
        <f>(J21-I21)/30</f>
        <v>5.0666666666666664</v>
      </c>
      <c r="M21" s="370"/>
      <c r="N21" s="364">
        <v>193</v>
      </c>
      <c r="O21" s="364" t="s">
        <v>95</v>
      </c>
      <c r="P21" s="365">
        <v>159166946</v>
      </c>
      <c r="Q21" s="365">
        <v>1</v>
      </c>
      <c r="R21" s="561"/>
    </row>
    <row r="22" spans="1:19" ht="13.5" customHeight="1" x14ac:dyDescent="0.25">
      <c r="A22" s="577" t="s">
        <v>1672</v>
      </c>
      <c r="B22" s="577" t="s">
        <v>1685</v>
      </c>
      <c r="C22" s="555" t="s">
        <v>1680</v>
      </c>
      <c r="D22" s="555" t="s">
        <v>1680</v>
      </c>
      <c r="E22" s="555" t="s">
        <v>374</v>
      </c>
      <c r="F22" s="371">
        <v>2121612</v>
      </c>
      <c r="G22" s="367" t="s">
        <v>19</v>
      </c>
      <c r="H22" s="368" t="s">
        <v>95</v>
      </c>
      <c r="I22" s="658">
        <v>41058</v>
      </c>
      <c r="J22" s="658">
        <v>41122</v>
      </c>
      <c r="K22" s="370" t="s">
        <v>16</v>
      </c>
      <c r="L22" s="364">
        <f t="shared" ref="L22:L25" si="3">(J22-I22)/30</f>
        <v>2.1333333333333333</v>
      </c>
      <c r="M22" s="370"/>
      <c r="N22" s="364">
        <v>193</v>
      </c>
      <c r="O22" s="364" t="s">
        <v>95</v>
      </c>
      <c r="P22" s="365">
        <v>99187384</v>
      </c>
      <c r="Q22" s="365">
        <v>2</v>
      </c>
      <c r="R22" s="561"/>
    </row>
    <row r="23" spans="1:19" ht="13.5" customHeight="1" x14ac:dyDescent="0.25">
      <c r="A23" s="577" t="s">
        <v>1672</v>
      </c>
      <c r="B23" s="577" t="s">
        <v>1685</v>
      </c>
      <c r="C23" s="555" t="s">
        <v>1680</v>
      </c>
      <c r="D23" s="555" t="s">
        <v>1680</v>
      </c>
      <c r="E23" s="555" t="s">
        <v>374</v>
      </c>
      <c r="F23" s="371">
        <v>212557</v>
      </c>
      <c r="G23" s="367" t="s">
        <v>19</v>
      </c>
      <c r="H23" s="368" t="s">
        <v>95</v>
      </c>
      <c r="I23" s="658">
        <v>41151</v>
      </c>
      <c r="J23" s="658">
        <v>41258</v>
      </c>
      <c r="K23" s="370" t="s">
        <v>16</v>
      </c>
      <c r="L23" s="364">
        <f t="shared" si="3"/>
        <v>3.5666666666666669</v>
      </c>
      <c r="M23" s="370"/>
      <c r="N23" s="364">
        <v>193</v>
      </c>
      <c r="O23" s="364" t="s">
        <v>95</v>
      </c>
      <c r="P23" s="365">
        <v>192175556</v>
      </c>
      <c r="Q23" s="365">
        <v>2</v>
      </c>
      <c r="R23" s="561"/>
    </row>
    <row r="24" spans="1:19" ht="13.5" customHeight="1" x14ac:dyDescent="0.25">
      <c r="A24" s="577" t="s">
        <v>1672</v>
      </c>
      <c r="B24" s="577" t="s">
        <v>1685</v>
      </c>
      <c r="C24" s="555" t="s">
        <v>1680</v>
      </c>
      <c r="D24" s="555" t="s">
        <v>1680</v>
      </c>
      <c r="E24" s="555" t="s">
        <v>374</v>
      </c>
      <c r="F24" s="371">
        <v>2130470</v>
      </c>
      <c r="G24" s="367" t="s">
        <v>19</v>
      </c>
      <c r="H24" s="368" t="s">
        <v>95</v>
      </c>
      <c r="I24" s="658">
        <v>41348</v>
      </c>
      <c r="J24" s="658">
        <v>41453</v>
      </c>
      <c r="K24" s="370" t="s">
        <v>16</v>
      </c>
      <c r="L24" s="364">
        <f t="shared" si="3"/>
        <v>3.5</v>
      </c>
      <c r="M24" s="370"/>
      <c r="N24" s="364">
        <v>193</v>
      </c>
      <c r="O24" s="364" t="s">
        <v>95</v>
      </c>
      <c r="P24" s="365">
        <v>163940126</v>
      </c>
      <c r="Q24" s="365">
        <v>2</v>
      </c>
      <c r="R24" s="561"/>
    </row>
    <row r="25" spans="1:19" ht="13.5" customHeight="1" x14ac:dyDescent="0.25">
      <c r="A25" s="577" t="s">
        <v>1672</v>
      </c>
      <c r="B25" s="577" t="s">
        <v>1685</v>
      </c>
      <c r="C25" s="555" t="s">
        <v>1680</v>
      </c>
      <c r="D25" s="555" t="s">
        <v>1680</v>
      </c>
      <c r="E25" s="555" t="s">
        <v>32</v>
      </c>
      <c r="F25" s="371" t="s">
        <v>1684</v>
      </c>
      <c r="G25" s="367" t="s">
        <v>19</v>
      </c>
      <c r="H25" s="368" t="s">
        <v>95</v>
      </c>
      <c r="I25" s="658">
        <v>41550</v>
      </c>
      <c r="J25" s="658">
        <v>41912</v>
      </c>
      <c r="K25" s="370" t="s">
        <v>16</v>
      </c>
      <c r="L25" s="364">
        <f t="shared" si="3"/>
        <v>12.066666666666666</v>
      </c>
      <c r="M25" s="370"/>
      <c r="N25" s="364">
        <v>193</v>
      </c>
      <c r="O25" s="364" t="s">
        <v>95</v>
      </c>
      <c r="P25" s="365">
        <v>637707066</v>
      </c>
      <c r="Q25" s="365">
        <v>2</v>
      </c>
      <c r="R25" s="561"/>
    </row>
    <row r="26" spans="1:19" ht="13.5" customHeight="1" x14ac:dyDescent="0.25">
      <c r="A26" s="577" t="s">
        <v>1672</v>
      </c>
      <c r="B26" s="577" t="s">
        <v>1685</v>
      </c>
      <c r="C26" s="366" t="s">
        <v>1680</v>
      </c>
      <c r="D26" s="366" t="s">
        <v>1680</v>
      </c>
      <c r="E26" s="555" t="s">
        <v>1686</v>
      </c>
      <c r="F26" s="303" t="s">
        <v>1687</v>
      </c>
      <c r="G26" s="367" t="s">
        <v>19</v>
      </c>
      <c r="H26" s="367" t="s">
        <v>95</v>
      </c>
      <c r="I26" s="658">
        <v>40646</v>
      </c>
      <c r="J26" s="370">
        <v>40766</v>
      </c>
      <c r="K26" s="370" t="s">
        <v>16</v>
      </c>
      <c r="L26" s="660">
        <v>4</v>
      </c>
      <c r="M26" s="370"/>
      <c r="N26" s="364">
        <v>193</v>
      </c>
      <c r="O26" s="364" t="s">
        <v>95</v>
      </c>
      <c r="P26" s="365">
        <v>150952344</v>
      </c>
      <c r="Q26" s="365">
        <v>1</v>
      </c>
      <c r="R26" s="561"/>
      <c r="S26" s="577" t="s">
        <v>1002</v>
      </c>
    </row>
    <row r="27" spans="1:19" ht="13.5" customHeight="1" x14ac:dyDescent="0.25">
      <c r="A27" s="577" t="s">
        <v>1672</v>
      </c>
      <c r="B27" s="577" t="s">
        <v>1685</v>
      </c>
      <c r="C27" s="366" t="s">
        <v>1680</v>
      </c>
      <c r="D27" s="366" t="s">
        <v>1680</v>
      </c>
      <c r="E27" s="555" t="s">
        <v>1686</v>
      </c>
      <c r="F27" s="303" t="s">
        <v>1688</v>
      </c>
      <c r="G27" s="367" t="s">
        <v>19</v>
      </c>
      <c r="H27" s="367" t="s">
        <v>95</v>
      </c>
      <c r="I27" s="658">
        <v>40645</v>
      </c>
      <c r="J27" s="370">
        <v>40780</v>
      </c>
      <c r="K27" s="370" t="s">
        <v>16</v>
      </c>
      <c r="L27" s="660">
        <v>4.5</v>
      </c>
      <c r="M27" s="370"/>
      <c r="N27" s="364">
        <v>129</v>
      </c>
      <c r="O27" s="364" t="s">
        <v>95</v>
      </c>
      <c r="P27" s="365">
        <v>112404915</v>
      </c>
      <c r="Q27" s="365">
        <v>1</v>
      </c>
      <c r="R27" s="561"/>
      <c r="S27" s="577" t="s">
        <v>1002</v>
      </c>
    </row>
    <row r="28" spans="1:19" ht="13.5" customHeight="1" x14ac:dyDescent="0.25">
      <c r="A28" s="577" t="s">
        <v>1672</v>
      </c>
      <c r="B28" s="577" t="s">
        <v>1685</v>
      </c>
      <c r="C28" s="366" t="s">
        <v>1680</v>
      </c>
      <c r="D28" s="366" t="s">
        <v>1680</v>
      </c>
      <c r="E28" s="555" t="s">
        <v>1686</v>
      </c>
      <c r="F28" s="303" t="s">
        <v>1689</v>
      </c>
      <c r="G28" s="367" t="s">
        <v>19</v>
      </c>
      <c r="H28" s="367" t="s">
        <v>95</v>
      </c>
      <c r="I28" s="658">
        <v>41297</v>
      </c>
      <c r="J28" s="370">
        <v>41453</v>
      </c>
      <c r="K28" s="370" t="s">
        <v>16</v>
      </c>
      <c r="L28" s="660">
        <v>5.2</v>
      </c>
      <c r="M28" s="370"/>
      <c r="N28" s="364">
        <v>45</v>
      </c>
      <c r="O28" s="364" t="s">
        <v>95</v>
      </c>
      <c r="P28" s="365">
        <v>35856423</v>
      </c>
      <c r="Q28" s="365">
        <v>2</v>
      </c>
      <c r="R28" s="561"/>
      <c r="S28" s="577" t="s">
        <v>1002</v>
      </c>
    </row>
    <row r="29" spans="1:19" ht="13.5" customHeight="1" x14ac:dyDescent="0.25">
      <c r="A29" s="577" t="s">
        <v>1672</v>
      </c>
      <c r="B29" s="577" t="s">
        <v>1685</v>
      </c>
      <c r="C29" s="366" t="s">
        <v>1680</v>
      </c>
      <c r="D29" s="366" t="s">
        <v>1680</v>
      </c>
      <c r="E29" s="555" t="s">
        <v>1682</v>
      </c>
      <c r="F29" s="660" t="s">
        <v>1181</v>
      </c>
      <c r="G29" s="367" t="s">
        <v>19</v>
      </c>
      <c r="H29" s="367" t="s">
        <v>95</v>
      </c>
      <c r="I29" s="658">
        <v>40210</v>
      </c>
      <c r="J29" s="370">
        <v>40523</v>
      </c>
      <c r="K29" s="370" t="s">
        <v>16</v>
      </c>
      <c r="L29" s="660">
        <v>10.43</v>
      </c>
      <c r="M29" s="370"/>
      <c r="N29" s="364">
        <v>164</v>
      </c>
      <c r="O29" s="364" t="s">
        <v>95</v>
      </c>
      <c r="P29" s="365">
        <v>2350907940</v>
      </c>
      <c r="Q29" s="365">
        <v>1</v>
      </c>
      <c r="R29" s="561"/>
      <c r="S29" s="577" t="s">
        <v>1002</v>
      </c>
    </row>
    <row r="32" spans="1:19" s="607" customFormat="1" ht="13.5" customHeight="1" x14ac:dyDescent="0.2">
      <c r="A32" s="601" t="s">
        <v>1672</v>
      </c>
      <c r="B32" s="601">
        <v>28</v>
      </c>
      <c r="C32" s="603" t="s">
        <v>1690</v>
      </c>
      <c r="D32" s="603" t="s">
        <v>1690</v>
      </c>
      <c r="E32" s="599" t="s">
        <v>1691</v>
      </c>
      <c r="F32" s="662">
        <v>113</v>
      </c>
      <c r="G32" s="603" t="s">
        <v>19</v>
      </c>
      <c r="H32" s="603"/>
      <c r="I32" s="663">
        <v>41298</v>
      </c>
      <c r="J32" s="664">
        <v>41639</v>
      </c>
      <c r="K32" s="664" t="s">
        <v>16</v>
      </c>
      <c r="L32" s="665">
        <f t="shared" ref="L32" si="4">(J32-I32)/30</f>
        <v>11.366666666666667</v>
      </c>
      <c r="M32" s="664"/>
      <c r="N32" s="666">
        <v>1200</v>
      </c>
      <c r="O32" s="665"/>
      <c r="P32" s="667">
        <v>1036671104</v>
      </c>
      <c r="Q32" s="667">
        <v>57</v>
      </c>
      <c r="R32" s="539"/>
    </row>
    <row r="33" spans="1:18" s="607" customFormat="1" ht="13.5" customHeight="1" x14ac:dyDescent="0.2">
      <c r="A33" s="601" t="s">
        <v>1672</v>
      </c>
      <c r="B33" s="601">
        <v>27</v>
      </c>
      <c r="C33" s="599" t="s">
        <v>1690</v>
      </c>
      <c r="D33" s="603" t="s">
        <v>1690</v>
      </c>
      <c r="E33" s="599" t="s">
        <v>1691</v>
      </c>
      <c r="F33" s="662">
        <v>41</v>
      </c>
      <c r="G33" s="603" t="s">
        <v>19</v>
      </c>
      <c r="H33" s="668"/>
      <c r="I33" s="663">
        <v>40920</v>
      </c>
      <c r="J33" s="664">
        <v>41274</v>
      </c>
      <c r="K33" s="664" t="s">
        <v>16</v>
      </c>
      <c r="L33" s="665">
        <f>(J33-I33)/30</f>
        <v>11.8</v>
      </c>
      <c r="M33" s="664"/>
      <c r="N33" s="666">
        <v>1950</v>
      </c>
      <c r="O33" s="665"/>
      <c r="P33" s="667">
        <v>434304000</v>
      </c>
      <c r="Q33" s="667">
        <v>58</v>
      </c>
      <c r="R33" s="539" t="s">
        <v>1692</v>
      </c>
    </row>
    <row r="34" spans="1:18" s="607" customFormat="1" ht="13.5" customHeight="1" x14ac:dyDescent="0.2">
      <c r="A34" s="601" t="s">
        <v>1672</v>
      </c>
      <c r="B34" s="601">
        <v>27</v>
      </c>
      <c r="C34" s="599" t="s">
        <v>1690</v>
      </c>
      <c r="D34" s="603" t="s">
        <v>1690</v>
      </c>
      <c r="E34" s="599" t="s">
        <v>1691</v>
      </c>
      <c r="F34" s="662">
        <v>26</v>
      </c>
      <c r="G34" s="603" t="s">
        <v>19</v>
      </c>
      <c r="H34" s="669"/>
      <c r="I34" s="663">
        <v>40057</v>
      </c>
      <c r="J34" s="664">
        <v>40178</v>
      </c>
      <c r="K34" s="664" t="s">
        <v>16</v>
      </c>
      <c r="L34" s="665">
        <f t="shared" ref="L34" si="5">(J34-I34)/30</f>
        <v>4.0333333333333332</v>
      </c>
      <c r="M34" s="664"/>
      <c r="N34" s="666">
        <v>1250</v>
      </c>
      <c r="O34" s="665"/>
      <c r="P34" s="667">
        <v>252315000</v>
      </c>
      <c r="Q34" s="667">
        <v>59</v>
      </c>
      <c r="R34" s="539"/>
    </row>
    <row r="35" spans="1:18" s="607" customFormat="1" ht="13.5" customHeight="1" x14ac:dyDescent="0.2">
      <c r="A35" s="601" t="s">
        <v>1984</v>
      </c>
      <c r="B35" s="670">
        <v>1</v>
      </c>
      <c r="C35" s="628" t="s">
        <v>2016</v>
      </c>
      <c r="D35" s="629" t="s">
        <v>1690</v>
      </c>
      <c r="E35" s="628" t="s">
        <v>32</v>
      </c>
      <c r="F35" s="671">
        <v>137</v>
      </c>
      <c r="G35" s="629" t="s">
        <v>19</v>
      </c>
      <c r="H35" s="672" t="s">
        <v>315</v>
      </c>
      <c r="I35" s="673">
        <v>41661</v>
      </c>
      <c r="J35" s="673">
        <v>42004</v>
      </c>
      <c r="K35" s="674" t="s">
        <v>16</v>
      </c>
      <c r="L35" s="675">
        <v>8.3000000000000007</v>
      </c>
      <c r="M35" s="671">
        <v>4</v>
      </c>
      <c r="N35" s="676">
        <v>800</v>
      </c>
      <c r="O35" s="676">
        <v>800</v>
      </c>
      <c r="P35" s="677">
        <v>194611200</v>
      </c>
      <c r="Q35" s="678">
        <v>109</v>
      </c>
      <c r="R35" s="533"/>
    </row>
    <row r="36" spans="1:18" s="607" customFormat="1" ht="13.5" customHeight="1" x14ac:dyDescent="0.2">
      <c r="A36" s="601" t="s">
        <v>1984</v>
      </c>
      <c r="B36" s="670">
        <v>1</v>
      </c>
      <c r="C36" s="628" t="s">
        <v>2016</v>
      </c>
      <c r="D36" s="629" t="s">
        <v>1690</v>
      </c>
      <c r="E36" s="628" t="s">
        <v>32</v>
      </c>
      <c r="F36" s="671">
        <v>207</v>
      </c>
      <c r="G36" s="629" t="s">
        <v>16</v>
      </c>
      <c r="H36" s="679" t="s">
        <v>315</v>
      </c>
      <c r="I36" s="673">
        <v>39853</v>
      </c>
      <c r="J36" s="673">
        <v>40147</v>
      </c>
      <c r="K36" s="674" t="s">
        <v>16</v>
      </c>
      <c r="L36" s="675">
        <v>0</v>
      </c>
      <c r="M36" s="671">
        <v>11</v>
      </c>
      <c r="N36" s="676">
        <v>2419</v>
      </c>
      <c r="O36" s="676">
        <v>2419</v>
      </c>
      <c r="P36" s="677">
        <v>253600116</v>
      </c>
      <c r="Q36" s="678">
        <v>103</v>
      </c>
      <c r="R36" s="533" t="s">
        <v>2017</v>
      </c>
    </row>
    <row r="37" spans="1:18" s="601" customFormat="1" ht="13.5" customHeight="1" x14ac:dyDescent="0.2">
      <c r="A37" s="601" t="s">
        <v>1984</v>
      </c>
      <c r="B37" s="601">
        <v>5</v>
      </c>
      <c r="C37" s="628" t="s">
        <v>2018</v>
      </c>
      <c r="D37" s="629" t="s">
        <v>2019</v>
      </c>
      <c r="E37" s="628" t="s">
        <v>2020</v>
      </c>
      <c r="F37" s="671">
        <v>331</v>
      </c>
      <c r="G37" s="629" t="s">
        <v>19</v>
      </c>
      <c r="H37" s="672"/>
      <c r="I37" s="673">
        <v>41547</v>
      </c>
      <c r="J37" s="673">
        <v>41988</v>
      </c>
      <c r="K37" s="674" t="s">
        <v>16</v>
      </c>
      <c r="L37" s="675">
        <v>12</v>
      </c>
      <c r="M37" s="671">
        <v>3</v>
      </c>
      <c r="N37" s="676">
        <v>1942</v>
      </c>
      <c r="O37" s="680"/>
      <c r="P37" s="677">
        <f>3549737535+1105382860+451714902</f>
        <v>5106835297</v>
      </c>
      <c r="Q37" s="678">
        <v>63</v>
      </c>
      <c r="R37" s="533"/>
    </row>
    <row r="38" spans="1:18" s="601" customFormat="1" ht="13.5" customHeight="1" x14ac:dyDescent="0.2">
      <c r="A38" s="601" t="s">
        <v>1984</v>
      </c>
      <c r="B38" s="601">
        <v>5</v>
      </c>
      <c r="C38" s="628" t="s">
        <v>2018</v>
      </c>
      <c r="D38" s="629" t="s">
        <v>2019</v>
      </c>
      <c r="E38" s="628" t="s">
        <v>2020</v>
      </c>
      <c r="F38" s="671">
        <v>72</v>
      </c>
      <c r="G38" s="629" t="s">
        <v>19</v>
      </c>
      <c r="H38" s="672"/>
      <c r="I38" s="673">
        <v>40725</v>
      </c>
      <c r="J38" s="673">
        <v>40908</v>
      </c>
      <c r="K38" s="674" t="s">
        <v>16</v>
      </c>
      <c r="L38" s="675">
        <v>5.8</v>
      </c>
      <c r="M38" s="671">
        <v>3</v>
      </c>
      <c r="N38" s="676">
        <v>1250</v>
      </c>
      <c r="O38" s="680"/>
      <c r="P38" s="677">
        <v>434304000</v>
      </c>
      <c r="Q38" s="678">
        <v>59</v>
      </c>
      <c r="R38" s="533"/>
    </row>
    <row r="39" spans="1:18" s="601" customFormat="1" ht="13.5" customHeight="1" x14ac:dyDescent="0.2">
      <c r="A39" s="601" t="s">
        <v>1984</v>
      </c>
      <c r="B39" s="601">
        <v>5</v>
      </c>
      <c r="C39" s="628" t="s">
        <v>2018</v>
      </c>
      <c r="D39" s="629" t="s">
        <v>2019</v>
      </c>
      <c r="E39" s="628" t="s">
        <v>2020</v>
      </c>
      <c r="F39" s="671">
        <v>256</v>
      </c>
      <c r="G39" s="629" t="s">
        <v>16</v>
      </c>
      <c r="H39" s="672"/>
      <c r="I39" s="673">
        <v>40906</v>
      </c>
      <c r="J39" s="673">
        <v>41243</v>
      </c>
      <c r="K39" s="674" t="s">
        <v>16</v>
      </c>
      <c r="L39" s="675"/>
      <c r="M39" s="671">
        <v>11</v>
      </c>
      <c r="N39" s="676">
        <v>19119</v>
      </c>
      <c r="O39" s="680">
        <v>0.32450000000000001</v>
      </c>
      <c r="P39" s="677">
        <v>3328638300</v>
      </c>
      <c r="Q39" s="678">
        <v>62</v>
      </c>
      <c r="R39" s="533" t="s">
        <v>2021</v>
      </c>
    </row>
    <row r="40" spans="1:18" s="601" customFormat="1" ht="13.5" customHeight="1" x14ac:dyDescent="0.2">
      <c r="A40" s="601" t="s">
        <v>1984</v>
      </c>
      <c r="B40" s="601">
        <v>5</v>
      </c>
      <c r="C40" s="628" t="s">
        <v>2018</v>
      </c>
      <c r="D40" s="629" t="s">
        <v>2019</v>
      </c>
      <c r="E40" s="628" t="s">
        <v>2020</v>
      </c>
      <c r="F40" s="671">
        <v>81</v>
      </c>
      <c r="G40" s="629" t="s">
        <v>19</v>
      </c>
      <c r="H40" s="672"/>
      <c r="I40" s="673">
        <v>40209</v>
      </c>
      <c r="J40" s="673">
        <v>40543</v>
      </c>
      <c r="K40" s="674" t="s">
        <v>16</v>
      </c>
      <c r="L40" s="675">
        <v>11</v>
      </c>
      <c r="M40" s="671">
        <v>0</v>
      </c>
      <c r="N40" s="676">
        <v>1250</v>
      </c>
      <c r="O40" s="680"/>
      <c r="P40" s="677">
        <v>262500000</v>
      </c>
      <c r="Q40" s="678">
        <v>63</v>
      </c>
      <c r="R40" s="533"/>
    </row>
    <row r="41" spans="1:18" s="601" customFormat="1" ht="13.5" customHeight="1" x14ac:dyDescent="0.2">
      <c r="A41" s="601" t="s">
        <v>1984</v>
      </c>
      <c r="B41" s="601">
        <v>5</v>
      </c>
      <c r="C41" s="628" t="s">
        <v>2018</v>
      </c>
      <c r="D41" s="629" t="s">
        <v>2019</v>
      </c>
      <c r="E41" s="628" t="s">
        <v>2020</v>
      </c>
      <c r="F41" s="671">
        <v>26</v>
      </c>
      <c r="G41" s="629" t="s">
        <v>19</v>
      </c>
      <c r="H41" s="679"/>
      <c r="I41" s="673">
        <v>39841</v>
      </c>
      <c r="J41" s="673">
        <v>40178</v>
      </c>
      <c r="K41" s="674" t="s">
        <v>16</v>
      </c>
      <c r="L41" s="675">
        <v>11.1</v>
      </c>
      <c r="M41" s="671">
        <v>0</v>
      </c>
      <c r="N41" s="676">
        <v>1250</v>
      </c>
      <c r="O41" s="680"/>
      <c r="P41" s="677">
        <v>251315000</v>
      </c>
      <c r="Q41" s="678">
        <v>64</v>
      </c>
      <c r="R41" s="533"/>
    </row>
    <row r="44" spans="1:18" ht="13.5" customHeight="1" x14ac:dyDescent="0.25">
      <c r="A44" s="577" t="s">
        <v>1672</v>
      </c>
      <c r="B44" s="577">
        <v>34</v>
      </c>
      <c r="C44" s="555" t="s">
        <v>1693</v>
      </c>
      <c r="D44" s="366" t="s">
        <v>1693</v>
      </c>
      <c r="E44" s="555" t="s">
        <v>1597</v>
      </c>
      <c r="F44" s="303" t="s">
        <v>1694</v>
      </c>
      <c r="G44" s="367" t="s">
        <v>19</v>
      </c>
      <c r="H44" s="368" t="s">
        <v>95</v>
      </c>
      <c r="I44" s="658">
        <v>40402</v>
      </c>
      <c r="J44" s="658">
        <v>40711</v>
      </c>
      <c r="K44" s="370" t="s">
        <v>16</v>
      </c>
      <c r="L44" s="371">
        <v>10</v>
      </c>
      <c r="M44" s="370"/>
      <c r="N44" s="371">
        <v>1711</v>
      </c>
      <c r="O44" s="371" t="s">
        <v>95</v>
      </c>
      <c r="P44" s="365">
        <v>1381953017</v>
      </c>
      <c r="Q44" s="365"/>
      <c r="R44" s="561" t="s">
        <v>1695</v>
      </c>
    </row>
    <row r="45" spans="1:18" ht="13.5" customHeight="1" x14ac:dyDescent="0.25">
      <c r="A45" s="577" t="s">
        <v>1672</v>
      </c>
      <c r="B45" s="577">
        <v>34</v>
      </c>
      <c r="C45" s="555" t="s">
        <v>1693</v>
      </c>
      <c r="D45" s="366" t="s">
        <v>1693</v>
      </c>
      <c r="E45" s="555" t="s">
        <v>1696</v>
      </c>
      <c r="F45" s="371">
        <v>2130557</v>
      </c>
      <c r="G45" s="367" t="s">
        <v>19</v>
      </c>
      <c r="H45" s="367" t="s">
        <v>1697</v>
      </c>
      <c r="I45" s="658">
        <v>41339</v>
      </c>
      <c r="J45" s="658">
        <v>41453</v>
      </c>
      <c r="K45" s="370" t="s">
        <v>16</v>
      </c>
      <c r="L45" s="371">
        <v>3</v>
      </c>
      <c r="M45" s="370"/>
      <c r="N45" s="371">
        <v>1035</v>
      </c>
      <c r="O45" s="371" t="s">
        <v>95</v>
      </c>
      <c r="P45" s="365">
        <v>998658356</v>
      </c>
      <c r="Q45" s="365"/>
      <c r="R45" s="561" t="s">
        <v>1695</v>
      </c>
    </row>
    <row r="46" spans="1:18" ht="13.5" customHeight="1" x14ac:dyDescent="0.25">
      <c r="A46" s="577" t="s">
        <v>1672</v>
      </c>
      <c r="B46" s="577">
        <v>34</v>
      </c>
      <c r="C46" s="555" t="s">
        <v>1693</v>
      </c>
      <c r="D46" s="366" t="s">
        <v>1693</v>
      </c>
      <c r="E46" s="555" t="s">
        <v>32</v>
      </c>
      <c r="F46" s="371">
        <v>291</v>
      </c>
      <c r="G46" s="367" t="s">
        <v>19</v>
      </c>
      <c r="H46" s="367" t="s">
        <v>95</v>
      </c>
      <c r="I46" s="658">
        <v>41533</v>
      </c>
      <c r="J46" s="658">
        <v>41912</v>
      </c>
      <c r="K46" s="370" t="s">
        <v>16</v>
      </c>
      <c r="L46" s="371">
        <v>12</v>
      </c>
      <c r="M46" s="370"/>
      <c r="N46" s="371">
        <v>1035</v>
      </c>
      <c r="O46" s="364" t="s">
        <v>95</v>
      </c>
      <c r="P46" s="365">
        <v>4201034468</v>
      </c>
      <c r="Q46" s="365"/>
      <c r="R46" s="561" t="s">
        <v>1695</v>
      </c>
    </row>
    <row r="47" spans="1:18" ht="13.5" customHeight="1" x14ac:dyDescent="0.25">
      <c r="A47" s="577" t="s">
        <v>1672</v>
      </c>
      <c r="B47" s="577">
        <v>29</v>
      </c>
      <c r="C47" s="555" t="s">
        <v>1698</v>
      </c>
      <c r="D47" s="366" t="s">
        <v>1699</v>
      </c>
      <c r="E47" s="555" t="s">
        <v>32</v>
      </c>
      <c r="F47" s="303" t="s">
        <v>1700</v>
      </c>
      <c r="G47" s="367" t="s">
        <v>19</v>
      </c>
      <c r="H47" s="368" t="s">
        <v>427</v>
      </c>
      <c r="I47" s="658">
        <v>40560</v>
      </c>
      <c r="J47" s="658">
        <v>40908</v>
      </c>
      <c r="K47" s="370" t="s">
        <v>16</v>
      </c>
      <c r="L47" s="364">
        <v>11.465999999999999</v>
      </c>
      <c r="M47" s="370"/>
      <c r="N47" s="371">
        <v>1105</v>
      </c>
      <c r="O47" s="371">
        <v>280</v>
      </c>
      <c r="P47" s="365">
        <v>475878703</v>
      </c>
      <c r="Q47" s="365"/>
      <c r="R47" s="561"/>
    </row>
    <row r="48" spans="1:18" ht="13.5" customHeight="1" x14ac:dyDescent="0.25">
      <c r="A48" s="577" t="s">
        <v>1672</v>
      </c>
      <c r="B48" s="577">
        <v>29</v>
      </c>
      <c r="C48" s="555" t="s">
        <v>1698</v>
      </c>
      <c r="D48" s="366" t="s">
        <v>1701</v>
      </c>
      <c r="E48" s="555" t="s">
        <v>374</v>
      </c>
      <c r="F48" s="303" t="s">
        <v>1702</v>
      </c>
      <c r="G48" s="367" t="s">
        <v>19</v>
      </c>
      <c r="H48" s="367"/>
      <c r="I48" s="658">
        <v>41151</v>
      </c>
      <c r="J48" s="658">
        <v>41258</v>
      </c>
      <c r="K48" s="370" t="s">
        <v>16</v>
      </c>
      <c r="L48" s="364">
        <v>3.5</v>
      </c>
      <c r="M48" s="370"/>
      <c r="N48" s="371">
        <v>1035</v>
      </c>
      <c r="O48" s="364"/>
      <c r="P48" s="365">
        <v>608373912</v>
      </c>
      <c r="Q48" s="365"/>
      <c r="R48" s="561"/>
    </row>
    <row r="49" spans="1:19" ht="13.5" customHeight="1" x14ac:dyDescent="0.25">
      <c r="A49" s="577" t="s">
        <v>1672</v>
      </c>
      <c r="B49" s="577">
        <v>29</v>
      </c>
      <c r="C49" s="555" t="s">
        <v>1698</v>
      </c>
      <c r="D49" s="366" t="s">
        <v>1699</v>
      </c>
      <c r="E49" s="555" t="s">
        <v>32</v>
      </c>
      <c r="F49" s="303" t="s">
        <v>1703</v>
      </c>
      <c r="G49" s="367" t="s">
        <v>19</v>
      </c>
      <c r="H49" s="367"/>
      <c r="I49" s="658">
        <v>40931</v>
      </c>
      <c r="J49" s="658">
        <v>41273</v>
      </c>
      <c r="K49" s="370" t="s">
        <v>16</v>
      </c>
      <c r="L49" s="364">
        <v>11.23</v>
      </c>
      <c r="M49" s="370"/>
      <c r="N49" s="371">
        <v>1599</v>
      </c>
      <c r="O49" s="364"/>
      <c r="P49" s="365">
        <v>780559795</v>
      </c>
      <c r="Q49" s="365"/>
      <c r="R49" s="561"/>
    </row>
    <row r="50" spans="1:19" ht="13.5" customHeight="1" x14ac:dyDescent="0.25">
      <c r="A50" s="577" t="s">
        <v>1672</v>
      </c>
      <c r="B50" s="577">
        <v>29</v>
      </c>
      <c r="C50" s="555" t="s">
        <v>1698</v>
      </c>
      <c r="D50" s="366" t="s">
        <v>1699</v>
      </c>
      <c r="E50" s="555" t="s">
        <v>32</v>
      </c>
      <c r="F50" s="303" t="s">
        <v>1704</v>
      </c>
      <c r="G50" s="367" t="s">
        <v>19</v>
      </c>
      <c r="H50" s="368">
        <v>1</v>
      </c>
      <c r="I50" s="658">
        <v>41304</v>
      </c>
      <c r="J50" s="658">
        <v>41639</v>
      </c>
      <c r="K50" s="370" t="s">
        <v>16</v>
      </c>
      <c r="L50" s="364">
        <v>11</v>
      </c>
      <c r="M50" s="370"/>
      <c r="N50" s="364">
        <v>1599</v>
      </c>
      <c r="O50" s="364"/>
      <c r="P50" s="365">
        <v>1160324072</v>
      </c>
      <c r="Q50" s="365"/>
      <c r="R50" s="561"/>
      <c r="S50" s="577" t="s">
        <v>1002</v>
      </c>
    </row>
    <row r="51" spans="1:19" ht="13.5" customHeight="1" x14ac:dyDescent="0.25">
      <c r="A51" s="577" t="s">
        <v>1672</v>
      </c>
      <c r="B51" s="577">
        <v>29</v>
      </c>
      <c r="C51" s="555" t="s">
        <v>1698</v>
      </c>
      <c r="D51" s="366" t="s">
        <v>1705</v>
      </c>
      <c r="E51" s="555" t="s">
        <v>374</v>
      </c>
      <c r="F51" s="303" t="s">
        <v>1706</v>
      </c>
      <c r="G51" s="367" t="s">
        <v>19</v>
      </c>
      <c r="H51" s="367"/>
      <c r="I51" s="658">
        <v>40781</v>
      </c>
      <c r="J51" s="658">
        <v>40943</v>
      </c>
      <c r="K51" s="370" t="s">
        <v>16</v>
      </c>
      <c r="L51" s="364">
        <v>5.73</v>
      </c>
      <c r="M51" s="370"/>
      <c r="N51" s="364">
        <v>414</v>
      </c>
      <c r="O51" s="364"/>
      <c r="P51" s="365">
        <v>384103652</v>
      </c>
      <c r="Q51" s="365"/>
      <c r="R51" s="561"/>
      <c r="S51" s="577" t="s">
        <v>1002</v>
      </c>
    </row>
    <row r="52" spans="1:19" ht="13.5" customHeight="1" x14ac:dyDescent="0.25">
      <c r="A52" s="577" t="s">
        <v>1672</v>
      </c>
      <c r="B52" s="577">
        <v>29</v>
      </c>
      <c r="C52" s="555" t="s">
        <v>1698</v>
      </c>
      <c r="D52" s="366" t="s">
        <v>1705</v>
      </c>
      <c r="E52" s="555" t="s">
        <v>374</v>
      </c>
      <c r="F52" s="303" t="s">
        <v>1707</v>
      </c>
      <c r="G52" s="367" t="s">
        <v>19</v>
      </c>
      <c r="H52" s="367"/>
      <c r="I52" s="658">
        <v>41135</v>
      </c>
      <c r="J52" s="658">
        <v>41258</v>
      </c>
      <c r="K52" s="370" t="s">
        <v>16</v>
      </c>
      <c r="L52" s="364">
        <v>4.33</v>
      </c>
      <c r="M52" s="370"/>
      <c r="N52" s="364">
        <v>309</v>
      </c>
      <c r="O52" s="364"/>
      <c r="P52" s="365">
        <v>337455522</v>
      </c>
      <c r="Q52" s="365"/>
      <c r="R52" s="561"/>
      <c r="S52" s="577" t="s">
        <v>1002</v>
      </c>
    </row>
    <row r="53" spans="1:19" ht="13.5" customHeight="1" x14ac:dyDescent="0.25">
      <c r="A53" s="577" t="s">
        <v>1972</v>
      </c>
      <c r="B53" s="577">
        <v>4</v>
      </c>
      <c r="C53" s="594" t="s">
        <v>2022</v>
      </c>
      <c r="D53" s="366" t="s">
        <v>1701</v>
      </c>
      <c r="E53" s="553" t="s">
        <v>374</v>
      </c>
      <c r="F53" s="555" t="s">
        <v>2023</v>
      </c>
      <c r="G53" s="554" t="s">
        <v>19</v>
      </c>
      <c r="H53" s="315">
        <v>1</v>
      </c>
      <c r="I53" s="316">
        <v>41020</v>
      </c>
      <c r="J53" s="317">
        <v>41135</v>
      </c>
      <c r="K53" s="317" t="s">
        <v>16</v>
      </c>
      <c r="L53" s="318">
        <v>4</v>
      </c>
      <c r="M53" s="318">
        <v>10</v>
      </c>
      <c r="N53" s="317"/>
      <c r="O53" s="318">
        <v>414</v>
      </c>
      <c r="P53" s="556"/>
      <c r="Q53" s="274">
        <v>372338131</v>
      </c>
      <c r="R53" s="320"/>
      <c r="S53" s="561"/>
    </row>
    <row r="54" spans="1:19" ht="13.5" customHeight="1" x14ac:dyDescent="0.25">
      <c r="A54" s="577" t="s">
        <v>1972</v>
      </c>
      <c r="B54" s="577">
        <v>5</v>
      </c>
      <c r="C54" s="594" t="s">
        <v>2022</v>
      </c>
      <c r="D54" s="366" t="s">
        <v>1701</v>
      </c>
      <c r="E54" s="553" t="s">
        <v>374</v>
      </c>
      <c r="F54" s="555" t="s">
        <v>2024</v>
      </c>
      <c r="G54" s="554" t="s">
        <v>19</v>
      </c>
      <c r="H54" s="315">
        <v>1</v>
      </c>
      <c r="I54" s="316">
        <v>41339</v>
      </c>
      <c r="J54" s="317">
        <v>41453</v>
      </c>
      <c r="K54" s="317" t="s">
        <v>16</v>
      </c>
      <c r="L54" s="318">
        <v>3</v>
      </c>
      <c r="M54" s="318">
        <v>22</v>
      </c>
      <c r="N54" s="317"/>
      <c r="O54" s="318">
        <v>309</v>
      </c>
      <c r="P54" s="556"/>
      <c r="Q54" s="950"/>
      <c r="R54" s="320"/>
      <c r="S54" s="561"/>
    </row>
    <row r="55" spans="1:19" ht="13.5" customHeight="1" x14ac:dyDescent="0.25">
      <c r="A55" s="577" t="s">
        <v>1972</v>
      </c>
      <c r="B55" s="577">
        <v>17</v>
      </c>
      <c r="C55" s="594" t="s">
        <v>2022</v>
      </c>
      <c r="D55" s="366" t="s">
        <v>1701</v>
      </c>
      <c r="E55" s="553" t="s">
        <v>1969</v>
      </c>
      <c r="F55" s="555" t="s">
        <v>2025</v>
      </c>
      <c r="G55" s="554" t="s">
        <v>19</v>
      </c>
      <c r="H55" s="315">
        <v>1</v>
      </c>
      <c r="I55" s="316">
        <v>41533</v>
      </c>
      <c r="J55" s="317">
        <v>41639</v>
      </c>
      <c r="K55" s="317" t="s">
        <v>16</v>
      </c>
      <c r="L55" s="318">
        <v>3</v>
      </c>
      <c r="M55" s="318">
        <v>15</v>
      </c>
      <c r="N55" s="317"/>
      <c r="O55" s="318">
        <v>349</v>
      </c>
      <c r="P55" s="556"/>
      <c r="Q55" s="274"/>
      <c r="R55" s="320"/>
      <c r="S55" s="561"/>
    </row>
    <row r="56" spans="1:19" ht="13.5" customHeight="1" x14ac:dyDescent="0.25">
      <c r="C56" s="547"/>
      <c r="D56" s="580"/>
      <c r="E56" s="547"/>
      <c r="F56" s="949"/>
      <c r="G56" s="757"/>
      <c r="H56" s="757"/>
      <c r="I56" s="759"/>
      <c r="J56" s="759"/>
      <c r="K56" s="760"/>
      <c r="L56" s="761"/>
      <c r="M56" s="760"/>
      <c r="N56" s="761"/>
      <c r="O56" s="761"/>
      <c r="P56" s="762"/>
      <c r="Q56" s="762"/>
      <c r="R56" s="559"/>
    </row>
    <row r="59" spans="1:19" ht="13.5" customHeight="1" x14ac:dyDescent="0.25">
      <c r="A59" s="681" t="s">
        <v>1672</v>
      </c>
      <c r="B59" s="681">
        <v>14</v>
      </c>
      <c r="C59" s="681"/>
      <c r="D59" s="681" t="s">
        <v>1708</v>
      </c>
      <c r="E59" s="681" t="s">
        <v>32</v>
      </c>
      <c r="F59" s="681">
        <v>140</v>
      </c>
      <c r="G59" s="681" t="s">
        <v>19</v>
      </c>
      <c r="H59" s="681"/>
      <c r="I59" s="682">
        <v>39833</v>
      </c>
      <c r="J59" s="682">
        <v>40178</v>
      </c>
      <c r="K59" s="681" t="s">
        <v>16</v>
      </c>
      <c r="L59" s="681">
        <v>11</v>
      </c>
      <c r="M59" s="681"/>
      <c r="N59" s="681">
        <v>104</v>
      </c>
      <c r="O59" s="681">
        <v>104</v>
      </c>
      <c r="P59" s="681">
        <v>72177553</v>
      </c>
      <c r="Q59" s="681"/>
      <c r="R59" s="681"/>
    </row>
    <row r="60" spans="1:19" ht="13.5" customHeight="1" x14ac:dyDescent="0.25">
      <c r="A60" s="681" t="s">
        <v>1672</v>
      </c>
      <c r="B60" s="681">
        <v>14</v>
      </c>
      <c r="C60" s="681"/>
      <c r="D60" s="681" t="s">
        <v>1708</v>
      </c>
      <c r="E60" s="681" t="s">
        <v>32</v>
      </c>
      <c r="F60" s="681">
        <v>215</v>
      </c>
      <c r="G60" s="681" t="s">
        <v>19</v>
      </c>
      <c r="H60" s="681"/>
      <c r="I60" s="682">
        <v>40193</v>
      </c>
      <c r="J60" s="682">
        <v>40543</v>
      </c>
      <c r="K60" s="681" t="s">
        <v>16</v>
      </c>
      <c r="L60" s="681">
        <v>11</v>
      </c>
      <c r="M60" s="681"/>
      <c r="N60" s="681">
        <v>104</v>
      </c>
      <c r="O60" s="681">
        <v>104</v>
      </c>
      <c r="P60" s="681">
        <v>74906028</v>
      </c>
      <c r="Q60" s="681"/>
      <c r="R60" s="681"/>
    </row>
    <row r="61" spans="1:19" ht="13.5" customHeight="1" x14ac:dyDescent="0.25">
      <c r="A61" s="681" t="s">
        <v>1672</v>
      </c>
      <c r="B61" s="681">
        <v>14</v>
      </c>
      <c r="C61" s="681"/>
      <c r="D61" s="681" t="s">
        <v>1708</v>
      </c>
      <c r="E61" s="681" t="s">
        <v>32</v>
      </c>
      <c r="F61" s="681">
        <v>195</v>
      </c>
      <c r="G61" s="681" t="s">
        <v>19</v>
      </c>
      <c r="H61" s="681"/>
      <c r="I61" s="682">
        <v>40562</v>
      </c>
      <c r="J61" s="682">
        <v>40908</v>
      </c>
      <c r="K61" s="681" t="s">
        <v>16</v>
      </c>
      <c r="L61" s="681">
        <v>11</v>
      </c>
      <c r="M61" s="681"/>
      <c r="N61" s="681">
        <v>104</v>
      </c>
      <c r="O61" s="681">
        <v>104</v>
      </c>
      <c r="P61" s="681">
        <v>77824356</v>
      </c>
      <c r="Q61" s="681"/>
      <c r="R61" s="681"/>
    </row>
    <row r="62" spans="1:19" ht="13.5" customHeight="1" x14ac:dyDescent="0.25">
      <c r="A62" s="681" t="s">
        <v>1672</v>
      </c>
      <c r="B62" s="681">
        <v>14</v>
      </c>
      <c r="C62" s="681"/>
      <c r="D62" s="681" t="s">
        <v>1709</v>
      </c>
      <c r="E62" s="681" t="s">
        <v>32</v>
      </c>
      <c r="F62" s="681">
        <v>271</v>
      </c>
      <c r="G62" s="681" t="s">
        <v>19</v>
      </c>
      <c r="H62" s="681"/>
      <c r="I62" s="682">
        <v>40938</v>
      </c>
      <c r="J62" s="682">
        <v>41090</v>
      </c>
      <c r="K62" s="681" t="s">
        <v>16</v>
      </c>
      <c r="L62" s="681">
        <v>5</v>
      </c>
      <c r="M62" s="681"/>
      <c r="N62" s="681">
        <v>104</v>
      </c>
      <c r="O62" s="681">
        <v>83</v>
      </c>
      <c r="P62" s="681">
        <v>38084367</v>
      </c>
      <c r="Q62" s="681"/>
      <c r="R62" s="681"/>
    </row>
    <row r="63" spans="1:19" ht="13.5" customHeight="1" x14ac:dyDescent="0.25">
      <c r="A63" s="681" t="s">
        <v>1672</v>
      </c>
      <c r="B63" s="681">
        <v>14</v>
      </c>
      <c r="C63" s="681"/>
      <c r="D63" s="681" t="s">
        <v>1709</v>
      </c>
      <c r="E63" s="681" t="s">
        <v>32</v>
      </c>
      <c r="F63" s="681">
        <v>321</v>
      </c>
      <c r="G63" s="681" t="s">
        <v>19</v>
      </c>
      <c r="H63" s="681"/>
      <c r="I63" s="682">
        <v>41091</v>
      </c>
      <c r="J63" s="682">
        <v>41274</v>
      </c>
      <c r="K63" s="681" t="s">
        <v>16</v>
      </c>
      <c r="L63" s="681">
        <v>5</v>
      </c>
      <c r="M63" s="681"/>
      <c r="N63" s="681">
        <v>104</v>
      </c>
      <c r="O63" s="681">
        <v>83</v>
      </c>
      <c r="P63" s="681">
        <v>44252024</v>
      </c>
      <c r="Q63" s="681"/>
      <c r="R63" s="681"/>
    </row>
    <row r="64" spans="1:19" ht="13.5" customHeight="1" x14ac:dyDescent="0.25">
      <c r="A64" s="681" t="s">
        <v>1672</v>
      </c>
      <c r="B64" s="681">
        <v>14</v>
      </c>
      <c r="C64" s="681"/>
      <c r="D64" s="681" t="s">
        <v>1709</v>
      </c>
      <c r="E64" s="681" t="s">
        <v>32</v>
      </c>
      <c r="F64" s="681">
        <v>126</v>
      </c>
      <c r="G64" s="681" t="s">
        <v>19</v>
      </c>
      <c r="H64" s="681"/>
      <c r="I64" s="682">
        <v>41305</v>
      </c>
      <c r="J64" s="682">
        <v>41517</v>
      </c>
      <c r="K64" s="681" t="s">
        <v>16</v>
      </c>
      <c r="L64" s="681">
        <v>7</v>
      </c>
      <c r="M64" s="681"/>
      <c r="N64" s="681">
        <v>117</v>
      </c>
      <c r="O64" s="681">
        <v>93</v>
      </c>
      <c r="P64" s="681">
        <v>121906017</v>
      </c>
      <c r="Q64" s="681"/>
      <c r="R64" s="681"/>
    </row>
    <row r="65" spans="1:19" ht="13.5" customHeight="1" x14ac:dyDescent="0.25">
      <c r="A65" s="681" t="s">
        <v>1672</v>
      </c>
      <c r="B65" s="681">
        <v>14</v>
      </c>
      <c r="C65" s="681"/>
      <c r="D65" s="681" t="s">
        <v>1709</v>
      </c>
      <c r="E65" s="681" t="s">
        <v>32</v>
      </c>
      <c r="F65" s="681">
        <v>277</v>
      </c>
      <c r="G65" s="681" t="s">
        <v>19</v>
      </c>
      <c r="H65" s="681"/>
      <c r="I65" s="682">
        <v>41519</v>
      </c>
      <c r="J65" s="682">
        <v>42004</v>
      </c>
      <c r="K65" s="681" t="s">
        <v>16</v>
      </c>
      <c r="L65" s="681">
        <v>12</v>
      </c>
      <c r="M65" s="681"/>
      <c r="N65" s="681">
        <v>117</v>
      </c>
      <c r="O65" s="681">
        <v>93</v>
      </c>
      <c r="P65" s="681">
        <v>298821392</v>
      </c>
      <c r="Q65" s="681"/>
      <c r="R65" s="681"/>
    </row>
    <row r="66" spans="1:19" s="694" customFormat="1" ht="28.5" customHeight="1" x14ac:dyDescent="0.2">
      <c r="A66" s="681" t="s">
        <v>425</v>
      </c>
      <c r="B66" s="681">
        <v>32</v>
      </c>
      <c r="C66" s="683" t="s">
        <v>426</v>
      </c>
      <c r="D66" s="683" t="s">
        <v>426</v>
      </c>
      <c r="E66" s="684" t="s">
        <v>32</v>
      </c>
      <c r="F66" s="685">
        <v>322</v>
      </c>
      <c r="G66" s="683" t="s">
        <v>19</v>
      </c>
      <c r="H66" s="686"/>
      <c r="I66" s="687">
        <v>41512</v>
      </c>
      <c r="J66" s="687">
        <v>41942</v>
      </c>
      <c r="K66" s="688" t="s">
        <v>16</v>
      </c>
      <c r="L66" s="689">
        <v>14</v>
      </c>
      <c r="M66" s="690">
        <v>0</v>
      </c>
      <c r="N66" s="690">
        <v>300</v>
      </c>
      <c r="O66" s="691" t="s">
        <v>427</v>
      </c>
      <c r="P66" s="692">
        <v>695090482.5</v>
      </c>
      <c r="Q66" s="692">
        <v>27</v>
      </c>
      <c r="R66" s="693"/>
    </row>
    <row r="67" spans="1:19" s="694" customFormat="1" ht="28.5" customHeight="1" x14ac:dyDescent="0.2">
      <c r="A67" s="681" t="s">
        <v>425</v>
      </c>
      <c r="B67" s="681">
        <v>32</v>
      </c>
      <c r="C67" s="683" t="s">
        <v>428</v>
      </c>
      <c r="D67" s="683" t="s">
        <v>426</v>
      </c>
      <c r="E67" s="684" t="s">
        <v>32</v>
      </c>
      <c r="F67" s="689">
        <v>295</v>
      </c>
      <c r="G67" s="683" t="s">
        <v>19</v>
      </c>
      <c r="H67" s="686"/>
      <c r="I67" s="687">
        <v>41944</v>
      </c>
      <c r="J67" s="687">
        <v>41988</v>
      </c>
      <c r="K67" s="688" t="s">
        <v>16</v>
      </c>
      <c r="L67" s="689">
        <v>0</v>
      </c>
      <c r="M67" s="695">
        <v>1.5</v>
      </c>
      <c r="N67" s="690">
        <v>300</v>
      </c>
      <c r="O67" s="691"/>
      <c r="P67" s="692">
        <v>34782975</v>
      </c>
      <c r="Q67" s="692">
        <v>28</v>
      </c>
      <c r="R67" s="693" t="s">
        <v>429</v>
      </c>
    </row>
    <row r="68" spans="1:19" s="693" customFormat="1" ht="28.5" customHeight="1" x14ac:dyDescent="0.25">
      <c r="A68" s="693" t="s">
        <v>274</v>
      </c>
      <c r="C68" s="696" t="s">
        <v>698</v>
      </c>
      <c r="D68" s="696" t="s">
        <v>698</v>
      </c>
      <c r="E68" s="696" t="s">
        <v>93</v>
      </c>
      <c r="F68" s="690" t="s">
        <v>699</v>
      </c>
      <c r="G68" s="683" t="s">
        <v>19</v>
      </c>
      <c r="H68" s="686"/>
      <c r="I68" s="687">
        <v>41275</v>
      </c>
      <c r="J68" s="688">
        <v>42004</v>
      </c>
      <c r="K68" s="688" t="s">
        <v>16</v>
      </c>
      <c r="L68" s="690">
        <v>21</v>
      </c>
      <c r="M68" s="689"/>
      <c r="N68" s="690">
        <v>84</v>
      </c>
      <c r="O68" s="691"/>
      <c r="P68" s="697"/>
      <c r="Q68" s="697" t="s">
        <v>700</v>
      </c>
      <c r="R68" s="693" t="s">
        <v>701</v>
      </c>
    </row>
    <row r="71" spans="1:19" s="698" customFormat="1" ht="13.5" customHeight="1" thickBot="1" x14ac:dyDescent="0.3">
      <c r="A71" s="698" t="s">
        <v>1672</v>
      </c>
      <c r="B71" s="698">
        <v>17</v>
      </c>
      <c r="C71" s="578"/>
      <c r="D71" s="579" t="s">
        <v>1710</v>
      </c>
      <c r="E71" s="578" t="s">
        <v>1711</v>
      </c>
      <c r="F71" s="699">
        <v>1</v>
      </c>
      <c r="G71" s="576" t="s">
        <v>16</v>
      </c>
      <c r="H71" s="700"/>
      <c r="I71" s="701"/>
      <c r="J71" s="702"/>
      <c r="K71" s="702"/>
      <c r="L71" s="703"/>
      <c r="M71" s="702"/>
      <c r="N71" s="703"/>
      <c r="O71" s="703"/>
      <c r="P71" s="704"/>
      <c r="Q71" s="704"/>
      <c r="R71" s="438" t="s">
        <v>1712</v>
      </c>
    </row>
    <row r="72" spans="1:19" s="698" customFormat="1" ht="15" customHeight="1" thickBot="1" x14ac:dyDescent="0.3">
      <c r="A72" s="698" t="s">
        <v>993</v>
      </c>
      <c r="B72" s="698">
        <v>12</v>
      </c>
      <c r="C72" s="705" t="s">
        <v>1059</v>
      </c>
      <c r="D72" s="705" t="s">
        <v>1059</v>
      </c>
      <c r="E72" s="706" t="s">
        <v>1060</v>
      </c>
      <c r="F72" s="707">
        <v>1</v>
      </c>
      <c r="G72" s="708" t="s">
        <v>16</v>
      </c>
      <c r="H72" s="707" t="s">
        <v>94</v>
      </c>
      <c r="I72" s="709">
        <v>40319</v>
      </c>
      <c r="J72" s="709">
        <v>40533</v>
      </c>
      <c r="K72" s="707" t="s">
        <v>16</v>
      </c>
      <c r="L72" s="707">
        <v>0</v>
      </c>
      <c r="M72" s="707">
        <v>0</v>
      </c>
      <c r="N72" s="710">
        <v>0</v>
      </c>
      <c r="O72" s="711">
        <v>0</v>
      </c>
      <c r="P72" s="712">
        <v>184000000</v>
      </c>
      <c r="Q72" s="712">
        <v>68</v>
      </c>
      <c r="R72" s="1377" t="s">
        <v>1061</v>
      </c>
    </row>
    <row r="73" spans="1:19" s="698" customFormat="1" ht="15" customHeight="1" thickBot="1" x14ac:dyDescent="0.3">
      <c r="A73" s="698" t="s">
        <v>993</v>
      </c>
      <c r="B73" s="698">
        <v>12</v>
      </c>
      <c r="C73" s="705" t="s">
        <v>1059</v>
      </c>
      <c r="D73" s="705" t="s">
        <v>1059</v>
      </c>
      <c r="E73" s="706" t="s">
        <v>1062</v>
      </c>
      <c r="F73" s="713">
        <v>1</v>
      </c>
      <c r="G73" s="714" t="s">
        <v>16</v>
      </c>
      <c r="H73" s="714" t="s">
        <v>94</v>
      </c>
      <c r="I73" s="715">
        <v>40639</v>
      </c>
      <c r="J73" s="715">
        <v>40883</v>
      </c>
      <c r="K73" s="715" t="s">
        <v>16</v>
      </c>
      <c r="L73" s="714">
        <v>0</v>
      </c>
      <c r="M73" s="707">
        <v>0</v>
      </c>
      <c r="N73" s="714">
        <v>0</v>
      </c>
      <c r="O73" s="714">
        <v>0</v>
      </c>
      <c r="P73" s="712">
        <v>218513810</v>
      </c>
      <c r="Q73" s="712">
        <v>73</v>
      </c>
      <c r="R73" s="1378"/>
    </row>
    <row r="74" spans="1:19" ht="15" customHeight="1" thickBot="1" x14ac:dyDescent="0.3">
      <c r="A74" s="577" t="s">
        <v>993</v>
      </c>
      <c r="B74" s="577">
        <v>12</v>
      </c>
      <c r="C74" s="716" t="s">
        <v>1059</v>
      </c>
      <c r="D74" s="716" t="s">
        <v>1059</v>
      </c>
      <c r="E74" s="717" t="s">
        <v>1063</v>
      </c>
      <c r="F74" s="718">
        <v>535</v>
      </c>
      <c r="G74" s="719" t="s">
        <v>16</v>
      </c>
      <c r="H74" s="719" t="s">
        <v>94</v>
      </c>
      <c r="I74" s="720">
        <v>41171</v>
      </c>
      <c r="J74" s="720">
        <v>41250</v>
      </c>
      <c r="K74" s="720" t="s">
        <v>16</v>
      </c>
      <c r="L74" s="719">
        <v>0</v>
      </c>
      <c r="M74" s="721">
        <v>0</v>
      </c>
      <c r="N74" s="719">
        <v>0</v>
      </c>
      <c r="O74" s="719">
        <v>0</v>
      </c>
      <c r="P74" s="722">
        <v>200000000</v>
      </c>
      <c r="Q74" s="722">
        <v>81</v>
      </c>
      <c r="R74" s="1378"/>
    </row>
    <row r="75" spans="1:19" s="698" customFormat="1" ht="15" customHeight="1" thickBot="1" x14ac:dyDescent="0.3">
      <c r="A75" s="698" t="s">
        <v>993</v>
      </c>
      <c r="B75" s="698">
        <v>12</v>
      </c>
      <c r="C75" s="705" t="s">
        <v>1059</v>
      </c>
      <c r="D75" s="705" t="s">
        <v>1059</v>
      </c>
      <c r="E75" s="706" t="s">
        <v>1062</v>
      </c>
      <c r="F75" s="714">
        <v>1</v>
      </c>
      <c r="G75" s="714" t="s">
        <v>16</v>
      </c>
      <c r="H75" s="714" t="s">
        <v>94</v>
      </c>
      <c r="I75" s="715">
        <v>41400</v>
      </c>
      <c r="J75" s="715">
        <v>41639</v>
      </c>
      <c r="K75" s="715" t="s">
        <v>16</v>
      </c>
      <c r="L75" s="714">
        <v>0</v>
      </c>
      <c r="M75" s="714">
        <v>0</v>
      </c>
      <c r="N75" s="714">
        <v>0</v>
      </c>
      <c r="O75" s="714">
        <v>0</v>
      </c>
      <c r="P75" s="712">
        <v>232645000</v>
      </c>
      <c r="Q75" s="712">
        <v>91</v>
      </c>
      <c r="R75" s="1379"/>
    </row>
    <row r="76" spans="1:19" ht="15" customHeight="1" x14ac:dyDescent="0.25">
      <c r="A76" s="577" t="s">
        <v>993</v>
      </c>
      <c r="B76" s="577">
        <v>12</v>
      </c>
      <c r="C76" s="723" t="s">
        <v>1064</v>
      </c>
      <c r="D76" s="723" t="s">
        <v>1064</v>
      </c>
      <c r="E76" s="723" t="s">
        <v>1065</v>
      </c>
      <c r="F76" s="724">
        <v>37</v>
      </c>
      <c r="G76" s="725" t="s">
        <v>19</v>
      </c>
      <c r="H76" s="726" t="s">
        <v>94</v>
      </c>
      <c r="I76" s="727">
        <v>39839</v>
      </c>
      <c r="J76" s="727">
        <v>39964</v>
      </c>
      <c r="K76" s="727" t="s">
        <v>16</v>
      </c>
      <c r="L76" s="728">
        <v>0</v>
      </c>
      <c r="M76" s="729">
        <v>4</v>
      </c>
      <c r="N76" s="728">
        <v>1350</v>
      </c>
      <c r="O76" s="730" t="s">
        <v>94</v>
      </c>
      <c r="P76" s="731">
        <v>753926381</v>
      </c>
      <c r="Q76" s="731">
        <v>98</v>
      </c>
      <c r="R76" s="266" t="s">
        <v>1066</v>
      </c>
      <c r="S76" s="577" t="s">
        <v>1002</v>
      </c>
    </row>
    <row r="77" spans="1:19" ht="15" customHeight="1" x14ac:dyDescent="0.25">
      <c r="A77" s="577" t="s">
        <v>993</v>
      </c>
      <c r="B77" s="577">
        <v>12</v>
      </c>
      <c r="C77" s="723" t="s">
        <v>1064</v>
      </c>
      <c r="D77" s="723" t="s">
        <v>1064</v>
      </c>
      <c r="E77" s="723" t="s">
        <v>1067</v>
      </c>
      <c r="F77" s="724">
        <v>1</v>
      </c>
      <c r="G77" s="725" t="s">
        <v>16</v>
      </c>
      <c r="H77" s="726" t="s">
        <v>94</v>
      </c>
      <c r="I77" s="727">
        <v>40360</v>
      </c>
      <c r="J77" s="727">
        <v>40491</v>
      </c>
      <c r="K77" s="727" t="s">
        <v>16</v>
      </c>
      <c r="L77" s="728">
        <v>0</v>
      </c>
      <c r="M77" s="728">
        <v>4</v>
      </c>
      <c r="N77" s="728">
        <v>40</v>
      </c>
      <c r="O77" s="730" t="s">
        <v>94</v>
      </c>
      <c r="P77" s="731">
        <v>94185000</v>
      </c>
      <c r="Q77" s="731">
        <v>99</v>
      </c>
      <c r="R77" s="266" t="s">
        <v>1068</v>
      </c>
      <c r="S77" s="577" t="s">
        <v>1002</v>
      </c>
    </row>
    <row r="78" spans="1:19" s="698" customFormat="1" ht="15" customHeight="1" thickBot="1" x14ac:dyDescent="0.3">
      <c r="A78" s="698" t="s">
        <v>993</v>
      </c>
      <c r="B78" s="698">
        <v>12</v>
      </c>
      <c r="C78" s="732" t="s">
        <v>1064</v>
      </c>
      <c r="D78" s="732" t="s">
        <v>1064</v>
      </c>
      <c r="E78" s="732" t="s">
        <v>1069</v>
      </c>
      <c r="F78" s="733">
        <v>1</v>
      </c>
      <c r="G78" s="734" t="s">
        <v>16</v>
      </c>
      <c r="H78" s="734" t="s">
        <v>94</v>
      </c>
      <c r="I78" s="735">
        <v>40995</v>
      </c>
      <c r="J78" s="735">
        <v>41253</v>
      </c>
      <c r="K78" s="735" t="s">
        <v>16</v>
      </c>
      <c r="L78" s="736">
        <v>0</v>
      </c>
      <c r="M78" s="736">
        <v>8</v>
      </c>
      <c r="N78" s="711">
        <v>90</v>
      </c>
      <c r="O78" s="711" t="s">
        <v>94</v>
      </c>
      <c r="P78" s="737">
        <v>198145000</v>
      </c>
      <c r="Q78" s="737" t="s">
        <v>1070</v>
      </c>
      <c r="R78" s="526" t="s">
        <v>1068</v>
      </c>
      <c r="S78" s="698" t="s">
        <v>1002</v>
      </c>
    </row>
    <row r="79" spans="1:19" ht="15" customHeight="1" thickBot="1" x14ac:dyDescent="0.3">
      <c r="A79" s="577" t="s">
        <v>993</v>
      </c>
      <c r="B79" s="577">
        <v>13</v>
      </c>
      <c r="C79" s="717" t="s">
        <v>1059</v>
      </c>
      <c r="D79" s="717" t="s">
        <v>1059</v>
      </c>
      <c r="E79" s="717" t="s">
        <v>1071</v>
      </c>
      <c r="F79" s="721">
        <v>1</v>
      </c>
      <c r="G79" s="738" t="s">
        <v>16</v>
      </c>
      <c r="H79" s="721" t="s">
        <v>94</v>
      </c>
      <c r="I79" s="739">
        <v>40121</v>
      </c>
      <c r="J79" s="739">
        <v>40241</v>
      </c>
      <c r="K79" s="721" t="s">
        <v>16</v>
      </c>
      <c r="L79" s="721">
        <v>0</v>
      </c>
      <c r="M79" s="721">
        <v>4</v>
      </c>
      <c r="N79" s="740">
        <v>40</v>
      </c>
      <c r="O79" s="730" t="s">
        <v>94</v>
      </c>
      <c r="P79" s="722" t="s">
        <v>1072</v>
      </c>
      <c r="Q79" s="722" t="s">
        <v>1073</v>
      </c>
      <c r="R79" s="741" t="s">
        <v>1074</v>
      </c>
    </row>
    <row r="80" spans="1:19" ht="15" customHeight="1" thickBot="1" x14ac:dyDescent="0.3">
      <c r="A80" s="577" t="s">
        <v>993</v>
      </c>
      <c r="B80" s="577">
        <v>13</v>
      </c>
      <c r="C80" s="717" t="s">
        <v>1059</v>
      </c>
      <c r="D80" s="717" t="s">
        <v>1059</v>
      </c>
      <c r="E80" s="717" t="s">
        <v>1062</v>
      </c>
      <c r="F80" s="718">
        <v>6</v>
      </c>
      <c r="G80" s="719" t="s">
        <v>16</v>
      </c>
      <c r="H80" s="719" t="s">
        <v>94</v>
      </c>
      <c r="I80" s="720">
        <v>40359</v>
      </c>
      <c r="J80" s="720">
        <v>40533</v>
      </c>
      <c r="K80" s="720" t="s">
        <v>16</v>
      </c>
      <c r="L80" s="719">
        <v>0</v>
      </c>
      <c r="M80" s="721">
        <v>5</v>
      </c>
      <c r="N80" s="719">
        <v>30</v>
      </c>
      <c r="O80" s="719" t="s">
        <v>94</v>
      </c>
      <c r="P80" s="722" t="s">
        <v>1075</v>
      </c>
      <c r="Q80" s="722" t="s">
        <v>1076</v>
      </c>
      <c r="R80" s="741" t="s">
        <v>1074</v>
      </c>
    </row>
    <row r="81" spans="1:19" s="698" customFormat="1" ht="15" customHeight="1" thickBot="1" x14ac:dyDescent="0.3">
      <c r="A81" s="698" t="s">
        <v>993</v>
      </c>
      <c r="B81" s="698">
        <v>13</v>
      </c>
      <c r="C81" s="706" t="s">
        <v>1059</v>
      </c>
      <c r="D81" s="706" t="s">
        <v>1059</v>
      </c>
      <c r="E81" s="706" t="s">
        <v>1060</v>
      </c>
      <c r="F81" s="713">
        <v>1</v>
      </c>
      <c r="G81" s="714" t="s">
        <v>16</v>
      </c>
      <c r="H81" s="714" t="s">
        <v>94</v>
      </c>
      <c r="I81" s="715">
        <v>40627</v>
      </c>
      <c r="J81" s="715">
        <v>40891</v>
      </c>
      <c r="K81" s="715" t="s">
        <v>16</v>
      </c>
      <c r="L81" s="714">
        <v>0</v>
      </c>
      <c r="M81" s="707">
        <v>8</v>
      </c>
      <c r="N81" s="714">
        <v>100</v>
      </c>
      <c r="O81" s="714" t="s">
        <v>94</v>
      </c>
      <c r="P81" s="712" t="s">
        <v>1077</v>
      </c>
      <c r="Q81" s="712" t="s">
        <v>1078</v>
      </c>
      <c r="R81" s="742" t="s">
        <v>1074</v>
      </c>
    </row>
    <row r="82" spans="1:19" s="698" customFormat="1" ht="15" customHeight="1" thickBot="1" x14ac:dyDescent="0.3">
      <c r="A82" s="698" t="s">
        <v>993</v>
      </c>
      <c r="B82" s="698">
        <v>13</v>
      </c>
      <c r="C82" s="706" t="s">
        <v>1059</v>
      </c>
      <c r="D82" s="706" t="s">
        <v>1059</v>
      </c>
      <c r="E82" s="706" t="s">
        <v>1060</v>
      </c>
      <c r="F82" s="714">
        <v>1</v>
      </c>
      <c r="G82" s="714" t="s">
        <v>16</v>
      </c>
      <c r="H82" s="714" t="s">
        <v>94</v>
      </c>
      <c r="I82" s="715">
        <v>40967</v>
      </c>
      <c r="J82" s="715">
        <v>41271</v>
      </c>
      <c r="K82" s="715" t="s">
        <v>16</v>
      </c>
      <c r="L82" s="714">
        <v>0</v>
      </c>
      <c r="M82" s="714">
        <v>10</v>
      </c>
      <c r="N82" s="714">
        <v>100</v>
      </c>
      <c r="O82" s="714" t="s">
        <v>94</v>
      </c>
      <c r="P82" s="712" t="s">
        <v>1079</v>
      </c>
      <c r="Q82" s="712" t="s">
        <v>1080</v>
      </c>
      <c r="R82" s="742" t="s">
        <v>1074</v>
      </c>
    </row>
    <row r="83" spans="1:19" ht="15" customHeight="1" thickBot="1" x14ac:dyDescent="0.3">
      <c r="A83" s="577" t="s">
        <v>993</v>
      </c>
      <c r="B83" s="577">
        <v>13</v>
      </c>
      <c r="C83" s="717" t="s">
        <v>1059</v>
      </c>
      <c r="D83" s="717" t="s">
        <v>1059</v>
      </c>
      <c r="E83" s="743" t="s">
        <v>1063</v>
      </c>
      <c r="F83" s="744">
        <v>662</v>
      </c>
      <c r="G83" s="744" t="s">
        <v>19</v>
      </c>
      <c r="H83" s="744" t="s">
        <v>94</v>
      </c>
      <c r="I83" s="745">
        <v>41622</v>
      </c>
      <c r="J83" s="745">
        <v>41639</v>
      </c>
      <c r="K83" s="745" t="s">
        <v>16</v>
      </c>
      <c r="L83" s="744" t="s">
        <v>1081</v>
      </c>
      <c r="M83" s="744" t="s">
        <v>1081</v>
      </c>
      <c r="N83" s="744">
        <v>3000</v>
      </c>
      <c r="O83" s="744" t="s">
        <v>94</v>
      </c>
      <c r="P83" s="746" t="s">
        <v>1082</v>
      </c>
      <c r="Q83" s="746">
        <v>113</v>
      </c>
      <c r="R83" s="747" t="s">
        <v>1083</v>
      </c>
    </row>
    <row r="84" spans="1:19" ht="15" customHeight="1" x14ac:dyDescent="0.25">
      <c r="A84" s="577" t="s">
        <v>993</v>
      </c>
      <c r="B84" s="577">
        <v>13</v>
      </c>
      <c r="C84" s="723" t="s">
        <v>1084</v>
      </c>
      <c r="D84" s="723" t="s">
        <v>1084</v>
      </c>
      <c r="E84" s="723" t="s">
        <v>1085</v>
      </c>
      <c r="F84" s="724">
        <v>197</v>
      </c>
      <c r="G84" s="725" t="s">
        <v>19</v>
      </c>
      <c r="H84" s="726" t="s">
        <v>94</v>
      </c>
      <c r="I84" s="727">
        <v>39839</v>
      </c>
      <c r="J84" s="727">
        <v>39964</v>
      </c>
      <c r="K84" s="727" t="s">
        <v>16</v>
      </c>
      <c r="L84" s="728">
        <v>0</v>
      </c>
      <c r="M84" s="729">
        <v>4</v>
      </c>
      <c r="N84" s="728">
        <v>4339</v>
      </c>
      <c r="O84" s="730" t="s">
        <v>94</v>
      </c>
      <c r="P84" s="731">
        <v>525564794</v>
      </c>
      <c r="Q84" s="731">
        <v>118</v>
      </c>
      <c r="R84" s="266" t="s">
        <v>1086</v>
      </c>
      <c r="S84" s="577" t="s">
        <v>1002</v>
      </c>
    </row>
    <row r="85" spans="1:19" ht="15" customHeight="1" x14ac:dyDescent="0.25">
      <c r="A85" s="577" t="s">
        <v>993</v>
      </c>
      <c r="B85" s="577">
        <v>13</v>
      </c>
      <c r="C85" s="723" t="s">
        <v>1084</v>
      </c>
      <c r="D85" s="723" t="s">
        <v>1084</v>
      </c>
      <c r="E85" s="723" t="s">
        <v>1087</v>
      </c>
      <c r="F85" s="724">
        <v>1</v>
      </c>
      <c r="G85" s="725" t="s">
        <v>16</v>
      </c>
      <c r="H85" s="726" t="s">
        <v>94</v>
      </c>
      <c r="I85" s="727" t="s">
        <v>16</v>
      </c>
      <c r="J85" s="727" t="s">
        <v>16</v>
      </c>
      <c r="K85" s="727" t="s">
        <v>16</v>
      </c>
      <c r="L85" s="728">
        <v>0</v>
      </c>
      <c r="M85" s="728">
        <v>3</v>
      </c>
      <c r="N85" s="728">
        <v>318</v>
      </c>
      <c r="O85" s="730" t="s">
        <v>94</v>
      </c>
      <c r="P85" s="731" t="s">
        <v>1088</v>
      </c>
      <c r="Q85" s="731">
        <v>119</v>
      </c>
      <c r="R85" s="266" t="s">
        <v>1089</v>
      </c>
      <c r="S85" s="577" t="s">
        <v>1002</v>
      </c>
    </row>
    <row r="86" spans="1:19" ht="15" customHeight="1" x14ac:dyDescent="0.25">
      <c r="A86" s="577" t="s">
        <v>993</v>
      </c>
      <c r="B86" s="577">
        <v>13</v>
      </c>
      <c r="C86" s="748" t="s">
        <v>1084</v>
      </c>
      <c r="D86" s="748" t="s">
        <v>1084</v>
      </c>
      <c r="E86" s="748" t="s">
        <v>1090</v>
      </c>
      <c r="F86" s="749">
        <v>2</v>
      </c>
      <c r="G86" s="750" t="s">
        <v>16</v>
      </c>
      <c r="H86" s="750" t="s">
        <v>94</v>
      </c>
      <c r="I86" s="751">
        <v>40385</v>
      </c>
      <c r="J86" s="751">
        <v>40528</v>
      </c>
      <c r="K86" s="751" t="s">
        <v>16</v>
      </c>
      <c r="L86" s="752">
        <v>0</v>
      </c>
      <c r="M86" s="752">
        <v>5</v>
      </c>
      <c r="N86" s="753">
        <v>105</v>
      </c>
      <c r="O86" s="754" t="s">
        <v>94</v>
      </c>
      <c r="P86" s="755" t="s">
        <v>1091</v>
      </c>
      <c r="Q86" s="755" t="s">
        <v>1092</v>
      </c>
      <c r="R86" s="525" t="s">
        <v>1093</v>
      </c>
      <c r="S86" s="577" t="s">
        <v>1002</v>
      </c>
    </row>
    <row r="87" spans="1:19" ht="13.5" customHeight="1" x14ac:dyDescent="0.25">
      <c r="C87" s="547"/>
      <c r="D87" s="580"/>
      <c r="E87" s="547"/>
      <c r="F87" s="756"/>
      <c r="G87" s="757"/>
      <c r="H87" s="758"/>
      <c r="I87" s="759"/>
      <c r="J87" s="760"/>
      <c r="K87" s="760"/>
      <c r="L87" s="761"/>
      <c r="M87" s="760"/>
      <c r="N87" s="761"/>
      <c r="O87" s="761"/>
      <c r="P87" s="762"/>
      <c r="Q87" s="762"/>
      <c r="R87" s="559"/>
    </row>
    <row r="89" spans="1:19" ht="13.5" customHeight="1" x14ac:dyDescent="0.25">
      <c r="A89" s="577" t="s">
        <v>1984</v>
      </c>
      <c r="C89" s="809"/>
      <c r="D89" s="604" t="s">
        <v>1714</v>
      </c>
      <c r="E89" s="604" t="s">
        <v>1969</v>
      </c>
      <c r="F89" s="763">
        <v>252</v>
      </c>
      <c r="G89" s="764" t="s">
        <v>19</v>
      </c>
      <c r="H89" s="765" t="s">
        <v>315</v>
      </c>
      <c r="I89" s="766">
        <v>40567</v>
      </c>
      <c r="J89" s="766">
        <v>40908</v>
      </c>
      <c r="K89" s="764" t="s">
        <v>16</v>
      </c>
      <c r="L89" s="763">
        <v>11.23</v>
      </c>
      <c r="M89" s="763">
        <v>0</v>
      </c>
      <c r="N89" s="767">
        <v>95</v>
      </c>
      <c r="O89" s="764">
        <v>95</v>
      </c>
      <c r="P89" s="768">
        <v>172434985</v>
      </c>
      <c r="Q89" s="764">
        <v>347</v>
      </c>
    </row>
    <row r="90" spans="1:19" ht="13.5" customHeight="1" x14ac:dyDescent="0.25">
      <c r="A90" s="577" t="s">
        <v>1672</v>
      </c>
      <c r="B90" s="577">
        <v>15</v>
      </c>
      <c r="C90" s="555" t="s">
        <v>1713</v>
      </c>
      <c r="D90" s="366" t="s">
        <v>1714</v>
      </c>
      <c r="E90" s="555" t="s">
        <v>32</v>
      </c>
      <c r="F90" s="303" t="s">
        <v>1715</v>
      </c>
      <c r="G90" s="367" t="s">
        <v>19</v>
      </c>
      <c r="H90" s="368"/>
      <c r="I90" s="658">
        <v>40567</v>
      </c>
      <c r="J90" s="658">
        <v>40908</v>
      </c>
      <c r="K90" s="370" t="s">
        <v>16</v>
      </c>
      <c r="L90" s="364">
        <v>11.23</v>
      </c>
      <c r="M90" s="370"/>
      <c r="N90" s="364">
        <v>455</v>
      </c>
      <c r="O90" s="364">
        <v>120</v>
      </c>
      <c r="P90" s="365"/>
      <c r="Q90" s="365"/>
      <c r="R90" s="561"/>
    </row>
    <row r="91" spans="1:19" s="698" customFormat="1" ht="13.5" customHeight="1" x14ac:dyDescent="0.25">
      <c r="A91" s="698" t="s">
        <v>1672</v>
      </c>
      <c r="B91" s="698">
        <v>15</v>
      </c>
      <c r="C91" s="578" t="s">
        <v>1713</v>
      </c>
      <c r="D91" s="579" t="s">
        <v>1716</v>
      </c>
      <c r="E91" s="578" t="s">
        <v>32</v>
      </c>
      <c r="F91" s="769" t="s">
        <v>1717</v>
      </c>
      <c r="G91" s="576" t="s">
        <v>19</v>
      </c>
      <c r="H91" s="576"/>
      <c r="I91" s="701">
        <v>40187</v>
      </c>
      <c r="J91" s="701">
        <v>40543</v>
      </c>
      <c r="K91" s="702" t="s">
        <v>16</v>
      </c>
      <c r="L91" s="703">
        <v>11.733000000000001</v>
      </c>
      <c r="M91" s="702"/>
      <c r="N91" s="703">
        <v>120</v>
      </c>
      <c r="O91" s="703">
        <v>130</v>
      </c>
      <c r="P91" s="704"/>
      <c r="Q91" s="704"/>
      <c r="R91" s="438"/>
    </row>
    <row r="92" spans="1:19" ht="13.5" customHeight="1" x14ac:dyDescent="0.25">
      <c r="A92" s="577" t="s">
        <v>1672</v>
      </c>
      <c r="B92" s="577">
        <v>15</v>
      </c>
      <c r="C92" s="555" t="s">
        <v>1713</v>
      </c>
      <c r="D92" s="366" t="s">
        <v>1716</v>
      </c>
      <c r="E92" s="555" t="s">
        <v>32</v>
      </c>
      <c r="F92" s="303" t="s">
        <v>1718</v>
      </c>
      <c r="G92" s="367" t="s">
        <v>19</v>
      </c>
      <c r="H92" s="367"/>
      <c r="I92" s="658">
        <v>41091</v>
      </c>
      <c r="J92" s="658">
        <v>41273</v>
      </c>
      <c r="K92" s="370" t="s">
        <v>16</v>
      </c>
      <c r="L92" s="364">
        <v>5.96</v>
      </c>
      <c r="M92" s="370"/>
      <c r="N92" s="364">
        <v>130</v>
      </c>
      <c r="O92" s="364">
        <v>0</v>
      </c>
      <c r="P92" s="365"/>
      <c r="Q92" s="365"/>
      <c r="R92" s="561"/>
    </row>
    <row r="93" spans="1:19" ht="13.5" customHeight="1" x14ac:dyDescent="0.25">
      <c r="A93" s="577" t="s">
        <v>1672</v>
      </c>
      <c r="B93" s="577">
        <v>15</v>
      </c>
      <c r="C93" s="555" t="s">
        <v>1034</v>
      </c>
      <c r="D93" s="366" t="s">
        <v>32</v>
      </c>
      <c r="E93" s="555" t="s">
        <v>32</v>
      </c>
      <c r="F93" s="303" t="s">
        <v>1719</v>
      </c>
      <c r="G93" s="367" t="s">
        <v>19</v>
      </c>
      <c r="H93" s="368">
        <v>1</v>
      </c>
      <c r="I93" s="658">
        <v>41295</v>
      </c>
      <c r="J93" s="658">
        <v>41912</v>
      </c>
      <c r="K93" s="370" t="s">
        <v>16</v>
      </c>
      <c r="L93" s="364">
        <v>20.57</v>
      </c>
      <c r="M93" s="370"/>
      <c r="N93" s="364">
        <v>120</v>
      </c>
      <c r="O93" s="364">
        <f>+N93*H93</f>
        <v>120</v>
      </c>
      <c r="P93" s="365"/>
      <c r="Q93" s="365"/>
      <c r="R93" s="561"/>
    </row>
    <row r="94" spans="1:19" ht="13.5" customHeight="1" x14ac:dyDescent="0.25">
      <c r="A94" s="577" t="s">
        <v>1984</v>
      </c>
      <c r="C94" s="294" t="s">
        <v>1985</v>
      </c>
      <c r="D94" s="346" t="s">
        <v>1714</v>
      </c>
      <c r="E94" s="294" t="s">
        <v>1986</v>
      </c>
      <c r="F94" s="770">
        <v>261</v>
      </c>
      <c r="G94" s="346" t="s">
        <v>16</v>
      </c>
      <c r="H94" s="771"/>
      <c r="I94" s="772">
        <v>40197</v>
      </c>
      <c r="J94" s="772">
        <v>40543</v>
      </c>
      <c r="K94" s="773" t="s">
        <v>16</v>
      </c>
      <c r="L94" s="770">
        <v>11.4</v>
      </c>
      <c r="M94" s="770"/>
      <c r="N94" s="774">
        <v>208</v>
      </c>
      <c r="O94" s="774">
        <v>208</v>
      </c>
      <c r="P94" s="775">
        <v>107789632</v>
      </c>
      <c r="Q94" s="776">
        <v>369</v>
      </c>
      <c r="R94" s="232"/>
    </row>
    <row r="95" spans="1:19" ht="13.5" customHeight="1" x14ac:dyDescent="0.25">
      <c r="A95" s="577" t="s">
        <v>1984</v>
      </c>
      <c r="C95" s="600" t="s">
        <v>1985</v>
      </c>
      <c r="D95" s="605" t="s">
        <v>1714</v>
      </c>
      <c r="E95" s="600" t="s">
        <v>1007</v>
      </c>
      <c r="F95" s="777">
        <v>326</v>
      </c>
      <c r="G95" s="605" t="s">
        <v>19</v>
      </c>
      <c r="H95" s="778" t="s">
        <v>315</v>
      </c>
      <c r="I95" s="779">
        <v>39843</v>
      </c>
      <c r="J95" s="779">
        <v>40178</v>
      </c>
      <c r="K95" s="780" t="s">
        <v>16</v>
      </c>
      <c r="L95" s="781">
        <v>11</v>
      </c>
      <c r="M95" s="777">
        <v>0</v>
      </c>
      <c r="N95" s="782">
        <v>90</v>
      </c>
      <c r="O95" s="777">
        <v>90</v>
      </c>
      <c r="P95" s="783">
        <v>34705479</v>
      </c>
      <c r="Q95" s="784">
        <v>333</v>
      </c>
      <c r="R95" s="581"/>
    </row>
    <row r="96" spans="1:19" ht="13.5" customHeight="1" x14ac:dyDescent="0.25">
      <c r="A96" s="577" t="s">
        <v>1984</v>
      </c>
      <c r="C96" s="583" t="s">
        <v>1985</v>
      </c>
      <c r="D96" s="606" t="s">
        <v>1714</v>
      </c>
      <c r="E96" s="583" t="s">
        <v>1969</v>
      </c>
      <c r="F96" s="785">
        <v>251</v>
      </c>
      <c r="G96" s="606" t="s">
        <v>19</v>
      </c>
      <c r="H96" s="786"/>
      <c r="I96" s="584">
        <v>40076</v>
      </c>
      <c r="J96" s="584">
        <v>40178</v>
      </c>
      <c r="K96" s="585" t="s">
        <v>16</v>
      </c>
      <c r="L96" s="787">
        <v>3.36</v>
      </c>
      <c r="M96" s="787">
        <v>0</v>
      </c>
      <c r="N96" s="788">
        <v>325</v>
      </c>
      <c r="O96" s="583" t="s">
        <v>1987</v>
      </c>
      <c r="P96" s="789">
        <v>162986824</v>
      </c>
      <c r="Q96" s="790">
        <v>275</v>
      </c>
      <c r="R96" s="585"/>
    </row>
    <row r="97" spans="1:20" ht="13.5" customHeight="1" x14ac:dyDescent="0.25">
      <c r="C97" s="586"/>
      <c r="D97" s="791"/>
      <c r="E97" s="586"/>
      <c r="F97" s="792"/>
      <c r="G97" s="791"/>
      <c r="H97" s="793"/>
      <c r="I97" s="587"/>
      <c r="J97" s="587"/>
      <c r="K97" s="588"/>
      <c r="L97" s="794"/>
      <c r="M97" s="794"/>
      <c r="N97" s="795"/>
      <c r="O97" s="586"/>
      <c r="P97" s="796"/>
      <c r="Q97" s="797"/>
      <c r="R97" s="588"/>
    </row>
    <row r="98" spans="1:20" ht="13.5" customHeight="1" x14ac:dyDescent="0.25">
      <c r="C98" s="586"/>
      <c r="D98" s="791"/>
      <c r="E98" s="586"/>
      <c r="F98" s="792"/>
      <c r="G98" s="791"/>
      <c r="H98" s="793"/>
      <c r="I98" s="587"/>
      <c r="J98" s="587"/>
      <c r="K98" s="588"/>
      <c r="L98" s="794"/>
      <c r="M98" s="794"/>
      <c r="N98" s="795"/>
      <c r="O98" s="586"/>
      <c r="P98" s="796"/>
      <c r="Q98" s="797"/>
      <c r="R98" s="588"/>
    </row>
    <row r="99" spans="1:20" ht="13.5" customHeight="1" x14ac:dyDescent="0.25">
      <c r="A99" s="577" t="s">
        <v>1672</v>
      </c>
      <c r="B99" s="577">
        <v>16</v>
      </c>
      <c r="C99" s="555" t="s">
        <v>1746</v>
      </c>
      <c r="D99" s="366" t="s">
        <v>1747</v>
      </c>
      <c r="E99" s="555" t="s">
        <v>1748</v>
      </c>
      <c r="F99" s="371">
        <v>469</v>
      </c>
      <c r="G99" s="367" t="s">
        <v>19</v>
      </c>
      <c r="H99" s="368">
        <v>1</v>
      </c>
      <c r="I99" s="658">
        <v>41260</v>
      </c>
      <c r="J99" s="370">
        <v>41912</v>
      </c>
      <c r="K99" s="370" t="s">
        <v>16</v>
      </c>
      <c r="L99" s="364">
        <v>21</v>
      </c>
      <c r="M99" s="370"/>
      <c r="N99" s="364">
        <v>90</v>
      </c>
      <c r="O99" s="364"/>
      <c r="P99" s="365"/>
      <c r="Q99" s="365"/>
      <c r="R99" s="561" t="s">
        <v>1749</v>
      </c>
    </row>
    <row r="100" spans="1:20" s="698" customFormat="1" ht="13.5" customHeight="1" x14ac:dyDescent="0.25">
      <c r="A100" s="698" t="s">
        <v>1672</v>
      </c>
      <c r="B100" s="698">
        <v>16</v>
      </c>
      <c r="C100" s="578"/>
      <c r="D100" s="579" t="s">
        <v>1750</v>
      </c>
      <c r="E100" s="578" t="s">
        <v>1751</v>
      </c>
      <c r="F100" s="699">
        <v>176</v>
      </c>
      <c r="G100" s="576" t="s">
        <v>19</v>
      </c>
      <c r="H100" s="576">
        <v>100</v>
      </c>
      <c r="I100" s="701">
        <v>41379</v>
      </c>
      <c r="J100" s="702">
        <v>41639</v>
      </c>
      <c r="K100" s="702" t="s">
        <v>16</v>
      </c>
      <c r="L100" s="703">
        <v>8.15</v>
      </c>
      <c r="M100" s="702"/>
      <c r="N100" s="703">
        <v>628</v>
      </c>
      <c r="O100" s="703"/>
      <c r="P100" s="704"/>
      <c r="Q100" s="704"/>
      <c r="R100" s="438" t="s">
        <v>1749</v>
      </c>
    </row>
    <row r="101" spans="1:20" ht="15" customHeight="1" x14ac:dyDescent="0.25">
      <c r="A101" s="577" t="s">
        <v>993</v>
      </c>
      <c r="B101" s="577">
        <v>21</v>
      </c>
      <c r="C101" s="263" t="s">
        <v>1012</v>
      </c>
      <c r="D101" s="263" t="s">
        <v>1012</v>
      </c>
      <c r="E101" s="263" t="s">
        <v>32</v>
      </c>
      <c r="F101" s="371">
        <v>162</v>
      </c>
      <c r="G101" s="367" t="s">
        <v>19</v>
      </c>
      <c r="H101" s="368">
        <v>0.5</v>
      </c>
      <c r="I101" s="370">
        <v>41661</v>
      </c>
      <c r="J101" s="370">
        <v>41942</v>
      </c>
      <c r="K101" s="270" t="s">
        <v>16</v>
      </c>
      <c r="L101" s="371">
        <v>8</v>
      </c>
      <c r="M101" s="371">
        <v>9</v>
      </c>
      <c r="N101" s="371">
        <v>628</v>
      </c>
      <c r="O101" s="371">
        <v>628</v>
      </c>
      <c r="P101" s="365">
        <v>1287486583</v>
      </c>
      <c r="Q101" s="266"/>
      <c r="R101" s="809"/>
    </row>
    <row r="102" spans="1:20" s="698" customFormat="1" ht="15" customHeight="1" x14ac:dyDescent="0.25">
      <c r="A102" s="698" t="s">
        <v>993</v>
      </c>
      <c r="B102" s="698">
        <v>21</v>
      </c>
      <c r="C102" s="575" t="s">
        <v>1012</v>
      </c>
      <c r="D102" s="575" t="s">
        <v>1012</v>
      </c>
      <c r="E102" s="575" t="s">
        <v>32</v>
      </c>
      <c r="F102" s="699">
        <v>176</v>
      </c>
      <c r="G102" s="576" t="s">
        <v>19</v>
      </c>
      <c r="H102" s="769">
        <v>0.5</v>
      </c>
      <c r="I102" s="702">
        <v>41379</v>
      </c>
      <c r="J102" s="702">
        <v>41639</v>
      </c>
      <c r="K102" s="702" t="s">
        <v>16</v>
      </c>
      <c r="L102" s="699">
        <v>8</v>
      </c>
      <c r="M102" s="699">
        <v>0</v>
      </c>
      <c r="N102" s="699">
        <v>628</v>
      </c>
      <c r="O102" s="699">
        <v>628</v>
      </c>
      <c r="P102" s="704">
        <v>1293239745</v>
      </c>
      <c r="Q102" s="526"/>
      <c r="R102" s="799"/>
    </row>
    <row r="103" spans="1:20" s="698" customFormat="1" ht="15" customHeight="1" x14ac:dyDescent="0.25">
      <c r="C103" s="952"/>
      <c r="D103" s="952"/>
      <c r="E103" s="952"/>
      <c r="F103" s="953"/>
      <c r="G103" s="954"/>
      <c r="H103" s="955"/>
      <c r="I103" s="956"/>
      <c r="J103" s="956"/>
      <c r="K103" s="956"/>
      <c r="L103" s="953"/>
      <c r="M103" s="953"/>
      <c r="N103" s="953"/>
      <c r="O103" s="953"/>
      <c r="P103" s="957"/>
      <c r="Q103" s="958"/>
      <c r="R103" s="959"/>
      <c r="S103" s="959"/>
      <c r="T103" s="959"/>
    </row>
    <row r="104" spans="1:20" s="698" customFormat="1" ht="15" customHeight="1" x14ac:dyDescent="0.25">
      <c r="C104" s="952"/>
      <c r="D104" s="952"/>
      <c r="E104" s="952"/>
      <c r="F104" s="953"/>
      <c r="G104" s="954"/>
      <c r="H104" s="955"/>
      <c r="I104" s="956"/>
      <c r="J104" s="956"/>
      <c r="K104" s="956"/>
      <c r="L104" s="953"/>
      <c r="M104" s="953"/>
      <c r="N104" s="953"/>
      <c r="O104" s="953"/>
      <c r="P104" s="957"/>
      <c r="Q104" s="958"/>
      <c r="R104" s="959"/>
      <c r="S104" s="959"/>
      <c r="T104" s="959"/>
    </row>
    <row r="105" spans="1:20" ht="13.5" customHeight="1" x14ac:dyDescent="0.25">
      <c r="A105" s="577" t="s">
        <v>1672</v>
      </c>
      <c r="B105" s="577">
        <v>37</v>
      </c>
      <c r="C105" s="555" t="s">
        <v>1754</v>
      </c>
      <c r="D105" s="555" t="s">
        <v>1754</v>
      </c>
      <c r="E105" s="555" t="s">
        <v>32</v>
      </c>
      <c r="F105" s="371">
        <v>467</v>
      </c>
      <c r="G105" s="367" t="s">
        <v>19</v>
      </c>
      <c r="H105" s="368"/>
      <c r="I105" s="658">
        <v>41295</v>
      </c>
      <c r="J105" s="658">
        <v>41912</v>
      </c>
      <c r="K105" s="370" t="s">
        <v>16</v>
      </c>
      <c r="L105" s="661">
        <f>(J105-I105)/30</f>
        <v>20.566666666666666</v>
      </c>
      <c r="M105" s="370"/>
      <c r="N105" s="364">
        <v>120</v>
      </c>
      <c r="O105" s="364"/>
      <c r="P105" s="365"/>
      <c r="Q105" s="365"/>
      <c r="R105" s="561"/>
      <c r="S105" s="809"/>
      <c r="T105" s="809"/>
    </row>
    <row r="106" spans="1:20" ht="13.5" customHeight="1" x14ac:dyDescent="0.25">
      <c r="A106" s="577" t="s">
        <v>1672</v>
      </c>
      <c r="B106" s="577">
        <v>37</v>
      </c>
      <c r="C106" s="555" t="s">
        <v>1754</v>
      </c>
      <c r="D106" s="555" t="s">
        <v>1754</v>
      </c>
      <c r="E106" s="555" t="s">
        <v>1007</v>
      </c>
      <c r="F106" s="660">
        <v>466</v>
      </c>
      <c r="G106" s="658" t="s">
        <v>19</v>
      </c>
      <c r="H106" s="368"/>
      <c r="I106" s="658">
        <v>41295</v>
      </c>
      <c r="J106" s="658">
        <v>41912</v>
      </c>
      <c r="K106" s="370" t="s">
        <v>16</v>
      </c>
      <c r="L106" s="660">
        <f>(J106-I106)/30</f>
        <v>20.566666666666666</v>
      </c>
      <c r="M106" s="370"/>
      <c r="N106" s="660">
        <v>120</v>
      </c>
      <c r="O106" s="364">
        <f>+N106*H106</f>
        <v>0</v>
      </c>
      <c r="P106" s="365"/>
      <c r="Q106" s="365"/>
      <c r="R106" s="561"/>
      <c r="S106" s="809"/>
      <c r="T106" s="809"/>
    </row>
    <row r="107" spans="1:20" s="808" customFormat="1" ht="13.5" customHeight="1" x14ac:dyDescent="0.2">
      <c r="A107" s="808" t="s">
        <v>1972</v>
      </c>
      <c r="C107" s="574" t="s">
        <v>1968</v>
      </c>
      <c r="D107" s="574" t="s">
        <v>1968</v>
      </c>
      <c r="E107" s="838" t="s">
        <v>1969</v>
      </c>
      <c r="F107" s="826" t="s">
        <v>1970</v>
      </c>
      <c r="G107" s="827" t="s">
        <v>19</v>
      </c>
      <c r="H107" s="833">
        <v>1</v>
      </c>
      <c r="I107" s="829">
        <v>41260</v>
      </c>
      <c r="J107" s="830">
        <v>41912</v>
      </c>
      <c r="K107" s="830" t="s">
        <v>16</v>
      </c>
      <c r="L107" s="826">
        <v>33</v>
      </c>
      <c r="M107" s="826">
        <v>13</v>
      </c>
      <c r="N107" s="830"/>
      <c r="O107" s="826">
        <v>270</v>
      </c>
      <c r="P107" s="831">
        <v>270</v>
      </c>
      <c r="Q107" s="832"/>
      <c r="R107" s="832"/>
      <c r="S107" s="284" t="s">
        <v>1971</v>
      </c>
      <c r="T107" s="960"/>
    </row>
    <row r="108" spans="1:20" s="798" customFormat="1" ht="13.5" customHeight="1" x14ac:dyDescent="0.2">
      <c r="A108" s="798" t="s">
        <v>1972</v>
      </c>
      <c r="C108" s="575" t="s">
        <v>1973</v>
      </c>
      <c r="D108" s="575" t="s">
        <v>1973</v>
      </c>
      <c r="E108" s="575" t="s">
        <v>32</v>
      </c>
      <c r="F108" s="820" t="s">
        <v>1974</v>
      </c>
      <c r="G108" s="576" t="s">
        <v>19</v>
      </c>
      <c r="H108" s="700">
        <v>1</v>
      </c>
      <c r="I108" s="701">
        <v>40187</v>
      </c>
      <c r="J108" s="702">
        <v>40543</v>
      </c>
      <c r="K108" s="702" t="s">
        <v>16</v>
      </c>
      <c r="L108" s="820">
        <v>11</v>
      </c>
      <c r="M108" s="820">
        <v>21</v>
      </c>
      <c r="N108" s="702"/>
      <c r="O108" s="703"/>
      <c r="P108" s="703"/>
      <c r="Q108" s="704"/>
      <c r="R108" s="704"/>
      <c r="S108" s="526"/>
      <c r="T108" s="961"/>
    </row>
    <row r="109" spans="1:20" s="808" customFormat="1" ht="13.5" customHeight="1" x14ac:dyDescent="0.2">
      <c r="A109" s="808" t="s">
        <v>1972</v>
      </c>
      <c r="C109" s="263" t="s">
        <v>1973</v>
      </c>
      <c r="D109" s="263" t="s">
        <v>1973</v>
      </c>
      <c r="E109" s="263" t="s">
        <v>32</v>
      </c>
      <c r="F109" s="303" t="s">
        <v>1975</v>
      </c>
      <c r="G109" s="367" t="s">
        <v>19</v>
      </c>
      <c r="H109" s="303">
        <v>1</v>
      </c>
      <c r="I109" s="658">
        <v>40561</v>
      </c>
      <c r="J109" s="658">
        <v>40908</v>
      </c>
      <c r="K109" s="370" t="s">
        <v>16</v>
      </c>
      <c r="L109" s="660">
        <v>11</v>
      </c>
      <c r="M109" s="660">
        <v>22</v>
      </c>
      <c r="N109" s="370"/>
      <c r="O109" s="364"/>
      <c r="P109" s="364"/>
      <c r="Q109" s="365"/>
      <c r="R109" s="365"/>
      <c r="S109" s="266"/>
      <c r="T109" s="960"/>
    </row>
    <row r="110" spans="1:20" s="798" customFormat="1" ht="13.5" customHeight="1" x14ac:dyDescent="0.2">
      <c r="A110" s="798" t="s">
        <v>1972</v>
      </c>
      <c r="B110" s="798">
        <v>23</v>
      </c>
      <c r="C110" s="575" t="s">
        <v>1716</v>
      </c>
      <c r="D110" s="576" t="s">
        <v>1716</v>
      </c>
      <c r="E110" s="575" t="s">
        <v>32</v>
      </c>
      <c r="F110" s="769" t="s">
        <v>1976</v>
      </c>
      <c r="G110" s="576" t="s">
        <v>19</v>
      </c>
      <c r="H110" s="576">
        <v>100</v>
      </c>
      <c r="I110" s="701">
        <v>40187</v>
      </c>
      <c r="J110" s="702">
        <v>40543</v>
      </c>
      <c r="K110" s="702" t="s">
        <v>16</v>
      </c>
      <c r="L110" s="820">
        <v>11</v>
      </c>
      <c r="M110" s="820">
        <v>21</v>
      </c>
      <c r="N110" s="702"/>
      <c r="O110" s="702"/>
      <c r="P110" s="703">
        <v>155</v>
      </c>
      <c r="Q110" s="703">
        <v>155</v>
      </c>
      <c r="R110" s="704">
        <v>210311150</v>
      </c>
      <c r="S110" s="704">
        <v>14</v>
      </c>
      <c r="T110" s="526"/>
    </row>
    <row r="111" spans="1:20" s="808" customFormat="1" ht="13.5" customHeight="1" x14ac:dyDescent="0.2">
      <c r="A111" s="808" t="s">
        <v>1972</v>
      </c>
      <c r="B111" s="808">
        <v>23</v>
      </c>
      <c r="C111" s="263" t="s">
        <v>1716</v>
      </c>
      <c r="D111" s="367" t="s">
        <v>1716</v>
      </c>
      <c r="E111" s="263" t="s">
        <v>32</v>
      </c>
      <c r="F111" s="303" t="s">
        <v>1977</v>
      </c>
      <c r="G111" s="367" t="s">
        <v>19</v>
      </c>
      <c r="H111" s="367">
        <v>100</v>
      </c>
      <c r="I111" s="658" t="s">
        <v>1978</v>
      </c>
      <c r="J111" s="370">
        <v>40543</v>
      </c>
      <c r="K111" s="370" t="s">
        <v>16</v>
      </c>
      <c r="L111" s="370"/>
      <c r="M111" s="660">
        <v>1</v>
      </c>
      <c r="N111" s="370">
        <v>11</v>
      </c>
      <c r="O111" s="370">
        <v>21</v>
      </c>
      <c r="P111" s="364">
        <v>100</v>
      </c>
      <c r="Q111" s="364">
        <v>100</v>
      </c>
      <c r="R111" s="365">
        <v>166352278</v>
      </c>
      <c r="S111" s="365" t="s">
        <v>1979</v>
      </c>
      <c r="T111" s="266"/>
    </row>
    <row r="112" spans="1:20" s="808" customFormat="1" ht="13.5" customHeight="1" x14ac:dyDescent="0.2">
      <c r="A112" s="808" t="s">
        <v>1972</v>
      </c>
      <c r="B112" s="808">
        <v>23</v>
      </c>
      <c r="C112" s="263" t="s">
        <v>1716</v>
      </c>
      <c r="D112" s="367" t="s">
        <v>1716</v>
      </c>
      <c r="E112" s="263" t="s">
        <v>32</v>
      </c>
      <c r="F112" s="303" t="s">
        <v>1980</v>
      </c>
      <c r="G112" s="367" t="s">
        <v>19</v>
      </c>
      <c r="H112" s="367">
        <v>100</v>
      </c>
      <c r="I112" s="658">
        <v>40186</v>
      </c>
      <c r="J112" s="370">
        <v>40543</v>
      </c>
      <c r="K112" s="370" t="s">
        <v>16</v>
      </c>
      <c r="L112" s="370"/>
      <c r="M112" s="370"/>
      <c r="N112" s="370">
        <v>11</v>
      </c>
      <c r="O112" s="370">
        <v>22</v>
      </c>
      <c r="P112" s="364">
        <v>270</v>
      </c>
      <c r="Q112" s="364">
        <v>270</v>
      </c>
      <c r="R112" s="365">
        <v>380982447</v>
      </c>
      <c r="S112" s="365">
        <v>15</v>
      </c>
      <c r="T112" s="266"/>
    </row>
    <row r="113" spans="1:20" s="798" customFormat="1" ht="13.5" customHeight="1" x14ac:dyDescent="0.2">
      <c r="A113" s="798" t="s">
        <v>1972</v>
      </c>
      <c r="B113" s="798">
        <v>23</v>
      </c>
      <c r="C113" s="575" t="s">
        <v>1716</v>
      </c>
      <c r="D113" s="576" t="s">
        <v>1716</v>
      </c>
      <c r="E113" s="572"/>
      <c r="F113" s="769" t="s">
        <v>1981</v>
      </c>
      <c r="G113" s="576" t="s">
        <v>19</v>
      </c>
      <c r="H113" s="576">
        <v>100</v>
      </c>
      <c r="I113" s="701">
        <v>40187</v>
      </c>
      <c r="J113" s="702">
        <v>40543</v>
      </c>
      <c r="K113" s="702" t="s">
        <v>16</v>
      </c>
      <c r="L113" s="702"/>
      <c r="M113" s="702"/>
      <c r="N113" s="702">
        <v>11</v>
      </c>
      <c r="O113" s="702">
        <v>21</v>
      </c>
      <c r="P113" s="703">
        <v>120</v>
      </c>
      <c r="Q113" s="703">
        <v>120</v>
      </c>
      <c r="R113" s="704">
        <v>233430132</v>
      </c>
      <c r="S113" s="704">
        <v>15</v>
      </c>
      <c r="T113" s="526"/>
    </row>
    <row r="114" spans="1:20" s="808" customFormat="1" ht="13.5" customHeight="1" x14ac:dyDescent="0.2">
      <c r="A114" s="808" t="s">
        <v>1972</v>
      </c>
      <c r="B114" s="808">
        <v>23</v>
      </c>
      <c r="C114" s="263" t="s">
        <v>1716</v>
      </c>
      <c r="D114" s="367" t="s">
        <v>1716</v>
      </c>
      <c r="E114" s="263" t="s">
        <v>32</v>
      </c>
      <c r="F114" s="303" t="s">
        <v>1982</v>
      </c>
      <c r="G114" s="367" t="s">
        <v>19</v>
      </c>
      <c r="H114" s="367">
        <v>100</v>
      </c>
      <c r="I114" s="658">
        <v>41660</v>
      </c>
      <c r="J114" s="370">
        <v>41912</v>
      </c>
      <c r="K114" s="370" t="s">
        <v>16</v>
      </c>
      <c r="L114" s="660">
        <v>8</v>
      </c>
      <c r="M114" s="370">
        <v>9</v>
      </c>
      <c r="N114" s="370"/>
      <c r="O114" s="370"/>
      <c r="P114" s="364"/>
      <c r="Q114" s="364"/>
      <c r="R114" s="365">
        <v>195244155</v>
      </c>
      <c r="S114" s="365"/>
      <c r="T114" s="266"/>
    </row>
    <row r="115" spans="1:20" s="808" customFormat="1" ht="13.5" customHeight="1" x14ac:dyDescent="0.2">
      <c r="A115" s="808" t="s">
        <v>1972</v>
      </c>
      <c r="B115" s="808">
        <v>23</v>
      </c>
      <c r="C115" s="263" t="s">
        <v>1716</v>
      </c>
      <c r="D115" s="367" t="s">
        <v>1716</v>
      </c>
      <c r="E115" s="263" t="s">
        <v>32</v>
      </c>
      <c r="F115" s="303" t="s">
        <v>1983</v>
      </c>
      <c r="G115" s="367" t="s">
        <v>19</v>
      </c>
      <c r="H115" s="367">
        <v>100</v>
      </c>
      <c r="I115" s="658">
        <v>40186</v>
      </c>
      <c r="J115" s="370">
        <v>40543</v>
      </c>
      <c r="K115" s="370" t="s">
        <v>16</v>
      </c>
      <c r="L115" s="370"/>
      <c r="M115" s="370"/>
      <c r="N115" s="370">
        <v>11</v>
      </c>
      <c r="O115" s="370">
        <v>22</v>
      </c>
      <c r="P115" s="364">
        <v>130</v>
      </c>
      <c r="Q115" s="364">
        <v>130</v>
      </c>
      <c r="R115" s="365">
        <v>211335878</v>
      </c>
      <c r="S115" s="365">
        <v>15</v>
      </c>
      <c r="T115" s="266"/>
    </row>
    <row r="117" spans="1:20" ht="13.5" customHeight="1" x14ac:dyDescent="0.25">
      <c r="A117" s="577" t="s">
        <v>1672</v>
      </c>
      <c r="B117" s="577">
        <v>33</v>
      </c>
      <c r="C117" s="555" t="s">
        <v>1720</v>
      </c>
      <c r="D117" s="555" t="s">
        <v>1720</v>
      </c>
      <c r="E117" s="555" t="s">
        <v>1597</v>
      </c>
      <c r="F117" s="303" t="s">
        <v>1721</v>
      </c>
      <c r="G117" s="367" t="s">
        <v>19</v>
      </c>
      <c r="H117" s="367"/>
      <c r="I117" s="658">
        <v>40371</v>
      </c>
      <c r="J117" s="658">
        <v>40507</v>
      </c>
      <c r="K117" s="370" t="s">
        <v>16</v>
      </c>
      <c r="L117" s="660">
        <v>4.43</v>
      </c>
      <c r="M117" s="660"/>
      <c r="N117" s="371">
        <v>491</v>
      </c>
      <c r="O117" s="364"/>
      <c r="P117" s="365">
        <v>499223339</v>
      </c>
      <c r="Q117" s="365"/>
      <c r="R117" s="561"/>
    </row>
    <row r="118" spans="1:20" ht="13.5" customHeight="1" x14ac:dyDescent="0.25">
      <c r="A118" s="577" t="s">
        <v>1672</v>
      </c>
      <c r="B118" s="577">
        <v>33</v>
      </c>
      <c r="C118" s="555" t="s">
        <v>1720</v>
      </c>
      <c r="D118" s="555" t="s">
        <v>1720</v>
      </c>
      <c r="E118" s="555" t="s">
        <v>374</v>
      </c>
      <c r="F118" s="660" t="s">
        <v>1722</v>
      </c>
      <c r="G118" s="367" t="s">
        <v>19</v>
      </c>
      <c r="H118" s="367"/>
      <c r="I118" s="658">
        <v>41151</v>
      </c>
      <c r="J118" s="658">
        <v>41258</v>
      </c>
      <c r="K118" s="370" t="s">
        <v>16</v>
      </c>
      <c r="L118" s="660">
        <v>3.5</v>
      </c>
      <c r="M118" s="660"/>
      <c r="N118" s="371">
        <v>373</v>
      </c>
      <c r="O118" s="364"/>
      <c r="P118" s="365">
        <v>371406644</v>
      </c>
      <c r="Q118" s="365"/>
      <c r="R118" s="561"/>
    </row>
    <row r="119" spans="1:20" ht="13.5" customHeight="1" x14ac:dyDescent="0.25">
      <c r="A119" s="577" t="s">
        <v>1672</v>
      </c>
      <c r="B119" s="577">
        <v>33</v>
      </c>
      <c r="C119" s="555" t="s">
        <v>1720</v>
      </c>
      <c r="D119" s="366" t="s">
        <v>1720</v>
      </c>
      <c r="E119" s="555" t="s">
        <v>374</v>
      </c>
      <c r="F119" s="303" t="s">
        <v>1723</v>
      </c>
      <c r="G119" s="367" t="s">
        <v>19</v>
      </c>
      <c r="H119" s="367"/>
      <c r="I119" s="658">
        <v>41348</v>
      </c>
      <c r="J119" s="658">
        <v>41453</v>
      </c>
      <c r="K119" s="370" t="s">
        <v>16</v>
      </c>
      <c r="L119" s="660">
        <v>3.43</v>
      </c>
      <c r="M119" s="660"/>
      <c r="N119" s="371">
        <v>373</v>
      </c>
      <c r="O119" s="364"/>
      <c r="P119" s="365">
        <v>316837652</v>
      </c>
      <c r="Q119" s="365"/>
      <c r="R119" s="561"/>
    </row>
    <row r="120" spans="1:20" ht="13.5" customHeight="1" x14ac:dyDescent="0.25">
      <c r="A120" s="577" t="s">
        <v>1672</v>
      </c>
      <c r="B120" s="577">
        <v>33</v>
      </c>
      <c r="C120" s="555" t="s">
        <v>1724</v>
      </c>
      <c r="D120" s="555" t="s">
        <v>1724</v>
      </c>
      <c r="E120" s="555" t="s">
        <v>32</v>
      </c>
      <c r="F120" s="303" t="s">
        <v>1725</v>
      </c>
      <c r="G120" s="367" t="s">
        <v>19</v>
      </c>
      <c r="H120" s="367"/>
      <c r="I120" s="658">
        <v>41501</v>
      </c>
      <c r="J120" s="658">
        <v>41912</v>
      </c>
      <c r="K120" s="370" t="s">
        <v>16</v>
      </c>
      <c r="L120" s="660">
        <v>13.5</v>
      </c>
      <c r="M120" s="660"/>
      <c r="N120" s="371">
        <v>1150</v>
      </c>
      <c r="O120" s="364"/>
      <c r="P120" s="365">
        <v>2981892475</v>
      </c>
      <c r="Q120" s="365"/>
      <c r="R120" s="561" t="s">
        <v>1726</v>
      </c>
    </row>
    <row r="121" spans="1:20" ht="13.5" customHeight="1" x14ac:dyDescent="0.25">
      <c r="A121" s="577" t="s">
        <v>1672</v>
      </c>
      <c r="B121" s="577">
        <v>33</v>
      </c>
      <c r="C121" s="555" t="s">
        <v>1727</v>
      </c>
      <c r="D121" s="366" t="s">
        <v>1727</v>
      </c>
      <c r="E121" s="555" t="s">
        <v>1728</v>
      </c>
      <c r="F121" s="303" t="s">
        <v>1729</v>
      </c>
      <c r="G121" s="367" t="s">
        <v>19</v>
      </c>
      <c r="H121" s="367"/>
      <c r="I121" s="658">
        <v>40969</v>
      </c>
      <c r="J121" s="658">
        <v>41264</v>
      </c>
      <c r="K121" s="370" t="s">
        <v>16</v>
      </c>
      <c r="L121" s="364">
        <v>9.66</v>
      </c>
      <c r="M121" s="660"/>
      <c r="N121" s="371">
        <v>137</v>
      </c>
      <c r="O121" s="364"/>
      <c r="P121" s="365">
        <v>4134600000</v>
      </c>
      <c r="Q121" s="365"/>
      <c r="R121" s="561"/>
    </row>
    <row r="122" spans="1:20" ht="13.5" customHeight="1" x14ac:dyDescent="0.25">
      <c r="A122" s="577" t="s">
        <v>1672</v>
      </c>
      <c r="B122" s="577">
        <v>33</v>
      </c>
      <c r="C122" s="555" t="s">
        <v>1727</v>
      </c>
      <c r="D122" s="367" t="s">
        <v>1727</v>
      </c>
      <c r="E122" s="555" t="s">
        <v>1728</v>
      </c>
      <c r="F122" s="303" t="s">
        <v>1730</v>
      </c>
      <c r="G122" s="367" t="s">
        <v>19</v>
      </c>
      <c r="H122" s="367"/>
      <c r="I122" s="658">
        <v>41337</v>
      </c>
      <c r="J122" s="658">
        <v>41638</v>
      </c>
      <c r="K122" s="370" t="s">
        <v>16</v>
      </c>
      <c r="L122" s="364">
        <v>9.86</v>
      </c>
      <c r="M122" s="660"/>
      <c r="N122" s="371">
        <v>187</v>
      </c>
      <c r="O122" s="364"/>
      <c r="P122" s="365">
        <v>1233900000</v>
      </c>
      <c r="Q122" s="365"/>
      <c r="R122" s="561"/>
    </row>
    <row r="123" spans="1:20" ht="13.5" customHeight="1" x14ac:dyDescent="0.25">
      <c r="A123" s="577" t="s">
        <v>1672</v>
      </c>
      <c r="B123" s="577">
        <v>33</v>
      </c>
      <c r="C123" s="555" t="s">
        <v>1727</v>
      </c>
      <c r="D123" s="367" t="s">
        <v>1727</v>
      </c>
      <c r="E123" s="555" t="s">
        <v>374</v>
      </c>
      <c r="F123" s="303" t="s">
        <v>1731</v>
      </c>
      <c r="G123" s="367" t="s">
        <v>19</v>
      </c>
      <c r="H123" s="367"/>
      <c r="I123" s="658">
        <v>41345</v>
      </c>
      <c r="J123" s="658">
        <v>41453</v>
      </c>
      <c r="K123" s="370" t="s">
        <v>16</v>
      </c>
      <c r="L123" s="364">
        <v>3.53</v>
      </c>
      <c r="M123" s="370"/>
      <c r="N123" s="371">
        <v>191</v>
      </c>
      <c r="O123" s="364"/>
      <c r="P123" s="365">
        <v>173267370</v>
      </c>
      <c r="Q123" s="365"/>
      <c r="R123" s="561"/>
    </row>
    <row r="126" spans="1:20" ht="13.5" customHeight="1" x14ac:dyDescent="0.25">
      <c r="A126" s="577" t="s">
        <v>1672</v>
      </c>
      <c r="B126" s="577">
        <v>27</v>
      </c>
      <c r="C126" s="555" t="s">
        <v>1720</v>
      </c>
      <c r="D126" s="555" t="s">
        <v>1720</v>
      </c>
      <c r="E126" s="555" t="s">
        <v>1732</v>
      </c>
      <c r="F126" s="303" t="s">
        <v>1733</v>
      </c>
      <c r="G126" s="367" t="s">
        <v>19</v>
      </c>
      <c r="H126" s="367"/>
      <c r="I126" s="658">
        <v>40183</v>
      </c>
      <c r="J126" s="658">
        <v>40474</v>
      </c>
      <c r="K126" s="370" t="s">
        <v>16</v>
      </c>
      <c r="L126" s="660">
        <v>9.6</v>
      </c>
      <c r="M126" s="660"/>
      <c r="N126" s="371">
        <v>1082</v>
      </c>
      <c r="O126" s="364"/>
      <c r="P126" s="365">
        <v>1192140984</v>
      </c>
      <c r="Q126" s="365"/>
      <c r="R126" s="561"/>
    </row>
    <row r="127" spans="1:20" ht="13.5" customHeight="1" x14ac:dyDescent="0.25">
      <c r="A127" s="577" t="s">
        <v>1672</v>
      </c>
      <c r="B127" s="577">
        <v>27</v>
      </c>
      <c r="C127" s="555" t="s">
        <v>1734</v>
      </c>
      <c r="D127" s="555" t="s">
        <v>1734</v>
      </c>
      <c r="E127" s="555" t="s">
        <v>374</v>
      </c>
      <c r="F127" s="660" t="s">
        <v>1735</v>
      </c>
      <c r="G127" s="367" t="s">
        <v>19</v>
      </c>
      <c r="H127" s="367"/>
      <c r="I127" s="658">
        <v>41220</v>
      </c>
      <c r="J127" s="658">
        <v>41258</v>
      </c>
      <c r="K127" s="370" t="s">
        <v>16</v>
      </c>
      <c r="L127" s="660">
        <v>13.26</v>
      </c>
      <c r="M127" s="660"/>
      <c r="N127" s="371">
        <v>216</v>
      </c>
      <c r="O127" s="364"/>
      <c r="P127" s="365">
        <v>156104496</v>
      </c>
      <c r="Q127" s="365"/>
      <c r="R127" s="561"/>
    </row>
    <row r="128" spans="1:20" ht="13.5" customHeight="1" x14ac:dyDescent="0.25">
      <c r="A128" s="577" t="s">
        <v>1672</v>
      </c>
      <c r="B128" s="577">
        <v>27</v>
      </c>
      <c r="C128" s="555" t="s">
        <v>1734</v>
      </c>
      <c r="D128" s="366" t="s">
        <v>1734</v>
      </c>
      <c r="E128" s="555" t="s">
        <v>374</v>
      </c>
      <c r="F128" s="303" t="s">
        <v>1736</v>
      </c>
      <c r="G128" s="367" t="s">
        <v>19</v>
      </c>
      <c r="H128" s="367"/>
      <c r="I128" s="658">
        <v>41347</v>
      </c>
      <c r="J128" s="658">
        <v>41453</v>
      </c>
      <c r="K128" s="370" t="s">
        <v>16</v>
      </c>
      <c r="L128" s="660">
        <v>3.46</v>
      </c>
      <c r="M128" s="660"/>
      <c r="N128" s="371">
        <v>216</v>
      </c>
      <c r="O128" s="364"/>
      <c r="P128" s="365">
        <v>183477032</v>
      </c>
      <c r="Q128" s="365"/>
      <c r="R128" s="561"/>
    </row>
    <row r="129" spans="1:20" ht="13.5" customHeight="1" x14ac:dyDescent="0.25">
      <c r="A129" s="577" t="s">
        <v>1672</v>
      </c>
      <c r="B129" s="577">
        <v>27</v>
      </c>
      <c r="C129" s="555" t="s">
        <v>1737</v>
      </c>
      <c r="D129" s="555" t="s">
        <v>1737</v>
      </c>
      <c r="E129" s="555" t="s">
        <v>32</v>
      </c>
      <c r="F129" s="303" t="s">
        <v>1738</v>
      </c>
      <c r="G129" s="367" t="s">
        <v>19</v>
      </c>
      <c r="H129" s="367"/>
      <c r="I129" s="658">
        <v>41550</v>
      </c>
      <c r="J129" s="658"/>
      <c r="K129" s="370" t="s">
        <v>16</v>
      </c>
      <c r="L129" s="660">
        <v>11.9</v>
      </c>
      <c r="M129" s="660"/>
      <c r="N129" s="371">
        <v>225</v>
      </c>
      <c r="O129" s="364"/>
      <c r="P129" s="365">
        <f>483505065+162116565+79075193</f>
        <v>724696823</v>
      </c>
      <c r="Q129" s="365"/>
      <c r="R129" s="561"/>
    </row>
    <row r="130" spans="1:20" ht="13.5" customHeight="1" x14ac:dyDescent="0.25">
      <c r="A130" s="577" t="s">
        <v>1672</v>
      </c>
      <c r="B130" s="577">
        <v>27</v>
      </c>
      <c r="C130" s="555" t="s">
        <v>1739</v>
      </c>
      <c r="D130" s="366" t="s">
        <v>1740</v>
      </c>
      <c r="E130" s="555" t="s">
        <v>1597</v>
      </c>
      <c r="F130" s="303" t="s">
        <v>1741</v>
      </c>
      <c r="G130" s="367" t="s">
        <v>19</v>
      </c>
      <c r="H130" s="367"/>
      <c r="I130" s="658">
        <v>41213</v>
      </c>
      <c r="J130" s="658">
        <v>41449</v>
      </c>
      <c r="K130" s="370" t="s">
        <v>16</v>
      </c>
      <c r="L130" s="364">
        <v>8.23</v>
      </c>
      <c r="M130" s="660"/>
      <c r="N130" s="371">
        <v>70</v>
      </c>
      <c r="O130" s="364"/>
      <c r="P130" s="365">
        <v>101396293</v>
      </c>
      <c r="Q130" s="365"/>
      <c r="R130" s="561"/>
    </row>
    <row r="131" spans="1:20" ht="13.5" customHeight="1" x14ac:dyDescent="0.25">
      <c r="A131" s="577" t="s">
        <v>1672</v>
      </c>
      <c r="B131" s="577">
        <v>27</v>
      </c>
      <c r="C131" s="555" t="s">
        <v>1739</v>
      </c>
      <c r="D131" s="367" t="s">
        <v>1740</v>
      </c>
      <c r="E131" s="555" t="s">
        <v>1597</v>
      </c>
      <c r="F131" s="303" t="s">
        <v>1742</v>
      </c>
      <c r="G131" s="367" t="s">
        <v>19</v>
      </c>
      <c r="H131" s="367"/>
      <c r="I131" s="658">
        <v>41208</v>
      </c>
      <c r="J131" s="658">
        <v>41433</v>
      </c>
      <c r="K131" s="370" t="s">
        <v>16</v>
      </c>
      <c r="L131" s="364">
        <v>7.4</v>
      </c>
      <c r="M131" s="660"/>
      <c r="N131" s="371">
        <v>45</v>
      </c>
      <c r="O131" s="364"/>
      <c r="P131" s="365">
        <v>33420207</v>
      </c>
      <c r="Q131" s="365"/>
      <c r="R131" s="561"/>
    </row>
    <row r="132" spans="1:20" ht="13.5" customHeight="1" x14ac:dyDescent="0.25">
      <c r="A132" s="577" t="s">
        <v>1672</v>
      </c>
      <c r="B132" s="577">
        <v>27</v>
      </c>
      <c r="C132" s="555" t="s">
        <v>1743</v>
      </c>
      <c r="D132" s="367" t="s">
        <v>1720</v>
      </c>
      <c r="E132" s="555" t="s">
        <v>374</v>
      </c>
      <c r="F132" s="303" t="s">
        <v>1744</v>
      </c>
      <c r="G132" s="367" t="s">
        <v>19</v>
      </c>
      <c r="H132" s="367"/>
      <c r="I132" s="658">
        <v>41058</v>
      </c>
      <c r="J132" s="658">
        <v>41122</v>
      </c>
      <c r="K132" s="370" t="s">
        <v>16</v>
      </c>
      <c r="L132" s="364">
        <v>2.06</v>
      </c>
      <c r="M132" s="370"/>
      <c r="N132" s="371">
        <v>129</v>
      </c>
      <c r="O132" s="364"/>
      <c r="P132" s="365">
        <v>66296230</v>
      </c>
      <c r="Q132" s="365"/>
      <c r="R132" s="561"/>
    </row>
    <row r="133" spans="1:20" ht="13.5" customHeight="1" x14ac:dyDescent="0.25">
      <c r="A133" s="577" t="s">
        <v>1672</v>
      </c>
      <c r="B133" s="577">
        <v>27</v>
      </c>
      <c r="C133" s="555" t="s">
        <v>1743</v>
      </c>
      <c r="D133" s="367" t="s">
        <v>1720</v>
      </c>
      <c r="E133" s="555" t="s">
        <v>374</v>
      </c>
      <c r="F133" s="303" t="s">
        <v>1745</v>
      </c>
      <c r="G133" s="367" t="s">
        <v>19</v>
      </c>
      <c r="H133" s="367"/>
      <c r="I133" s="658">
        <v>41204</v>
      </c>
      <c r="J133" s="658">
        <v>41258</v>
      </c>
      <c r="K133" s="370" t="s">
        <v>16</v>
      </c>
      <c r="L133" s="364">
        <v>1.76</v>
      </c>
      <c r="M133" s="370"/>
      <c r="N133" s="371">
        <v>62</v>
      </c>
      <c r="O133" s="364"/>
      <c r="P133" s="365">
        <v>44807772</v>
      </c>
      <c r="Q133" s="365"/>
      <c r="R133" s="561"/>
    </row>
    <row r="137" spans="1:20" ht="13.5" customHeight="1" x14ac:dyDescent="0.25">
      <c r="A137" s="577" t="s">
        <v>1672</v>
      </c>
      <c r="B137" s="577">
        <v>31</v>
      </c>
      <c r="C137" s="555"/>
      <c r="D137" s="366" t="s">
        <v>1755</v>
      </c>
      <c r="E137" s="555" t="s">
        <v>1756</v>
      </c>
      <c r="F137" s="371">
        <v>43</v>
      </c>
      <c r="G137" s="367" t="s">
        <v>19</v>
      </c>
      <c r="H137" s="368">
        <v>1</v>
      </c>
      <c r="I137" s="658">
        <v>41331</v>
      </c>
      <c r="J137" s="370">
        <v>41638</v>
      </c>
      <c r="K137" s="370" t="s">
        <v>16</v>
      </c>
      <c r="L137" s="364">
        <v>10</v>
      </c>
      <c r="M137" s="370"/>
      <c r="N137" s="364">
        <v>1500</v>
      </c>
      <c r="O137" s="364">
        <v>1200</v>
      </c>
      <c r="P137" s="365">
        <v>3233425833</v>
      </c>
      <c r="Q137" s="365">
        <v>104</v>
      </c>
      <c r="R137" s="561"/>
    </row>
    <row r="138" spans="1:20" s="698" customFormat="1" ht="13.5" customHeight="1" x14ac:dyDescent="0.25">
      <c r="A138" s="698" t="s">
        <v>1672</v>
      </c>
      <c r="B138" s="698">
        <v>31</v>
      </c>
      <c r="C138" s="578"/>
      <c r="D138" s="579" t="s">
        <v>1755</v>
      </c>
      <c r="E138" s="578" t="s">
        <v>1756</v>
      </c>
      <c r="F138" s="699">
        <v>107</v>
      </c>
      <c r="G138" s="576" t="s">
        <v>19</v>
      </c>
      <c r="H138" s="769">
        <v>1</v>
      </c>
      <c r="I138" s="701">
        <v>41662</v>
      </c>
      <c r="J138" s="702">
        <v>41912</v>
      </c>
      <c r="K138" s="702" t="s">
        <v>16</v>
      </c>
      <c r="L138" s="703">
        <v>8</v>
      </c>
      <c r="M138" s="702"/>
      <c r="N138" s="703">
        <v>1500</v>
      </c>
      <c r="O138" s="703">
        <v>1200</v>
      </c>
      <c r="P138" s="704">
        <v>3073437946</v>
      </c>
      <c r="Q138" s="704">
        <v>104</v>
      </c>
      <c r="R138" s="438"/>
    </row>
    <row r="139" spans="1:20" s="798" customFormat="1" ht="13.5" customHeight="1" x14ac:dyDescent="0.25">
      <c r="A139" s="798" t="s">
        <v>1972</v>
      </c>
      <c r="B139" s="798">
        <v>4</v>
      </c>
      <c r="C139" s="799" t="s">
        <v>1755</v>
      </c>
      <c r="D139" s="799" t="s">
        <v>1755</v>
      </c>
      <c r="E139" s="578" t="s">
        <v>32</v>
      </c>
      <c r="F139" s="800" t="s">
        <v>1988</v>
      </c>
      <c r="G139" s="579"/>
      <c r="H139" s="801"/>
      <c r="I139" s="802">
        <v>40182</v>
      </c>
      <c r="J139" s="803">
        <v>40543</v>
      </c>
      <c r="K139" s="803"/>
      <c r="L139" s="804">
        <v>11</v>
      </c>
      <c r="M139" s="804">
        <v>27</v>
      </c>
      <c r="N139" s="803"/>
      <c r="O139" s="805">
        <v>1066</v>
      </c>
      <c r="P139" s="703"/>
      <c r="Q139" s="806"/>
      <c r="R139" s="807">
        <v>164</v>
      </c>
      <c r="S139" s="438"/>
    </row>
    <row r="140" spans="1:20" s="808" customFormat="1" ht="13.5" customHeight="1" x14ac:dyDescent="0.25">
      <c r="A140" s="808" t="s">
        <v>1972</v>
      </c>
      <c r="B140" s="808">
        <v>4</v>
      </c>
      <c r="C140" s="809"/>
      <c r="D140" s="366"/>
      <c r="E140" s="555"/>
      <c r="F140" s="810" t="s">
        <v>1989</v>
      </c>
      <c r="G140" s="366"/>
      <c r="H140" s="810"/>
      <c r="I140" s="811">
        <v>41271</v>
      </c>
      <c r="J140" s="812" t="s">
        <v>1990</v>
      </c>
      <c r="K140" s="812"/>
      <c r="L140" s="813">
        <v>21</v>
      </c>
      <c r="M140" s="814">
        <v>2</v>
      </c>
      <c r="N140" s="814"/>
      <c r="O140" s="814">
        <v>177</v>
      </c>
      <c r="P140" s="815"/>
      <c r="Q140" s="816"/>
      <c r="R140" s="817">
        <v>164</v>
      </c>
      <c r="S140" s="561"/>
    </row>
    <row r="141" spans="1:20" s="808" customFormat="1" ht="13.5" customHeight="1" x14ac:dyDescent="0.25">
      <c r="A141" s="808" t="s">
        <v>1972</v>
      </c>
      <c r="B141" s="808">
        <v>17</v>
      </c>
      <c r="C141" s="809" t="s">
        <v>1755</v>
      </c>
      <c r="D141" s="809" t="s">
        <v>1755</v>
      </c>
      <c r="E141" s="555" t="s">
        <v>32</v>
      </c>
      <c r="F141" s="810" t="s">
        <v>1991</v>
      </c>
      <c r="G141" s="366"/>
      <c r="H141" s="818"/>
      <c r="I141" s="811"/>
      <c r="J141" s="812"/>
      <c r="K141" s="812"/>
      <c r="L141" s="813">
        <v>21</v>
      </c>
      <c r="M141" s="813">
        <v>2</v>
      </c>
      <c r="N141" s="812"/>
      <c r="O141" s="814">
        <v>1308</v>
      </c>
      <c r="P141" s="364"/>
      <c r="Q141" s="819"/>
      <c r="R141" s="817">
        <v>462</v>
      </c>
      <c r="S141" s="561"/>
    </row>
    <row r="142" spans="1:20" s="808" customFormat="1" ht="13.5" customHeight="1" x14ac:dyDescent="0.25">
      <c r="A142" s="808" t="s">
        <v>1972</v>
      </c>
      <c r="B142" s="808">
        <v>17</v>
      </c>
      <c r="C142" s="809" t="s">
        <v>1755</v>
      </c>
      <c r="D142" s="809" t="s">
        <v>1755</v>
      </c>
      <c r="E142" s="555" t="s">
        <v>32</v>
      </c>
      <c r="F142" s="810" t="s">
        <v>1992</v>
      </c>
      <c r="G142" s="366"/>
      <c r="H142" s="810"/>
      <c r="I142" s="811"/>
      <c r="J142" s="812"/>
      <c r="K142" s="812"/>
      <c r="L142" s="813">
        <v>11</v>
      </c>
      <c r="M142" s="814">
        <v>27</v>
      </c>
      <c r="N142" s="814"/>
      <c r="O142" s="814">
        <v>90</v>
      </c>
      <c r="P142" s="815"/>
      <c r="Q142" s="816"/>
      <c r="R142" s="817">
        <v>462</v>
      </c>
      <c r="S142" s="561"/>
    </row>
    <row r="143" spans="1:20" s="798" customFormat="1" ht="13.5" customHeight="1" x14ac:dyDescent="0.2">
      <c r="A143" s="798" t="s">
        <v>1972</v>
      </c>
      <c r="B143" s="798">
        <v>4</v>
      </c>
      <c r="C143" s="578" t="s">
        <v>1993</v>
      </c>
      <c r="D143" s="578" t="s">
        <v>1993</v>
      </c>
      <c r="E143" s="578"/>
      <c r="F143" s="769" t="s">
        <v>1994</v>
      </c>
      <c r="G143" s="576"/>
      <c r="H143" s="700"/>
      <c r="I143" s="701"/>
      <c r="J143" s="702"/>
      <c r="K143" s="702"/>
      <c r="L143" s="699">
        <v>8</v>
      </c>
      <c r="M143" s="699">
        <v>27</v>
      </c>
      <c r="N143" s="702"/>
      <c r="O143" s="699"/>
      <c r="P143" s="703"/>
      <c r="Q143" s="704"/>
      <c r="R143" s="704">
        <v>199</v>
      </c>
      <c r="S143" s="438"/>
      <c r="T143" s="798" t="s">
        <v>1002</v>
      </c>
    </row>
    <row r="144" spans="1:20" s="808" customFormat="1" ht="13.5" customHeight="1" x14ac:dyDescent="0.2">
      <c r="A144" s="808" t="s">
        <v>1972</v>
      </c>
      <c r="B144" s="808">
        <v>4</v>
      </c>
      <c r="C144" s="555" t="s">
        <v>1993</v>
      </c>
      <c r="D144" s="555" t="s">
        <v>1993</v>
      </c>
      <c r="E144" s="555"/>
      <c r="F144" s="371" t="s">
        <v>1995</v>
      </c>
      <c r="G144" s="367"/>
      <c r="H144" s="367"/>
      <c r="I144" s="367"/>
      <c r="J144" s="370"/>
      <c r="K144" s="370"/>
      <c r="L144" s="371">
        <v>2</v>
      </c>
      <c r="M144" s="371">
        <v>10</v>
      </c>
      <c r="N144" s="370"/>
      <c r="O144" s="371"/>
      <c r="P144" s="364"/>
      <c r="Q144" s="365"/>
      <c r="R144" s="365">
        <v>199</v>
      </c>
      <c r="S144" s="561"/>
      <c r="T144" s="808" t="s">
        <v>1002</v>
      </c>
    </row>
    <row r="145" spans="1:20" s="798" customFormat="1" ht="13.5" customHeight="1" x14ac:dyDescent="0.2">
      <c r="A145" s="798" t="s">
        <v>1972</v>
      </c>
      <c r="B145" s="798">
        <v>4</v>
      </c>
      <c r="C145" s="578" t="s">
        <v>1993</v>
      </c>
      <c r="D145" s="578" t="s">
        <v>1993</v>
      </c>
      <c r="E145" s="578"/>
      <c r="F145" s="699" t="s">
        <v>1996</v>
      </c>
      <c r="G145" s="576"/>
      <c r="H145" s="576"/>
      <c r="I145" s="576"/>
      <c r="J145" s="702"/>
      <c r="K145" s="702"/>
      <c r="L145" s="699">
        <v>11</v>
      </c>
      <c r="M145" s="699">
        <v>18</v>
      </c>
      <c r="N145" s="699"/>
      <c r="O145" s="699"/>
      <c r="P145" s="703"/>
      <c r="Q145" s="704"/>
      <c r="R145" s="704">
        <v>199</v>
      </c>
      <c r="S145" s="438"/>
      <c r="T145" s="798" t="s">
        <v>1002</v>
      </c>
    </row>
    <row r="146" spans="1:20" s="808" customFormat="1" ht="13.5" customHeight="1" x14ac:dyDescent="0.2">
      <c r="A146" s="808" t="s">
        <v>1972</v>
      </c>
      <c r="B146" s="808">
        <v>4</v>
      </c>
      <c r="C146" s="555" t="s">
        <v>1993</v>
      </c>
      <c r="D146" s="555" t="s">
        <v>1993</v>
      </c>
      <c r="E146" s="555"/>
      <c r="F146" s="371">
        <v>162</v>
      </c>
      <c r="G146" s="367"/>
      <c r="H146" s="367"/>
      <c r="I146" s="367"/>
      <c r="J146" s="370"/>
      <c r="K146" s="370"/>
      <c r="L146" s="371">
        <v>2</v>
      </c>
      <c r="M146" s="371"/>
      <c r="N146" s="371"/>
      <c r="O146" s="371"/>
      <c r="P146" s="364"/>
      <c r="Q146" s="365"/>
      <c r="R146" s="365">
        <v>200</v>
      </c>
      <c r="S146" s="561"/>
      <c r="T146" s="808" t="s">
        <v>1002</v>
      </c>
    </row>
    <row r="147" spans="1:20" s="808" customFormat="1" ht="13.5" customHeight="1" x14ac:dyDescent="0.2">
      <c r="A147" s="808" t="s">
        <v>1972</v>
      </c>
      <c r="B147" s="808">
        <v>4</v>
      </c>
      <c r="C147" s="555" t="s">
        <v>1993</v>
      </c>
      <c r="D147" s="555" t="s">
        <v>1993</v>
      </c>
      <c r="E147" s="555"/>
      <c r="F147" s="371" t="s">
        <v>1997</v>
      </c>
      <c r="G147" s="367"/>
      <c r="H147" s="367"/>
      <c r="I147" s="367"/>
      <c r="J147" s="370"/>
      <c r="K147" s="370"/>
      <c r="L147" s="371">
        <v>1</v>
      </c>
      <c r="M147" s="371"/>
      <c r="N147" s="371"/>
      <c r="O147" s="371"/>
      <c r="P147" s="364"/>
      <c r="Q147" s="365"/>
      <c r="R147" s="365">
        <v>200</v>
      </c>
      <c r="S147" s="561"/>
      <c r="T147" s="808" t="s">
        <v>1002</v>
      </c>
    </row>
    <row r="148" spans="1:20" s="808" customFormat="1" ht="13.5" customHeight="1" x14ac:dyDescent="0.2">
      <c r="A148" s="808" t="s">
        <v>1972</v>
      </c>
      <c r="B148" s="808">
        <v>4</v>
      </c>
      <c r="C148" s="555" t="s">
        <v>1993</v>
      </c>
      <c r="D148" s="555" t="s">
        <v>1993</v>
      </c>
      <c r="E148" s="555"/>
      <c r="F148" s="371" t="s">
        <v>1998</v>
      </c>
      <c r="G148" s="367"/>
      <c r="H148" s="367"/>
      <c r="I148" s="367"/>
      <c r="J148" s="370"/>
      <c r="K148" s="370"/>
      <c r="L148" s="371">
        <v>5</v>
      </c>
      <c r="M148" s="371">
        <v>5</v>
      </c>
      <c r="N148" s="371"/>
      <c r="O148" s="371"/>
      <c r="P148" s="364"/>
      <c r="Q148" s="365"/>
      <c r="R148" s="365">
        <v>200</v>
      </c>
      <c r="S148" s="561"/>
      <c r="T148" s="808" t="s">
        <v>1002</v>
      </c>
    </row>
    <row r="149" spans="1:20" s="808" customFormat="1" ht="13.5" customHeight="1" x14ac:dyDescent="0.2">
      <c r="A149" s="808" t="s">
        <v>1972</v>
      </c>
      <c r="B149" s="808">
        <v>17</v>
      </c>
      <c r="C149" s="555" t="s">
        <v>1993</v>
      </c>
      <c r="D149" s="555" t="s">
        <v>1993</v>
      </c>
      <c r="E149" s="555" t="s">
        <v>32</v>
      </c>
      <c r="F149" s="303" t="s">
        <v>1999</v>
      </c>
      <c r="G149" s="367" t="s">
        <v>19</v>
      </c>
      <c r="H149" s="368"/>
      <c r="I149" s="658"/>
      <c r="J149" s="370"/>
      <c r="K149" s="370"/>
      <c r="L149" s="371">
        <v>9</v>
      </c>
      <c r="M149" s="371">
        <v>12</v>
      </c>
      <c r="N149" s="370"/>
      <c r="O149" s="371"/>
      <c r="P149" s="364"/>
      <c r="Q149" s="365"/>
      <c r="R149" s="365">
        <v>509</v>
      </c>
      <c r="S149" s="561"/>
    </row>
    <row r="150" spans="1:20" s="808" customFormat="1" ht="13.5" customHeight="1" x14ac:dyDescent="0.2">
      <c r="A150" s="808" t="s">
        <v>1972</v>
      </c>
      <c r="B150" s="808">
        <v>17</v>
      </c>
      <c r="C150" s="555" t="s">
        <v>1993</v>
      </c>
      <c r="D150" s="555" t="s">
        <v>1993</v>
      </c>
      <c r="E150" s="555" t="s">
        <v>2000</v>
      </c>
      <c r="F150" s="371" t="s">
        <v>2001</v>
      </c>
      <c r="G150" s="367" t="s">
        <v>16</v>
      </c>
      <c r="H150" s="367"/>
      <c r="I150" s="367"/>
      <c r="J150" s="370"/>
      <c r="K150" s="370"/>
      <c r="L150" s="371"/>
      <c r="M150" s="371"/>
      <c r="N150" s="371">
        <v>3</v>
      </c>
      <c r="O150" s="371"/>
      <c r="P150" s="364"/>
      <c r="Q150" s="365"/>
      <c r="R150" s="365">
        <v>518</v>
      </c>
      <c r="S150" s="561" t="s">
        <v>1057</v>
      </c>
    </row>
    <row r="151" spans="1:20" s="808" customFormat="1" ht="13.5" customHeight="1" x14ac:dyDescent="0.2">
      <c r="A151" s="808" t="s">
        <v>1972</v>
      </c>
      <c r="B151" s="808">
        <v>17</v>
      </c>
      <c r="C151" s="555" t="s">
        <v>1993</v>
      </c>
      <c r="D151" s="555" t="s">
        <v>1993</v>
      </c>
      <c r="E151" s="555" t="s">
        <v>32</v>
      </c>
      <c r="F151" s="371" t="s">
        <v>2002</v>
      </c>
      <c r="G151" s="367" t="s">
        <v>19</v>
      </c>
      <c r="H151" s="367"/>
      <c r="I151" s="367"/>
      <c r="J151" s="370"/>
      <c r="K151" s="370"/>
      <c r="L151" s="371">
        <v>11</v>
      </c>
      <c r="M151" s="371">
        <v>27</v>
      </c>
      <c r="N151" s="371"/>
      <c r="O151" s="371"/>
      <c r="P151" s="364"/>
      <c r="Q151" s="365"/>
      <c r="R151" s="365">
        <v>507</v>
      </c>
      <c r="S151" s="561"/>
    </row>
    <row r="152" spans="1:20" s="808" customFormat="1" ht="13.5" customHeight="1" x14ac:dyDescent="0.2">
      <c r="A152" s="808" t="s">
        <v>1972</v>
      </c>
      <c r="B152" s="808">
        <v>17</v>
      </c>
      <c r="C152" s="555" t="s">
        <v>1993</v>
      </c>
      <c r="D152" s="555" t="s">
        <v>1993</v>
      </c>
      <c r="E152" s="555" t="s">
        <v>374</v>
      </c>
      <c r="F152" s="371" t="s">
        <v>2003</v>
      </c>
      <c r="G152" s="367" t="s">
        <v>19</v>
      </c>
      <c r="H152" s="367"/>
      <c r="I152" s="367"/>
      <c r="J152" s="370"/>
      <c r="K152" s="370"/>
      <c r="L152" s="371">
        <v>7</v>
      </c>
      <c r="M152" s="371">
        <v>2</v>
      </c>
      <c r="N152" s="371"/>
      <c r="O152" s="371"/>
      <c r="P152" s="364"/>
      <c r="Q152" s="365"/>
      <c r="R152" s="365">
        <v>507</v>
      </c>
      <c r="S152" s="561"/>
    </row>
    <row r="153" spans="1:20" s="808" customFormat="1" ht="13.5" customHeight="1" x14ac:dyDescent="0.2">
      <c r="A153" s="808" t="s">
        <v>1972</v>
      </c>
      <c r="B153" s="808">
        <v>17</v>
      </c>
      <c r="C153" s="555" t="s">
        <v>1993</v>
      </c>
      <c r="D153" s="555" t="s">
        <v>1993</v>
      </c>
      <c r="E153" s="555" t="s">
        <v>32</v>
      </c>
      <c r="F153" s="371" t="s">
        <v>2004</v>
      </c>
      <c r="G153" s="367" t="s">
        <v>19</v>
      </c>
      <c r="H153" s="367"/>
      <c r="I153" s="367"/>
      <c r="J153" s="370"/>
      <c r="K153" s="370"/>
      <c r="L153" s="371">
        <v>11</v>
      </c>
      <c r="M153" s="371">
        <v>29</v>
      </c>
      <c r="N153" s="371"/>
      <c r="O153" s="371"/>
      <c r="P153" s="364"/>
      <c r="Q153" s="365"/>
      <c r="R153" s="365">
        <v>544</v>
      </c>
      <c r="S153" s="561"/>
    </row>
    <row r="154" spans="1:20" s="808" customFormat="1" ht="13.5" customHeight="1" x14ac:dyDescent="0.2">
      <c r="A154" s="808" t="s">
        <v>1972</v>
      </c>
      <c r="B154" s="808">
        <v>17</v>
      </c>
      <c r="C154" s="555" t="s">
        <v>1993</v>
      </c>
      <c r="D154" s="555" t="s">
        <v>1993</v>
      </c>
      <c r="E154" s="555" t="s">
        <v>32</v>
      </c>
      <c r="F154" s="371" t="s">
        <v>2005</v>
      </c>
      <c r="G154" s="367" t="s">
        <v>19</v>
      </c>
      <c r="H154" s="367"/>
      <c r="I154" s="367"/>
      <c r="J154" s="370"/>
      <c r="K154" s="370"/>
      <c r="L154" s="371">
        <v>6</v>
      </c>
      <c r="M154" s="371"/>
      <c r="N154" s="371"/>
      <c r="O154" s="371"/>
      <c r="P154" s="364"/>
      <c r="Q154" s="365"/>
      <c r="R154" s="365">
        <v>549</v>
      </c>
      <c r="S154" s="561"/>
    </row>
    <row r="157" spans="1:20" s="698" customFormat="1" ht="13.5" customHeight="1" x14ac:dyDescent="0.25">
      <c r="A157" s="698" t="s">
        <v>1672</v>
      </c>
      <c r="B157" s="698">
        <v>16</v>
      </c>
      <c r="C157" s="578" t="s">
        <v>1013</v>
      </c>
      <c r="D157" s="579" t="s">
        <v>1013</v>
      </c>
      <c r="E157" s="578" t="s">
        <v>1757</v>
      </c>
      <c r="F157" s="820">
        <v>165</v>
      </c>
      <c r="G157" s="576" t="s">
        <v>19</v>
      </c>
      <c r="H157" s="821"/>
      <c r="I157" s="701">
        <v>40057</v>
      </c>
      <c r="J157" s="702">
        <v>40178</v>
      </c>
      <c r="K157" s="702" t="s">
        <v>16</v>
      </c>
      <c r="L157" s="703">
        <f>(J157-I157)/30</f>
        <v>4.0333333333333332</v>
      </c>
      <c r="M157" s="702"/>
      <c r="N157" s="820">
        <v>400</v>
      </c>
      <c r="O157" s="703"/>
      <c r="P157" s="704">
        <v>250000000</v>
      </c>
      <c r="Q157" s="704"/>
      <c r="R157" s="438" t="s">
        <v>1749</v>
      </c>
    </row>
    <row r="158" spans="1:20" s="698" customFormat="1" ht="13.5" customHeight="1" x14ac:dyDescent="0.25">
      <c r="A158" s="698" t="s">
        <v>1672</v>
      </c>
      <c r="B158" s="698">
        <v>16</v>
      </c>
      <c r="C158" s="578" t="s">
        <v>1013</v>
      </c>
      <c r="D158" s="579" t="s">
        <v>1013</v>
      </c>
      <c r="E158" s="578" t="s">
        <v>1757</v>
      </c>
      <c r="F158" s="820">
        <v>112</v>
      </c>
      <c r="G158" s="576" t="s">
        <v>19</v>
      </c>
      <c r="H158" s="822"/>
      <c r="I158" s="701">
        <v>40179</v>
      </c>
      <c r="J158" s="702">
        <v>40543</v>
      </c>
      <c r="K158" s="702" t="s">
        <v>16</v>
      </c>
      <c r="L158" s="703">
        <f t="shared" ref="L158:L160" si="6">(J158-I158)/30</f>
        <v>12.133333333333333</v>
      </c>
      <c r="M158" s="702"/>
      <c r="N158" s="820">
        <v>400</v>
      </c>
      <c r="O158" s="703"/>
      <c r="P158" s="704">
        <v>300000000</v>
      </c>
      <c r="Q158" s="704"/>
      <c r="R158" s="438" t="s">
        <v>1749</v>
      </c>
    </row>
    <row r="159" spans="1:20" s="698" customFormat="1" ht="13.5" customHeight="1" x14ac:dyDescent="0.25">
      <c r="A159" s="698" t="s">
        <v>1672</v>
      </c>
      <c r="B159" s="698">
        <v>16</v>
      </c>
      <c r="C159" s="578" t="s">
        <v>1013</v>
      </c>
      <c r="D159" s="579" t="s">
        <v>1013</v>
      </c>
      <c r="E159" s="578" t="s">
        <v>1758</v>
      </c>
      <c r="F159" s="820">
        <v>109</v>
      </c>
      <c r="G159" s="576" t="s">
        <v>19</v>
      </c>
      <c r="H159" s="822"/>
      <c r="I159" s="701">
        <v>40921</v>
      </c>
      <c r="J159" s="702">
        <v>41274</v>
      </c>
      <c r="K159" s="702" t="s">
        <v>16</v>
      </c>
      <c r="L159" s="703">
        <f t="shared" si="6"/>
        <v>11.766666666666667</v>
      </c>
      <c r="M159" s="702"/>
      <c r="N159" s="820">
        <v>400</v>
      </c>
      <c r="O159" s="703"/>
      <c r="P159" s="704">
        <v>350000000</v>
      </c>
      <c r="Q159" s="704"/>
      <c r="R159" s="438" t="s">
        <v>1749</v>
      </c>
    </row>
    <row r="160" spans="1:20" s="698" customFormat="1" ht="13.5" customHeight="1" x14ac:dyDescent="0.25">
      <c r="A160" s="698" t="s">
        <v>1672</v>
      </c>
      <c r="B160" s="698">
        <v>16</v>
      </c>
      <c r="C160" s="578" t="s">
        <v>1013</v>
      </c>
      <c r="D160" s="579" t="s">
        <v>1013</v>
      </c>
      <c r="E160" s="578" t="s">
        <v>1758</v>
      </c>
      <c r="F160" s="820">
        <v>159</v>
      </c>
      <c r="G160" s="576" t="s">
        <v>19</v>
      </c>
      <c r="H160" s="822"/>
      <c r="I160" s="701">
        <v>40557</v>
      </c>
      <c r="J160" s="702">
        <v>40908</v>
      </c>
      <c r="K160" s="702" t="s">
        <v>16</v>
      </c>
      <c r="L160" s="703">
        <f t="shared" si="6"/>
        <v>11.7</v>
      </c>
      <c r="M160" s="702"/>
      <c r="N160" s="820">
        <v>400</v>
      </c>
      <c r="O160" s="703"/>
      <c r="P160" s="704">
        <v>250000000</v>
      </c>
      <c r="Q160" s="704"/>
      <c r="R160" s="438" t="s">
        <v>1749</v>
      </c>
    </row>
    <row r="161" spans="1:19" s="698" customFormat="1" ht="15" customHeight="1" x14ac:dyDescent="0.25">
      <c r="A161" s="698" t="s">
        <v>993</v>
      </c>
      <c r="B161" s="698">
        <v>5</v>
      </c>
      <c r="C161" s="575" t="s">
        <v>1013</v>
      </c>
      <c r="D161" s="576" t="s">
        <v>1013</v>
      </c>
      <c r="E161" s="575" t="s">
        <v>427</v>
      </c>
      <c r="F161" s="699">
        <v>112</v>
      </c>
      <c r="G161" s="576" t="s">
        <v>19</v>
      </c>
      <c r="H161" s="700"/>
      <c r="I161" s="701">
        <v>40210</v>
      </c>
      <c r="J161" s="702">
        <v>40543</v>
      </c>
      <c r="K161" s="702" t="s">
        <v>16</v>
      </c>
      <c r="L161" s="702" t="s">
        <v>1014</v>
      </c>
      <c r="M161" s="702"/>
      <c r="N161" s="699">
        <v>400</v>
      </c>
      <c r="O161" s="703">
        <f>+N161*H161</f>
        <v>0</v>
      </c>
      <c r="P161" s="704">
        <v>300000000</v>
      </c>
      <c r="Q161" s="704">
        <v>49</v>
      </c>
      <c r="R161" s="526"/>
    </row>
    <row r="162" spans="1:19" s="698" customFormat="1" ht="15" customHeight="1" x14ac:dyDescent="0.25">
      <c r="A162" s="698" t="s">
        <v>993</v>
      </c>
      <c r="B162" s="698">
        <v>5</v>
      </c>
      <c r="C162" s="575" t="s">
        <v>1013</v>
      </c>
      <c r="D162" s="576" t="s">
        <v>1013</v>
      </c>
      <c r="E162" s="575" t="s">
        <v>1015</v>
      </c>
      <c r="F162" s="699">
        <v>165</v>
      </c>
      <c r="G162" s="576" t="s">
        <v>19</v>
      </c>
      <c r="H162" s="576"/>
      <c r="I162" s="701">
        <v>39845</v>
      </c>
      <c r="J162" s="702">
        <v>40178</v>
      </c>
      <c r="K162" s="702" t="s">
        <v>16</v>
      </c>
      <c r="L162" s="702" t="s">
        <v>1016</v>
      </c>
      <c r="M162" s="702" t="s">
        <v>1017</v>
      </c>
      <c r="N162" s="699">
        <v>400</v>
      </c>
      <c r="O162" s="703"/>
      <c r="P162" s="704">
        <v>250000000</v>
      </c>
      <c r="Q162" s="704">
        <v>49</v>
      </c>
      <c r="R162" s="526"/>
    </row>
    <row r="163" spans="1:19" s="698" customFormat="1" ht="15" customHeight="1" x14ac:dyDescent="0.25">
      <c r="A163" s="698" t="s">
        <v>993</v>
      </c>
      <c r="B163" s="698">
        <v>5</v>
      </c>
      <c r="C163" s="575" t="s">
        <v>1013</v>
      </c>
      <c r="D163" s="576" t="s">
        <v>1013</v>
      </c>
      <c r="E163" s="575" t="s">
        <v>1018</v>
      </c>
      <c r="F163" s="699">
        <v>109</v>
      </c>
      <c r="G163" s="576" t="s">
        <v>19</v>
      </c>
      <c r="H163" s="576"/>
      <c r="I163" s="701">
        <v>40921</v>
      </c>
      <c r="J163" s="702">
        <v>41274</v>
      </c>
      <c r="K163" s="702" t="s">
        <v>16</v>
      </c>
      <c r="L163" s="702" t="s">
        <v>797</v>
      </c>
      <c r="M163" s="702"/>
      <c r="N163" s="699">
        <v>400</v>
      </c>
      <c r="O163" s="703"/>
      <c r="P163" s="704">
        <v>350000000</v>
      </c>
      <c r="Q163" s="704">
        <v>48</v>
      </c>
      <c r="R163" s="526"/>
    </row>
    <row r="164" spans="1:19" s="698" customFormat="1" ht="15" customHeight="1" x14ac:dyDescent="0.25">
      <c r="A164" s="698" t="s">
        <v>993</v>
      </c>
      <c r="B164" s="698">
        <v>5</v>
      </c>
      <c r="C164" s="575" t="s">
        <v>1013</v>
      </c>
      <c r="D164" s="576" t="s">
        <v>1013</v>
      </c>
      <c r="E164" s="575" t="s">
        <v>1018</v>
      </c>
      <c r="F164" s="699">
        <v>159</v>
      </c>
      <c r="G164" s="576" t="s">
        <v>19</v>
      </c>
      <c r="H164" s="576"/>
      <c r="I164" s="701">
        <v>40557</v>
      </c>
      <c r="J164" s="702">
        <v>40908</v>
      </c>
      <c r="K164" s="702" t="s">
        <v>16</v>
      </c>
      <c r="L164" s="702" t="s">
        <v>797</v>
      </c>
      <c r="M164" s="702"/>
      <c r="N164" s="699">
        <v>400</v>
      </c>
      <c r="O164" s="703"/>
      <c r="P164" s="704">
        <v>250000000</v>
      </c>
      <c r="Q164" s="704">
        <v>48</v>
      </c>
      <c r="R164" s="526"/>
    </row>
    <row r="165" spans="1:19" ht="15" customHeight="1" x14ac:dyDescent="0.25">
      <c r="A165" s="577" t="s">
        <v>993</v>
      </c>
      <c r="B165" s="577">
        <v>5</v>
      </c>
      <c r="C165" s="263" t="s">
        <v>1013</v>
      </c>
      <c r="D165" s="367" t="s">
        <v>1019</v>
      </c>
      <c r="E165" s="263" t="s">
        <v>32</v>
      </c>
      <c r="F165" s="382">
        <v>238</v>
      </c>
      <c r="G165" s="367" t="s">
        <v>19</v>
      </c>
      <c r="H165" s="368" t="s">
        <v>94</v>
      </c>
      <c r="I165" s="658" t="s">
        <v>1020</v>
      </c>
      <c r="J165" s="370">
        <v>41912</v>
      </c>
      <c r="K165" s="370" t="s">
        <v>16</v>
      </c>
      <c r="L165" s="370" t="s">
        <v>1017</v>
      </c>
      <c r="M165" s="370"/>
      <c r="N165" s="371">
        <v>350</v>
      </c>
      <c r="O165" s="371">
        <v>350</v>
      </c>
      <c r="P165" s="365"/>
      <c r="Q165" s="365">
        <v>299</v>
      </c>
      <c r="R165" s="266"/>
      <c r="S165" s="577" t="s">
        <v>1002</v>
      </c>
    </row>
    <row r="168" spans="1:19" ht="13.5" customHeight="1" x14ac:dyDescent="0.25">
      <c r="A168" s="577" t="s">
        <v>1672</v>
      </c>
      <c r="B168" s="577">
        <v>36</v>
      </c>
      <c r="C168" s="555" t="s">
        <v>1739</v>
      </c>
      <c r="D168" s="366" t="s">
        <v>1759</v>
      </c>
      <c r="E168" s="555" t="s">
        <v>374</v>
      </c>
      <c r="F168" s="303" t="s">
        <v>1760</v>
      </c>
      <c r="G168" s="367" t="s">
        <v>19</v>
      </c>
      <c r="H168" s="368"/>
      <c r="I168" s="658">
        <v>40777</v>
      </c>
      <c r="J168" s="658">
        <v>40937</v>
      </c>
      <c r="K168" s="370" t="s">
        <v>16</v>
      </c>
      <c r="L168" s="660">
        <v>5.23</v>
      </c>
      <c r="M168" s="660"/>
      <c r="N168" s="371">
        <v>177</v>
      </c>
      <c r="O168" s="371"/>
      <c r="P168" s="365">
        <v>164218228</v>
      </c>
      <c r="Q168" s="365"/>
      <c r="R168" s="561"/>
    </row>
    <row r="169" spans="1:19" ht="13.5" customHeight="1" x14ac:dyDescent="0.25">
      <c r="A169" s="577" t="s">
        <v>1672</v>
      </c>
      <c r="B169" s="577">
        <v>36</v>
      </c>
      <c r="C169" s="555" t="s">
        <v>1739</v>
      </c>
      <c r="D169" s="366" t="s">
        <v>1759</v>
      </c>
      <c r="E169" s="555" t="s">
        <v>374</v>
      </c>
      <c r="F169" s="303" t="s">
        <v>1761</v>
      </c>
      <c r="G169" s="367" t="s">
        <v>19</v>
      </c>
      <c r="H169" s="367"/>
      <c r="I169" s="658">
        <v>41017</v>
      </c>
      <c r="J169" s="658">
        <v>41175</v>
      </c>
      <c r="K169" s="370" t="s">
        <v>16</v>
      </c>
      <c r="L169" s="660">
        <v>5.16</v>
      </c>
      <c r="M169" s="660"/>
      <c r="N169" s="371">
        <v>177</v>
      </c>
      <c r="O169" s="364"/>
      <c r="P169" s="365">
        <v>217462235</v>
      </c>
      <c r="Q169" s="365"/>
      <c r="R169" s="561"/>
    </row>
    <row r="170" spans="1:19" ht="13.5" customHeight="1" x14ac:dyDescent="0.25">
      <c r="A170" s="577" t="s">
        <v>1672</v>
      </c>
      <c r="B170" s="577">
        <v>36</v>
      </c>
      <c r="C170" s="555" t="s">
        <v>1739</v>
      </c>
      <c r="D170" s="366" t="s">
        <v>1759</v>
      </c>
      <c r="E170" s="555" t="s">
        <v>374</v>
      </c>
      <c r="F170" s="303" t="s">
        <v>1762</v>
      </c>
      <c r="G170" s="367" t="s">
        <v>19</v>
      </c>
      <c r="H170" s="367"/>
      <c r="I170" s="658">
        <v>41180</v>
      </c>
      <c r="J170" s="658">
        <v>41258</v>
      </c>
      <c r="K170" s="370" t="s">
        <v>16</v>
      </c>
      <c r="L170" s="660">
        <v>2.4300000000000002</v>
      </c>
      <c r="M170" s="660"/>
      <c r="N170" s="371">
        <v>177</v>
      </c>
      <c r="O170" s="364"/>
      <c r="P170" s="365">
        <v>177969710</v>
      </c>
      <c r="Q170" s="365"/>
      <c r="R170" s="561"/>
    </row>
    <row r="171" spans="1:19" ht="13.5" customHeight="1" x14ac:dyDescent="0.25">
      <c r="A171" s="577" t="s">
        <v>1672</v>
      </c>
      <c r="B171" s="577">
        <v>36</v>
      </c>
      <c r="C171" s="555" t="s">
        <v>1739</v>
      </c>
      <c r="D171" s="366" t="s">
        <v>1759</v>
      </c>
      <c r="E171" s="555" t="s">
        <v>374</v>
      </c>
      <c r="F171" s="303" t="s">
        <v>1763</v>
      </c>
      <c r="G171" s="367" t="s">
        <v>19</v>
      </c>
      <c r="H171" s="367"/>
      <c r="I171" s="658">
        <v>41345</v>
      </c>
      <c r="J171" s="658">
        <v>41453</v>
      </c>
      <c r="K171" s="370" t="s">
        <v>16</v>
      </c>
      <c r="L171" s="660">
        <v>4.53</v>
      </c>
      <c r="M171" s="660"/>
      <c r="N171" s="371">
        <v>177</v>
      </c>
      <c r="O171" s="364"/>
      <c r="P171" s="365">
        <v>162026845</v>
      </c>
      <c r="Q171" s="365"/>
      <c r="R171" s="561"/>
    </row>
    <row r="172" spans="1:19" ht="13.5" customHeight="1" x14ac:dyDescent="0.25">
      <c r="A172" s="577" t="s">
        <v>1672</v>
      </c>
      <c r="B172" s="577">
        <v>36</v>
      </c>
      <c r="C172" s="555" t="s">
        <v>1739</v>
      </c>
      <c r="D172" s="366" t="s">
        <v>1739</v>
      </c>
      <c r="E172" s="555" t="s">
        <v>32</v>
      </c>
      <c r="F172" s="303" t="s">
        <v>1764</v>
      </c>
      <c r="G172" s="367" t="s">
        <v>19</v>
      </c>
      <c r="H172" s="367"/>
      <c r="I172" s="658">
        <v>41551</v>
      </c>
      <c r="J172" s="658">
        <v>41912</v>
      </c>
      <c r="K172" s="370" t="s">
        <v>16</v>
      </c>
      <c r="L172" s="660">
        <v>11.86</v>
      </c>
      <c r="M172" s="660"/>
      <c r="N172" s="371">
        <v>177</v>
      </c>
      <c r="O172" s="364"/>
      <c r="P172" s="365">
        <f>522689142+128330487</f>
        <v>651019629</v>
      </c>
      <c r="Q172" s="365"/>
      <c r="R172" s="561"/>
    </row>
    <row r="173" spans="1:19" ht="13.5" customHeight="1" x14ac:dyDescent="0.25">
      <c r="A173" s="577" t="s">
        <v>1672</v>
      </c>
      <c r="B173" s="577">
        <v>36</v>
      </c>
      <c r="C173" s="555" t="s">
        <v>1739</v>
      </c>
      <c r="D173" s="366" t="s">
        <v>1765</v>
      </c>
      <c r="E173" s="555" t="s">
        <v>1046</v>
      </c>
      <c r="F173" s="303" t="s">
        <v>1766</v>
      </c>
      <c r="G173" s="367" t="s">
        <v>19</v>
      </c>
      <c r="H173" s="367"/>
      <c r="I173" s="658">
        <v>40217</v>
      </c>
      <c r="J173" s="658">
        <v>40430</v>
      </c>
      <c r="K173" s="370" t="s">
        <v>16</v>
      </c>
      <c r="L173" s="660">
        <v>7.03</v>
      </c>
      <c r="M173" s="660"/>
      <c r="N173" s="371">
        <v>256</v>
      </c>
      <c r="O173" s="364"/>
      <c r="P173" s="365">
        <v>33420207</v>
      </c>
      <c r="Q173" s="365"/>
      <c r="R173" s="561"/>
      <c r="S173" s="577" t="s">
        <v>1771</v>
      </c>
    </row>
    <row r="174" spans="1:19" ht="13.5" customHeight="1" x14ac:dyDescent="0.25">
      <c r="A174" s="577" t="s">
        <v>1672</v>
      </c>
      <c r="B174" s="577">
        <v>36</v>
      </c>
      <c r="C174" s="555" t="s">
        <v>1739</v>
      </c>
      <c r="D174" s="367" t="s">
        <v>1765</v>
      </c>
      <c r="E174" s="555" t="s">
        <v>1767</v>
      </c>
      <c r="F174" s="303" t="s">
        <v>1768</v>
      </c>
      <c r="G174" s="367" t="s">
        <v>19</v>
      </c>
      <c r="H174" s="367"/>
      <c r="I174" s="658">
        <v>41337</v>
      </c>
      <c r="J174" s="658">
        <v>41638</v>
      </c>
      <c r="K174" s="370" t="s">
        <v>16</v>
      </c>
      <c r="L174" s="364">
        <v>9.86</v>
      </c>
      <c r="M174" s="660"/>
      <c r="N174" s="371">
        <v>17</v>
      </c>
      <c r="O174" s="364"/>
      <c r="P174" s="365">
        <v>216000000</v>
      </c>
      <c r="Q174" s="365"/>
      <c r="R174" s="561"/>
      <c r="S174" s="577" t="s">
        <v>1771</v>
      </c>
    </row>
    <row r="175" spans="1:19" ht="13.5" customHeight="1" x14ac:dyDescent="0.25">
      <c r="A175" s="577" t="s">
        <v>1672</v>
      </c>
      <c r="B175" s="577">
        <v>36</v>
      </c>
      <c r="C175" s="555" t="s">
        <v>1739</v>
      </c>
      <c r="D175" s="366" t="s">
        <v>1765</v>
      </c>
      <c r="E175" s="555" t="s">
        <v>1767</v>
      </c>
      <c r="F175" s="303" t="s">
        <v>1769</v>
      </c>
      <c r="G175" s="367" t="s">
        <v>19</v>
      </c>
      <c r="H175" s="367"/>
      <c r="I175" s="658">
        <v>41690</v>
      </c>
      <c r="J175" s="658"/>
      <c r="K175" s="370" t="s">
        <v>16</v>
      </c>
      <c r="L175" s="364">
        <v>7.33</v>
      </c>
      <c r="M175" s="370"/>
      <c r="N175" s="371">
        <v>20</v>
      </c>
      <c r="O175" s="364"/>
      <c r="P175" s="365">
        <v>209700000</v>
      </c>
      <c r="Q175" s="365"/>
      <c r="R175" s="561" t="s">
        <v>1770</v>
      </c>
      <c r="S175" s="577" t="s">
        <v>1771</v>
      </c>
    </row>
    <row r="178" spans="1:19" ht="15" customHeight="1" x14ac:dyDescent="0.25">
      <c r="A178" s="577" t="s">
        <v>993</v>
      </c>
      <c r="B178" s="577">
        <v>8</v>
      </c>
      <c r="C178" s="263" t="s">
        <v>1049</v>
      </c>
      <c r="D178" s="263" t="s">
        <v>1049</v>
      </c>
      <c r="E178" s="263" t="s">
        <v>1050</v>
      </c>
      <c r="F178" s="371" t="s">
        <v>1051</v>
      </c>
      <c r="G178" s="827" t="s">
        <v>19</v>
      </c>
      <c r="H178" s="368" t="s">
        <v>95</v>
      </c>
      <c r="I178" s="370">
        <v>41250</v>
      </c>
      <c r="J178" s="370">
        <v>41912</v>
      </c>
      <c r="K178" s="370" t="s">
        <v>16</v>
      </c>
      <c r="L178" s="371">
        <v>20</v>
      </c>
      <c r="M178" s="371">
        <v>0</v>
      </c>
      <c r="N178" s="371">
        <v>100</v>
      </c>
      <c r="O178" s="371" t="s">
        <v>95</v>
      </c>
      <c r="P178" s="835">
        <v>389227122</v>
      </c>
      <c r="Q178" s="365" t="s">
        <v>1052</v>
      </c>
      <c r="R178" s="266" t="s">
        <v>1053</v>
      </c>
    </row>
    <row r="179" spans="1:19" ht="15" customHeight="1" x14ac:dyDescent="0.25">
      <c r="A179" s="577" t="s">
        <v>993</v>
      </c>
      <c r="B179" s="577">
        <v>8</v>
      </c>
      <c r="C179" s="263" t="s">
        <v>1049</v>
      </c>
      <c r="D179" s="263" t="s">
        <v>1049</v>
      </c>
      <c r="E179" s="263" t="s">
        <v>1054</v>
      </c>
      <c r="F179" s="263" t="s">
        <v>637</v>
      </c>
      <c r="G179" s="827" t="s">
        <v>19</v>
      </c>
      <c r="H179" s="368" t="s">
        <v>95</v>
      </c>
      <c r="I179" s="370">
        <v>41061</v>
      </c>
      <c r="J179" s="370">
        <v>41213</v>
      </c>
      <c r="K179" s="263" t="s">
        <v>637</v>
      </c>
      <c r="L179" s="371">
        <v>4</v>
      </c>
      <c r="M179" s="371">
        <v>0</v>
      </c>
      <c r="N179" s="371">
        <v>600</v>
      </c>
      <c r="O179" s="371" t="s">
        <v>95</v>
      </c>
      <c r="P179" s="835">
        <v>18000000</v>
      </c>
      <c r="Q179" s="365">
        <v>79</v>
      </c>
      <c r="R179" s="266" t="s">
        <v>1055</v>
      </c>
    </row>
    <row r="180" spans="1:19" ht="15" customHeight="1" x14ac:dyDescent="0.25">
      <c r="A180" s="577" t="s">
        <v>993</v>
      </c>
      <c r="B180" s="577">
        <v>8</v>
      </c>
      <c r="C180" s="263" t="s">
        <v>1049</v>
      </c>
      <c r="D180" s="263" t="s">
        <v>1049</v>
      </c>
      <c r="E180" s="263" t="s">
        <v>1054</v>
      </c>
      <c r="F180" s="263" t="s">
        <v>637</v>
      </c>
      <c r="G180" s="367" t="s">
        <v>19</v>
      </c>
      <c r="H180" s="367" t="s">
        <v>95</v>
      </c>
      <c r="I180" s="370">
        <v>40927</v>
      </c>
      <c r="J180" s="370">
        <v>41059</v>
      </c>
      <c r="K180" s="370" t="s">
        <v>16</v>
      </c>
      <c r="L180" s="371">
        <v>4</v>
      </c>
      <c r="M180" s="371">
        <v>0</v>
      </c>
      <c r="N180" s="371">
        <v>510</v>
      </c>
      <c r="O180" s="371" t="s">
        <v>95</v>
      </c>
      <c r="P180" s="835">
        <v>9000000</v>
      </c>
      <c r="Q180" s="365">
        <v>80</v>
      </c>
      <c r="R180" s="266" t="s">
        <v>1055</v>
      </c>
    </row>
    <row r="181" spans="1:19" ht="15" customHeight="1" x14ac:dyDescent="0.25">
      <c r="A181" s="577" t="s">
        <v>993</v>
      </c>
      <c r="B181" s="577">
        <v>8</v>
      </c>
      <c r="C181" s="263" t="s">
        <v>1049</v>
      </c>
      <c r="D181" s="263" t="s">
        <v>1049</v>
      </c>
      <c r="E181" s="263" t="s">
        <v>1056</v>
      </c>
      <c r="F181" s="371" t="s">
        <v>637</v>
      </c>
      <c r="G181" s="827" t="s">
        <v>1057</v>
      </c>
      <c r="H181" s="368" t="s">
        <v>95</v>
      </c>
      <c r="I181" s="370">
        <v>40507</v>
      </c>
      <c r="J181" s="370">
        <v>40512</v>
      </c>
      <c r="K181" s="370" t="s">
        <v>16</v>
      </c>
      <c r="L181" s="371">
        <v>10</v>
      </c>
      <c r="M181" s="371">
        <v>0</v>
      </c>
      <c r="N181" s="371">
        <v>100</v>
      </c>
      <c r="O181" s="371" t="s">
        <v>95</v>
      </c>
      <c r="P181" s="365">
        <v>20000000</v>
      </c>
      <c r="Q181" s="365">
        <v>83</v>
      </c>
      <c r="R181" s="266" t="s">
        <v>1055</v>
      </c>
      <c r="S181" s="577" t="s">
        <v>1002</v>
      </c>
    </row>
    <row r="182" spans="1:19" ht="15" customHeight="1" x14ac:dyDescent="0.25">
      <c r="A182" s="577" t="s">
        <v>993</v>
      </c>
      <c r="B182" s="577">
        <v>8</v>
      </c>
      <c r="C182" s="263" t="s">
        <v>1049</v>
      </c>
      <c r="D182" s="263" t="s">
        <v>1049</v>
      </c>
      <c r="E182" s="263" t="s">
        <v>1056</v>
      </c>
      <c r="F182" s="371" t="s">
        <v>637</v>
      </c>
      <c r="G182" s="827" t="s">
        <v>1057</v>
      </c>
      <c r="H182" s="368" t="s">
        <v>95</v>
      </c>
      <c r="I182" s="370">
        <v>40567</v>
      </c>
      <c r="J182" s="370">
        <v>40843</v>
      </c>
      <c r="K182" s="370" t="s">
        <v>16</v>
      </c>
      <c r="L182" s="371">
        <v>9</v>
      </c>
      <c r="M182" s="371">
        <v>0</v>
      </c>
      <c r="N182" s="371">
        <v>110</v>
      </c>
      <c r="O182" s="371" t="s">
        <v>95</v>
      </c>
      <c r="P182" s="365">
        <v>27000000</v>
      </c>
      <c r="Q182" s="365">
        <v>84</v>
      </c>
      <c r="R182" s="266" t="s">
        <v>1055</v>
      </c>
      <c r="S182" s="577" t="s">
        <v>1002</v>
      </c>
    </row>
    <row r="183" spans="1:19" ht="15" customHeight="1" x14ac:dyDescent="0.25">
      <c r="A183" s="577" t="s">
        <v>993</v>
      </c>
      <c r="B183" s="577">
        <v>9</v>
      </c>
      <c r="C183" s="263" t="s">
        <v>1049</v>
      </c>
      <c r="D183" s="263" t="s">
        <v>1049</v>
      </c>
      <c r="E183" s="263" t="s">
        <v>32</v>
      </c>
      <c r="F183" s="371">
        <v>215</v>
      </c>
      <c r="G183" s="827" t="s">
        <v>19</v>
      </c>
      <c r="H183" s="368" t="s">
        <v>95</v>
      </c>
      <c r="I183" s="370">
        <v>41501</v>
      </c>
      <c r="J183" s="370">
        <v>41912</v>
      </c>
      <c r="K183" s="370" t="s">
        <v>16</v>
      </c>
      <c r="L183" s="371">
        <v>13</v>
      </c>
      <c r="M183" s="371">
        <v>0</v>
      </c>
      <c r="N183" s="371">
        <v>1228</v>
      </c>
      <c r="O183" s="371" t="s">
        <v>95</v>
      </c>
      <c r="P183" s="365">
        <v>2996740933</v>
      </c>
      <c r="Q183" s="365">
        <v>103</v>
      </c>
      <c r="R183" s="266"/>
    </row>
    <row r="184" spans="1:19" ht="15" customHeight="1" x14ac:dyDescent="0.25">
      <c r="A184" s="577" t="s">
        <v>993</v>
      </c>
      <c r="B184" s="577">
        <v>9</v>
      </c>
      <c r="C184" s="263" t="s">
        <v>1049</v>
      </c>
      <c r="D184" s="263" t="s">
        <v>1049</v>
      </c>
      <c r="E184" s="263" t="s">
        <v>1058</v>
      </c>
      <c r="F184" s="263" t="s">
        <v>637</v>
      </c>
      <c r="G184" s="827" t="s">
        <v>19</v>
      </c>
      <c r="H184" s="368" t="s">
        <v>95</v>
      </c>
      <c r="I184" s="370">
        <v>40938</v>
      </c>
      <c r="J184" s="370">
        <v>41445</v>
      </c>
      <c r="K184" s="370" t="s">
        <v>16</v>
      </c>
      <c r="L184" s="371">
        <v>16</v>
      </c>
      <c r="M184" s="371">
        <v>0</v>
      </c>
      <c r="N184" s="371">
        <v>100</v>
      </c>
      <c r="O184" s="371" t="s">
        <v>95</v>
      </c>
      <c r="P184" s="365">
        <v>15000000</v>
      </c>
      <c r="Q184" s="365">
        <v>104</v>
      </c>
      <c r="R184" s="266" t="s">
        <v>1055</v>
      </c>
    </row>
    <row r="185" spans="1:19" ht="15" customHeight="1" x14ac:dyDescent="0.25">
      <c r="A185" s="577" t="s">
        <v>993</v>
      </c>
      <c r="B185" s="577">
        <v>9</v>
      </c>
      <c r="C185" s="263" t="s">
        <v>1049</v>
      </c>
      <c r="D185" s="263" t="s">
        <v>1049</v>
      </c>
      <c r="E185" s="263" t="s">
        <v>1058</v>
      </c>
      <c r="F185" s="371" t="s">
        <v>637</v>
      </c>
      <c r="G185" s="827" t="s">
        <v>19</v>
      </c>
      <c r="H185" s="368" t="s">
        <v>95</v>
      </c>
      <c r="I185" s="370">
        <v>40553</v>
      </c>
      <c r="J185" s="370">
        <v>40887</v>
      </c>
      <c r="K185" s="370" t="s">
        <v>16</v>
      </c>
      <c r="L185" s="371">
        <v>10</v>
      </c>
      <c r="M185" s="371">
        <v>0</v>
      </c>
      <c r="N185" s="371">
        <v>100</v>
      </c>
      <c r="O185" s="371" t="s">
        <v>95</v>
      </c>
      <c r="P185" s="365">
        <v>12000000</v>
      </c>
      <c r="Q185" s="365">
        <v>107</v>
      </c>
      <c r="R185" s="266" t="s">
        <v>1055</v>
      </c>
      <c r="S185" s="577" t="s">
        <v>1002</v>
      </c>
    </row>
    <row r="186" spans="1:19" ht="15" customHeight="1" x14ac:dyDescent="0.25">
      <c r="A186" s="577" t="s">
        <v>993</v>
      </c>
      <c r="B186" s="577">
        <v>9</v>
      </c>
      <c r="C186" s="263" t="s">
        <v>1049</v>
      </c>
      <c r="D186" s="263" t="s">
        <v>1049</v>
      </c>
      <c r="E186" s="263" t="s">
        <v>1058</v>
      </c>
      <c r="F186" s="371" t="s">
        <v>637</v>
      </c>
      <c r="G186" s="827" t="s">
        <v>19</v>
      </c>
      <c r="H186" s="368" t="s">
        <v>95</v>
      </c>
      <c r="I186" s="370">
        <v>40196</v>
      </c>
      <c r="J186" s="370">
        <v>40529</v>
      </c>
      <c r="K186" s="370" t="s">
        <v>16</v>
      </c>
      <c r="L186" s="371">
        <v>9</v>
      </c>
      <c r="M186" s="371">
        <v>0</v>
      </c>
      <c r="N186" s="371">
        <v>90</v>
      </c>
      <c r="O186" s="371" t="s">
        <v>95</v>
      </c>
      <c r="P186" s="365">
        <v>10000000</v>
      </c>
      <c r="Q186" s="365">
        <v>108</v>
      </c>
      <c r="R186" s="266" t="s">
        <v>1055</v>
      </c>
      <c r="S186" s="577" t="s">
        <v>1002</v>
      </c>
    </row>
    <row r="187" spans="1:19" ht="13.5" customHeight="1" x14ac:dyDescent="0.25">
      <c r="A187" s="577" t="s">
        <v>1672</v>
      </c>
      <c r="B187" s="577">
        <v>18</v>
      </c>
      <c r="C187" s="555" t="s">
        <v>1772</v>
      </c>
      <c r="D187" s="555" t="s">
        <v>1772</v>
      </c>
      <c r="E187" s="555" t="s">
        <v>1773</v>
      </c>
      <c r="F187" s="371"/>
      <c r="G187" s="367" t="s">
        <v>19</v>
      </c>
      <c r="H187" s="368"/>
      <c r="I187" s="658">
        <v>40949</v>
      </c>
      <c r="J187" s="658">
        <v>41243</v>
      </c>
      <c r="K187" s="660" t="s">
        <v>16</v>
      </c>
      <c r="L187" s="660">
        <f>(J187-I187)/30</f>
        <v>9.8000000000000007</v>
      </c>
      <c r="M187" s="370"/>
      <c r="N187" s="660">
        <v>100</v>
      </c>
      <c r="O187" s="660"/>
      <c r="P187" s="365"/>
      <c r="Q187" s="365"/>
      <c r="R187" s="561"/>
    </row>
    <row r="188" spans="1:19" ht="13.5" customHeight="1" x14ac:dyDescent="0.25">
      <c r="A188" s="577" t="s">
        <v>1672</v>
      </c>
      <c r="B188" s="577">
        <v>18</v>
      </c>
      <c r="C188" s="555" t="s">
        <v>1772</v>
      </c>
      <c r="D188" s="555" t="s">
        <v>1772</v>
      </c>
      <c r="E188" s="555" t="s">
        <v>1773</v>
      </c>
      <c r="F188" s="371"/>
      <c r="G188" s="367" t="s">
        <v>19</v>
      </c>
      <c r="H188" s="368"/>
      <c r="I188" s="658">
        <v>41302</v>
      </c>
      <c r="J188" s="658">
        <v>41607</v>
      </c>
      <c r="K188" s="660" t="s">
        <v>16</v>
      </c>
      <c r="L188" s="660">
        <f t="shared" ref="L188:L189" si="7">(J188-I188)/30</f>
        <v>10.166666666666666</v>
      </c>
      <c r="M188" s="370"/>
      <c r="N188" s="660">
        <v>140</v>
      </c>
      <c r="O188" s="660"/>
      <c r="P188" s="365"/>
      <c r="Q188" s="365"/>
      <c r="R188" s="561"/>
    </row>
    <row r="189" spans="1:19" ht="13.5" customHeight="1" x14ac:dyDescent="0.25">
      <c r="A189" s="577" t="s">
        <v>1672</v>
      </c>
      <c r="B189" s="577">
        <v>18</v>
      </c>
      <c r="C189" s="555" t="s">
        <v>1772</v>
      </c>
      <c r="D189" s="555" t="s">
        <v>1772</v>
      </c>
      <c r="E189" s="555" t="s">
        <v>1773</v>
      </c>
      <c r="F189" s="371"/>
      <c r="G189" s="367" t="s">
        <v>19</v>
      </c>
      <c r="H189" s="367"/>
      <c r="I189" s="658">
        <v>41680</v>
      </c>
      <c r="J189" s="658">
        <v>41880</v>
      </c>
      <c r="K189" s="660" t="s">
        <v>16</v>
      </c>
      <c r="L189" s="660">
        <f t="shared" si="7"/>
        <v>6.666666666666667</v>
      </c>
      <c r="M189" s="370"/>
      <c r="N189" s="660">
        <v>120</v>
      </c>
      <c r="O189" s="660"/>
      <c r="P189" s="365"/>
      <c r="Q189" s="365"/>
      <c r="R189" s="561"/>
    </row>
    <row r="190" spans="1:19" ht="13.5" customHeight="1" x14ac:dyDescent="0.25">
      <c r="A190" s="577" t="s">
        <v>1672</v>
      </c>
      <c r="B190" s="577">
        <v>18</v>
      </c>
      <c r="C190" s="555" t="s">
        <v>1772</v>
      </c>
      <c r="D190" s="555" t="s">
        <v>1772</v>
      </c>
      <c r="E190" s="555" t="s">
        <v>1774</v>
      </c>
      <c r="F190" s="660"/>
      <c r="G190" s="658" t="s">
        <v>19</v>
      </c>
      <c r="H190" s="368"/>
      <c r="I190" s="658">
        <v>40190</v>
      </c>
      <c r="J190" s="658">
        <v>40529</v>
      </c>
      <c r="K190" s="658" t="s">
        <v>16</v>
      </c>
      <c r="L190" s="660">
        <f>(J190-I190)/30</f>
        <v>11.3</v>
      </c>
      <c r="M190" s="370"/>
      <c r="N190" s="660">
        <v>60</v>
      </c>
      <c r="O190" s="364"/>
      <c r="P190" s="365"/>
      <c r="Q190" s="365"/>
      <c r="R190" s="561" t="s">
        <v>1775</v>
      </c>
    </row>
    <row r="191" spans="1:19" ht="13.5" customHeight="1" x14ac:dyDescent="0.25">
      <c r="A191" s="577" t="s">
        <v>1672</v>
      </c>
      <c r="B191" s="577">
        <v>18</v>
      </c>
      <c r="C191" s="555" t="s">
        <v>1772</v>
      </c>
      <c r="D191" s="555" t="s">
        <v>1772</v>
      </c>
      <c r="E191" s="555" t="s">
        <v>1774</v>
      </c>
      <c r="F191" s="660"/>
      <c r="G191" s="367" t="s">
        <v>19</v>
      </c>
      <c r="H191" s="303"/>
      <c r="I191" s="658">
        <v>40554</v>
      </c>
      <c r="J191" s="658">
        <v>40893</v>
      </c>
      <c r="K191" s="370" t="s">
        <v>16</v>
      </c>
      <c r="L191" s="660">
        <f>(J191-I191)/30</f>
        <v>11.3</v>
      </c>
      <c r="M191" s="370"/>
      <c r="N191" s="371">
        <v>50</v>
      </c>
      <c r="O191" s="364"/>
      <c r="P191" s="365"/>
      <c r="Q191" s="365"/>
      <c r="R191" s="561" t="s">
        <v>1775</v>
      </c>
    </row>
    <row r="192" spans="1:19" ht="13.5" customHeight="1" x14ac:dyDescent="0.25">
      <c r="A192" s="577" t="s">
        <v>1672</v>
      </c>
      <c r="B192" s="577">
        <v>17</v>
      </c>
      <c r="C192" s="555" t="s">
        <v>1772</v>
      </c>
      <c r="D192" s="555" t="s">
        <v>1772</v>
      </c>
      <c r="E192" s="555" t="s">
        <v>32</v>
      </c>
      <c r="F192" s="371">
        <v>283</v>
      </c>
      <c r="G192" s="367" t="s">
        <v>19</v>
      </c>
      <c r="H192" s="368"/>
      <c r="I192" s="658">
        <v>41519</v>
      </c>
      <c r="J192" s="658">
        <v>41912</v>
      </c>
      <c r="K192" s="660" t="s">
        <v>16</v>
      </c>
      <c r="L192" s="660">
        <f>(J192-I192)/30</f>
        <v>13.1</v>
      </c>
      <c r="M192" s="370"/>
      <c r="N192" s="660">
        <v>1200</v>
      </c>
      <c r="O192" s="660"/>
      <c r="P192" s="365"/>
      <c r="Q192" s="365"/>
      <c r="R192" s="561"/>
    </row>
    <row r="193" spans="1:20" ht="13.5" customHeight="1" x14ac:dyDescent="0.25">
      <c r="A193" s="577" t="s">
        <v>1672</v>
      </c>
      <c r="B193" s="577">
        <v>17</v>
      </c>
      <c r="C193" s="555" t="s">
        <v>1772</v>
      </c>
      <c r="D193" s="555" t="s">
        <v>1772</v>
      </c>
      <c r="E193" s="555" t="s">
        <v>1776</v>
      </c>
      <c r="F193" s="371" t="s">
        <v>1777</v>
      </c>
      <c r="G193" s="367" t="s">
        <v>19</v>
      </c>
      <c r="H193" s="368"/>
      <c r="I193" s="658">
        <v>41092</v>
      </c>
      <c r="J193" s="658">
        <v>41246</v>
      </c>
      <c r="K193" s="660" t="s">
        <v>16</v>
      </c>
      <c r="L193" s="364">
        <f t="shared" ref="L193:L194" si="8">(J193-I193)/30</f>
        <v>5.1333333333333337</v>
      </c>
      <c r="M193" s="370"/>
      <c r="N193" s="660">
        <v>100</v>
      </c>
      <c r="O193" s="660"/>
      <c r="P193" s="365"/>
      <c r="Q193" s="365"/>
      <c r="R193" s="561"/>
    </row>
    <row r="194" spans="1:20" ht="13.5" customHeight="1" x14ac:dyDescent="0.25">
      <c r="A194" s="577" t="s">
        <v>1672</v>
      </c>
      <c r="B194" s="577">
        <v>17</v>
      </c>
      <c r="C194" s="555" t="s">
        <v>1772</v>
      </c>
      <c r="D194" s="555" t="s">
        <v>1772</v>
      </c>
      <c r="E194" s="555" t="s">
        <v>1776</v>
      </c>
      <c r="F194" s="371" t="s">
        <v>1778</v>
      </c>
      <c r="G194" s="367" t="s">
        <v>19</v>
      </c>
      <c r="H194" s="367"/>
      <c r="I194" s="658">
        <v>41304</v>
      </c>
      <c r="J194" s="658">
        <v>41516</v>
      </c>
      <c r="K194" s="660" t="s">
        <v>16</v>
      </c>
      <c r="L194" s="364">
        <f t="shared" si="8"/>
        <v>7.0666666666666664</v>
      </c>
      <c r="M194" s="370"/>
      <c r="N194" s="660">
        <v>100</v>
      </c>
      <c r="O194" s="660"/>
      <c r="P194" s="365"/>
      <c r="Q194" s="365"/>
      <c r="R194" s="561"/>
    </row>
    <row r="195" spans="1:20" ht="13.5" customHeight="1" x14ac:dyDescent="0.25">
      <c r="A195" s="577" t="s">
        <v>1672</v>
      </c>
      <c r="B195" s="577">
        <v>17</v>
      </c>
      <c r="C195" s="555" t="s">
        <v>1772</v>
      </c>
      <c r="D195" s="555" t="s">
        <v>1772</v>
      </c>
      <c r="E195" s="555" t="s">
        <v>1776</v>
      </c>
      <c r="F195" s="660" t="s">
        <v>1779</v>
      </c>
      <c r="G195" s="658" t="s">
        <v>19</v>
      </c>
      <c r="H195" s="368"/>
      <c r="I195" s="658">
        <v>40566</v>
      </c>
      <c r="J195" s="658">
        <v>40907</v>
      </c>
      <c r="K195" s="658" t="s">
        <v>16</v>
      </c>
      <c r="L195" s="660">
        <f>(J195-I195)/30</f>
        <v>11.366666666666667</v>
      </c>
      <c r="M195" s="370"/>
      <c r="N195" s="660">
        <v>90</v>
      </c>
      <c r="O195" s="364"/>
      <c r="P195" s="365"/>
      <c r="Q195" s="365"/>
      <c r="R195" s="561" t="s">
        <v>1775</v>
      </c>
    </row>
    <row r="196" spans="1:20" ht="13.5" customHeight="1" x14ac:dyDescent="0.25">
      <c r="A196" s="577" t="s">
        <v>1672</v>
      </c>
      <c r="B196" s="577">
        <v>17</v>
      </c>
      <c r="C196" s="555" t="s">
        <v>1772</v>
      </c>
      <c r="D196" s="555" t="s">
        <v>1772</v>
      </c>
      <c r="E196" s="555" t="s">
        <v>1780</v>
      </c>
      <c r="F196" s="660"/>
      <c r="G196" s="367" t="s">
        <v>19</v>
      </c>
      <c r="H196" s="303"/>
      <c r="I196" s="658">
        <v>40208</v>
      </c>
      <c r="J196" s="658">
        <v>40481</v>
      </c>
      <c r="K196" s="370" t="s">
        <v>16</v>
      </c>
      <c r="L196" s="660">
        <f>(J196-I196)/30</f>
        <v>9.1</v>
      </c>
      <c r="M196" s="370"/>
      <c r="N196" s="371">
        <v>50</v>
      </c>
      <c r="O196" s="364"/>
      <c r="P196" s="365"/>
      <c r="Q196" s="365"/>
      <c r="R196" s="561" t="s">
        <v>1775</v>
      </c>
    </row>
    <row r="197" spans="1:20" ht="13.5" customHeight="1" x14ac:dyDescent="0.25">
      <c r="A197" s="577" t="s">
        <v>1672</v>
      </c>
      <c r="B197" s="577">
        <v>16</v>
      </c>
      <c r="C197" s="555" t="s">
        <v>1772</v>
      </c>
      <c r="D197" s="555" t="s">
        <v>1772</v>
      </c>
      <c r="E197" s="555" t="s">
        <v>1774</v>
      </c>
      <c r="F197" s="371"/>
      <c r="G197" s="367" t="s">
        <v>19</v>
      </c>
      <c r="H197" s="368"/>
      <c r="I197" s="658">
        <v>41660</v>
      </c>
      <c r="J197" s="658">
        <v>41912</v>
      </c>
      <c r="K197" s="660" t="s">
        <v>16</v>
      </c>
      <c r="L197" s="660">
        <f>(J197-I197)/30</f>
        <v>8.4</v>
      </c>
      <c r="M197" s="370"/>
      <c r="N197" s="660">
        <v>350</v>
      </c>
      <c r="O197" s="660"/>
      <c r="P197" s="365"/>
      <c r="Q197" s="365"/>
      <c r="R197" s="561"/>
    </row>
    <row r="198" spans="1:20" ht="13.5" customHeight="1" x14ac:dyDescent="0.25">
      <c r="A198" s="577" t="s">
        <v>1672</v>
      </c>
      <c r="B198" s="577">
        <v>16</v>
      </c>
      <c r="C198" s="555" t="s">
        <v>1772</v>
      </c>
      <c r="D198" s="555" t="s">
        <v>1772</v>
      </c>
      <c r="E198" s="555" t="s">
        <v>1774</v>
      </c>
      <c r="F198" s="371"/>
      <c r="G198" s="367" t="s">
        <v>19</v>
      </c>
      <c r="H198" s="368"/>
      <c r="I198" s="658">
        <v>41136</v>
      </c>
      <c r="J198" s="658">
        <v>41628</v>
      </c>
      <c r="K198" s="660" t="s">
        <v>16</v>
      </c>
      <c r="L198" s="660">
        <f>(J198-I198)/30</f>
        <v>16.399999999999999</v>
      </c>
      <c r="M198" s="370"/>
      <c r="N198" s="660">
        <v>200</v>
      </c>
      <c r="O198" s="660"/>
      <c r="P198" s="365"/>
      <c r="Q198" s="365"/>
      <c r="R198" s="561"/>
    </row>
    <row r="199" spans="1:20" ht="13.5" customHeight="1" x14ac:dyDescent="0.25">
      <c r="A199" s="577" t="s">
        <v>1672</v>
      </c>
      <c r="B199" s="577">
        <v>16</v>
      </c>
      <c r="C199" s="555" t="s">
        <v>1772</v>
      </c>
      <c r="D199" s="555" t="s">
        <v>1772</v>
      </c>
      <c r="E199" s="555" t="s">
        <v>1781</v>
      </c>
      <c r="F199" s="660"/>
      <c r="G199" s="658" t="s">
        <v>19</v>
      </c>
      <c r="H199" s="368"/>
      <c r="I199" s="658">
        <v>40198</v>
      </c>
      <c r="J199" s="658">
        <v>40513</v>
      </c>
      <c r="K199" s="658"/>
      <c r="L199" s="660">
        <f>(J199-I199)/30</f>
        <v>10.5</v>
      </c>
      <c r="M199" s="370"/>
      <c r="N199" s="660">
        <v>80</v>
      </c>
      <c r="O199" s="364"/>
      <c r="P199" s="365"/>
      <c r="Q199" s="365"/>
      <c r="R199" s="551"/>
    </row>
    <row r="200" spans="1:20" ht="13.5" customHeight="1" x14ac:dyDescent="0.25">
      <c r="A200" s="577" t="s">
        <v>1672</v>
      </c>
      <c r="B200" s="577">
        <v>16</v>
      </c>
      <c r="C200" s="555" t="s">
        <v>1772</v>
      </c>
      <c r="D200" s="555" t="s">
        <v>1772</v>
      </c>
      <c r="E200" s="555" t="s">
        <v>1774</v>
      </c>
      <c r="F200" s="660"/>
      <c r="G200" s="367" t="s">
        <v>19</v>
      </c>
      <c r="H200" s="303"/>
      <c r="I200" s="658">
        <v>40548</v>
      </c>
      <c r="J200" s="658">
        <v>40907</v>
      </c>
      <c r="K200" s="370"/>
      <c r="L200" s="364">
        <f t="shared" ref="L200" si="9">(J200-I200)/30</f>
        <v>11.966666666666667</v>
      </c>
      <c r="M200" s="370"/>
      <c r="N200" s="371">
        <v>50</v>
      </c>
      <c r="O200" s="364"/>
      <c r="P200" s="365"/>
      <c r="Q200" s="365"/>
      <c r="R200" s="561" t="s">
        <v>1775</v>
      </c>
    </row>
    <row r="201" spans="1:20" s="808" customFormat="1" ht="13.5" customHeight="1" x14ac:dyDescent="0.25">
      <c r="A201" s="808" t="s">
        <v>1972</v>
      </c>
      <c r="B201" s="808">
        <v>15</v>
      </c>
      <c r="C201" s="823" t="s">
        <v>1772</v>
      </c>
      <c r="D201" s="824" t="s">
        <v>2006</v>
      </c>
      <c r="E201" s="825" t="s">
        <v>32</v>
      </c>
      <c r="F201" s="826" t="s">
        <v>2007</v>
      </c>
      <c r="G201" s="827" t="s">
        <v>19</v>
      </c>
      <c r="H201" s="828">
        <v>1</v>
      </c>
      <c r="I201" s="829">
        <v>41250</v>
      </c>
      <c r="J201" s="830">
        <v>41988</v>
      </c>
      <c r="K201" s="830" t="s">
        <v>16</v>
      </c>
      <c r="L201" s="826">
        <v>21</v>
      </c>
      <c r="M201" s="826">
        <v>23</v>
      </c>
      <c r="N201" s="830"/>
      <c r="O201" s="831">
        <v>140</v>
      </c>
      <c r="P201" s="831">
        <v>140</v>
      </c>
      <c r="Q201" s="832" t="s">
        <v>2008</v>
      </c>
      <c r="R201" s="832"/>
      <c r="S201" s="337" t="s">
        <v>2009</v>
      </c>
    </row>
    <row r="202" spans="1:20" s="808" customFormat="1" ht="13.5" customHeight="1" x14ac:dyDescent="0.25">
      <c r="A202" s="808" t="s">
        <v>1972</v>
      </c>
      <c r="B202" s="808">
        <v>15</v>
      </c>
      <c r="C202" s="823" t="s">
        <v>1772</v>
      </c>
      <c r="D202" s="824" t="s">
        <v>2006</v>
      </c>
      <c r="E202" s="825" t="s">
        <v>32</v>
      </c>
      <c r="F202" s="826" t="s">
        <v>2010</v>
      </c>
      <c r="G202" s="827" t="s">
        <v>19</v>
      </c>
      <c r="H202" s="833">
        <v>1</v>
      </c>
      <c r="I202" s="829">
        <v>41558</v>
      </c>
      <c r="J202" s="830">
        <v>41988</v>
      </c>
      <c r="K202" s="830" t="s">
        <v>16</v>
      </c>
      <c r="L202" s="826">
        <v>11</v>
      </c>
      <c r="M202" s="826">
        <v>19</v>
      </c>
      <c r="N202" s="830" t="s">
        <v>2011</v>
      </c>
      <c r="O202" s="826">
        <v>370</v>
      </c>
      <c r="P202" s="831">
        <v>370</v>
      </c>
      <c r="Q202" s="832">
        <v>810218527</v>
      </c>
      <c r="R202" s="832"/>
      <c r="S202" s="337" t="s">
        <v>1971</v>
      </c>
    </row>
    <row r="203" spans="1:20" s="808" customFormat="1" ht="13.5" customHeight="1" x14ac:dyDescent="0.25">
      <c r="A203" s="808" t="s">
        <v>1972</v>
      </c>
      <c r="B203" s="808">
        <v>15</v>
      </c>
      <c r="C203" s="823" t="s">
        <v>1772</v>
      </c>
      <c r="D203" s="824" t="s">
        <v>2006</v>
      </c>
      <c r="E203" s="825" t="s">
        <v>32</v>
      </c>
      <c r="F203" s="826">
        <v>22012</v>
      </c>
      <c r="G203" s="827" t="s">
        <v>19</v>
      </c>
      <c r="H203" s="833">
        <v>1</v>
      </c>
      <c r="I203" s="829">
        <v>40941</v>
      </c>
      <c r="J203" s="830">
        <v>41069</v>
      </c>
      <c r="K203" s="830" t="s">
        <v>16</v>
      </c>
      <c r="L203" s="826">
        <v>4</v>
      </c>
      <c r="M203" s="826">
        <v>7</v>
      </c>
      <c r="N203" s="830"/>
      <c r="O203" s="826">
        <v>210</v>
      </c>
      <c r="P203" s="831">
        <v>210</v>
      </c>
      <c r="Q203" s="832">
        <v>15000000</v>
      </c>
      <c r="R203" s="832"/>
      <c r="S203" s="337" t="s">
        <v>2012</v>
      </c>
    </row>
    <row r="204" spans="1:20" s="808" customFormat="1" ht="13.5" customHeight="1" x14ac:dyDescent="0.2">
      <c r="A204" s="808" t="s">
        <v>1972</v>
      </c>
      <c r="B204" s="808">
        <v>15</v>
      </c>
      <c r="C204" s="555" t="s">
        <v>1772</v>
      </c>
      <c r="D204" s="366" t="s">
        <v>1772</v>
      </c>
      <c r="E204" s="555" t="s">
        <v>2013</v>
      </c>
      <c r="F204" s="660">
        <v>12010</v>
      </c>
      <c r="G204" s="367" t="s">
        <v>19</v>
      </c>
      <c r="H204" s="368">
        <v>1</v>
      </c>
      <c r="I204" s="658">
        <v>40218</v>
      </c>
      <c r="J204" s="370">
        <v>40831</v>
      </c>
      <c r="K204" s="370" t="s">
        <v>16</v>
      </c>
      <c r="L204" s="660">
        <v>32</v>
      </c>
      <c r="M204" s="660">
        <v>8</v>
      </c>
      <c r="N204" s="370"/>
      <c r="O204" s="364">
        <v>848</v>
      </c>
      <c r="P204" s="364">
        <v>800</v>
      </c>
      <c r="Q204" s="365">
        <v>6432000</v>
      </c>
      <c r="R204" s="365">
        <v>434</v>
      </c>
      <c r="S204" s="561" t="s">
        <v>2014</v>
      </c>
      <c r="T204" s="808" t="s">
        <v>1002</v>
      </c>
    </row>
    <row r="205" spans="1:20" s="808" customFormat="1" ht="13.5" customHeight="1" x14ac:dyDescent="0.2">
      <c r="A205" s="808" t="s">
        <v>1972</v>
      </c>
      <c r="B205" s="808">
        <v>3</v>
      </c>
      <c r="C205" s="555" t="s">
        <v>1772</v>
      </c>
      <c r="D205" s="366" t="s">
        <v>1772</v>
      </c>
      <c r="E205" s="555" t="s">
        <v>32</v>
      </c>
      <c r="F205" s="834">
        <v>0.14605067064083457</v>
      </c>
      <c r="G205" s="367" t="s">
        <v>19</v>
      </c>
      <c r="H205" s="367">
        <v>100</v>
      </c>
      <c r="I205" s="658">
        <v>41530</v>
      </c>
      <c r="J205" s="370">
        <v>41988</v>
      </c>
      <c r="K205" s="370" t="s">
        <v>16</v>
      </c>
      <c r="L205" s="660">
        <v>12</v>
      </c>
      <c r="M205" s="660">
        <v>11</v>
      </c>
      <c r="N205" s="370"/>
      <c r="O205" s="364">
        <v>914</v>
      </c>
      <c r="P205" s="364">
        <v>914</v>
      </c>
      <c r="Q205" s="365">
        <f>(2336992028+698965985+341815007)*80%</f>
        <v>2702218416</v>
      </c>
      <c r="R205" s="365" t="s">
        <v>2015</v>
      </c>
      <c r="S205" s="561"/>
    </row>
    <row r="206" spans="1:20" s="607" customFormat="1" ht="14.25" customHeight="1" x14ac:dyDescent="0.2">
      <c r="A206" s="607" t="s">
        <v>2326</v>
      </c>
      <c r="B206" s="607">
        <v>11</v>
      </c>
      <c r="C206" s="555" t="s">
        <v>2276</v>
      </c>
      <c r="D206" s="366" t="s">
        <v>2276</v>
      </c>
      <c r="E206" s="554" t="s">
        <v>32</v>
      </c>
      <c r="F206" s="563">
        <v>701820130329</v>
      </c>
      <c r="G206" s="549" t="s">
        <v>19</v>
      </c>
      <c r="H206" s="560">
        <v>1</v>
      </c>
      <c r="I206" s="570">
        <v>41508</v>
      </c>
      <c r="J206" s="570">
        <v>41988</v>
      </c>
      <c r="K206" s="558" t="s">
        <v>16</v>
      </c>
      <c r="L206" s="556">
        <v>13.26</v>
      </c>
      <c r="M206" s="556">
        <v>2.5</v>
      </c>
      <c r="N206" s="565">
        <v>356</v>
      </c>
      <c r="O206" s="565">
        <f>+N206*H206</f>
        <v>356</v>
      </c>
      <c r="P206" s="550">
        <v>972159719</v>
      </c>
      <c r="Q206" s="308">
        <v>68</v>
      </c>
      <c r="R206" s="561" t="s">
        <v>2277</v>
      </c>
    </row>
    <row r="207" spans="1:20" s="607" customFormat="1" ht="14.25" customHeight="1" x14ac:dyDescent="0.2">
      <c r="A207" s="607" t="s">
        <v>2326</v>
      </c>
      <c r="B207" s="607">
        <v>11</v>
      </c>
      <c r="C207" s="555" t="s">
        <v>2276</v>
      </c>
      <c r="D207" s="366" t="s">
        <v>2276</v>
      </c>
      <c r="E207" s="554" t="s">
        <v>32</v>
      </c>
      <c r="F207" s="563">
        <v>701820130351</v>
      </c>
      <c r="G207" s="549" t="s">
        <v>19</v>
      </c>
      <c r="H207" s="557">
        <v>1</v>
      </c>
      <c r="I207" s="570">
        <v>41508</v>
      </c>
      <c r="J207" s="570">
        <v>41988</v>
      </c>
      <c r="K207" s="558" t="s">
        <v>16</v>
      </c>
      <c r="L207" s="556">
        <v>0</v>
      </c>
      <c r="M207" s="556">
        <v>15.76</v>
      </c>
      <c r="N207" s="565">
        <v>450</v>
      </c>
      <c r="O207" s="565">
        <v>450</v>
      </c>
      <c r="P207" s="550">
        <v>856502550</v>
      </c>
      <c r="Q207" s="265" t="s">
        <v>2278</v>
      </c>
      <c r="R207" s="561" t="s">
        <v>2279</v>
      </c>
    </row>
    <row r="208" spans="1:20" s="607" customFormat="1" ht="14.25" customHeight="1" x14ac:dyDescent="0.2">
      <c r="A208" s="607" t="s">
        <v>2326</v>
      </c>
      <c r="B208" s="607">
        <v>11</v>
      </c>
      <c r="C208" s="555" t="s">
        <v>2276</v>
      </c>
      <c r="D208" s="366" t="s">
        <v>2276</v>
      </c>
      <c r="E208" s="553" t="s">
        <v>2280</v>
      </c>
      <c r="F208" s="563">
        <v>42012</v>
      </c>
      <c r="G208" s="549" t="s">
        <v>19</v>
      </c>
      <c r="H208" s="557">
        <v>1</v>
      </c>
      <c r="I208" s="570">
        <v>41124</v>
      </c>
      <c r="J208" s="570">
        <v>41612</v>
      </c>
      <c r="K208" s="558" t="s">
        <v>16</v>
      </c>
      <c r="L208" s="556">
        <v>0</v>
      </c>
      <c r="M208" s="556">
        <v>16.3</v>
      </c>
      <c r="N208" s="565">
        <v>382</v>
      </c>
      <c r="O208" s="565">
        <v>382</v>
      </c>
      <c r="P208" s="283"/>
      <c r="Q208" s="308">
        <v>71</v>
      </c>
      <c r="R208" s="561" t="s">
        <v>2281</v>
      </c>
    </row>
    <row r="209" spans="1:19" s="607" customFormat="1" ht="14.25" customHeight="1" x14ac:dyDescent="0.2">
      <c r="A209" s="607" t="s">
        <v>2326</v>
      </c>
      <c r="B209" s="607">
        <v>11</v>
      </c>
      <c r="C209" s="555" t="s">
        <v>2276</v>
      </c>
      <c r="D209" s="366" t="s">
        <v>2276</v>
      </c>
      <c r="E209" s="554" t="s">
        <v>2282</v>
      </c>
      <c r="F209" s="563" t="s">
        <v>2146</v>
      </c>
      <c r="G209" s="549" t="s">
        <v>19</v>
      </c>
      <c r="H209" s="560">
        <v>1</v>
      </c>
      <c r="I209" s="570">
        <v>40227</v>
      </c>
      <c r="J209" s="570">
        <v>40842</v>
      </c>
      <c r="K209" s="558" t="s">
        <v>16</v>
      </c>
      <c r="L209" s="556">
        <v>20.21</v>
      </c>
      <c r="M209" s="556">
        <v>0</v>
      </c>
      <c r="N209" s="556"/>
      <c r="O209" s="556"/>
      <c r="P209" s="550">
        <v>18000000</v>
      </c>
      <c r="Q209" s="550">
        <v>563</v>
      </c>
      <c r="R209" s="561" t="s">
        <v>2283</v>
      </c>
      <c r="S209" s="607" t="s">
        <v>1002</v>
      </c>
    </row>
    <row r="210" spans="1:19" s="607" customFormat="1" ht="14.25" customHeight="1" x14ac:dyDescent="0.2">
      <c r="A210" s="607" t="s">
        <v>2326</v>
      </c>
      <c r="B210" s="607">
        <v>8</v>
      </c>
      <c r="C210" s="1000" t="s">
        <v>1772</v>
      </c>
      <c r="D210" s="1000" t="s">
        <v>1772</v>
      </c>
      <c r="E210" s="1002" t="s">
        <v>93</v>
      </c>
      <c r="F210" s="1061">
        <v>7018201200085</v>
      </c>
      <c r="G210" s="1002" t="s">
        <v>19</v>
      </c>
      <c r="H210" s="1003">
        <v>1</v>
      </c>
      <c r="I210" s="1004">
        <v>41513</v>
      </c>
      <c r="J210" s="1083">
        <v>41912</v>
      </c>
      <c r="K210" s="1005" t="s">
        <v>16</v>
      </c>
      <c r="L210" s="1084">
        <v>12.1</v>
      </c>
      <c r="M210" s="1006">
        <v>0</v>
      </c>
      <c r="N210" s="1001">
        <v>350</v>
      </c>
      <c r="O210" s="1001">
        <f>N210*H210</f>
        <v>350</v>
      </c>
      <c r="P210" s="1008">
        <v>680234900</v>
      </c>
      <c r="Q210" s="1009" t="s">
        <v>2164</v>
      </c>
      <c r="R210" s="1382" t="s">
        <v>2165</v>
      </c>
    </row>
    <row r="211" spans="1:19" s="607" customFormat="1" ht="14.25" customHeight="1" x14ac:dyDescent="0.2">
      <c r="A211" s="607" t="s">
        <v>2326</v>
      </c>
      <c r="B211" s="607">
        <v>8</v>
      </c>
      <c r="C211" s="1000" t="s">
        <v>1772</v>
      </c>
      <c r="D211" s="1002" t="s">
        <v>1772</v>
      </c>
      <c r="E211" s="1002" t="s">
        <v>2166</v>
      </c>
      <c r="F211" s="1061" t="s">
        <v>2167</v>
      </c>
      <c r="G211" s="1002" t="s">
        <v>19</v>
      </c>
      <c r="H211" s="1003">
        <v>1</v>
      </c>
      <c r="I211" s="1085">
        <v>40249</v>
      </c>
      <c r="J211" s="1086">
        <v>40564</v>
      </c>
      <c r="K211" s="1005" t="s">
        <v>16</v>
      </c>
      <c r="L211" s="1006">
        <v>9.9</v>
      </c>
      <c r="M211" s="1006">
        <v>0</v>
      </c>
      <c r="N211" s="1001">
        <v>102</v>
      </c>
      <c r="O211" s="1001">
        <f>N211*H211</f>
        <v>102</v>
      </c>
      <c r="P211" s="1087">
        <v>8000000</v>
      </c>
      <c r="Q211" s="1009" t="s">
        <v>2168</v>
      </c>
      <c r="R211" s="1383"/>
    </row>
    <row r="212" spans="1:19" s="607" customFormat="1" ht="14.25" customHeight="1" x14ac:dyDescent="0.2">
      <c r="A212" s="607" t="s">
        <v>2326</v>
      </c>
      <c r="B212" s="607">
        <v>8</v>
      </c>
      <c r="C212" s="1000" t="s">
        <v>1772</v>
      </c>
      <c r="D212" s="1009" t="s">
        <v>1772</v>
      </c>
      <c r="E212" s="1002" t="s">
        <v>2166</v>
      </c>
      <c r="F212" s="1088" t="s">
        <v>2169</v>
      </c>
      <c r="G212" s="1002" t="s">
        <v>19</v>
      </c>
      <c r="H212" s="1003">
        <v>1</v>
      </c>
      <c r="I212" s="1004">
        <v>40596</v>
      </c>
      <c r="J212" s="1083">
        <v>41207</v>
      </c>
      <c r="K212" s="1005" t="s">
        <v>16</v>
      </c>
      <c r="L212" s="1006">
        <v>19.2</v>
      </c>
      <c r="M212" s="1005"/>
      <c r="N212" s="1001">
        <v>180</v>
      </c>
      <c r="O212" s="1001">
        <v>100</v>
      </c>
      <c r="P212" s="1008">
        <v>15000000</v>
      </c>
      <c r="Q212" s="1008">
        <v>251</v>
      </c>
      <c r="R212" s="1009" t="s">
        <v>2170</v>
      </c>
      <c r="S212" s="607" t="s">
        <v>1002</v>
      </c>
    </row>
    <row r="215" spans="1:19" ht="13.5" customHeight="1" x14ac:dyDescent="0.25">
      <c r="A215" s="577" t="s">
        <v>1672</v>
      </c>
      <c r="B215" s="577">
        <v>31</v>
      </c>
      <c r="C215" s="555" t="s">
        <v>1782</v>
      </c>
      <c r="D215" s="555" t="s">
        <v>1782</v>
      </c>
      <c r="E215" s="555" t="s">
        <v>32</v>
      </c>
      <c r="F215" s="371">
        <v>489</v>
      </c>
      <c r="G215" s="367" t="s">
        <v>19</v>
      </c>
      <c r="H215" s="368"/>
      <c r="I215" s="658">
        <v>41249</v>
      </c>
      <c r="J215" s="658">
        <v>41912</v>
      </c>
      <c r="K215" s="660" t="s">
        <v>16</v>
      </c>
      <c r="L215" s="660">
        <f>(J215-I215)/30</f>
        <v>22.1</v>
      </c>
      <c r="M215" s="370"/>
      <c r="N215" s="660">
        <v>125</v>
      </c>
      <c r="O215" s="660"/>
      <c r="P215" s="365"/>
      <c r="Q215" s="365"/>
      <c r="R215" s="561" t="s">
        <v>1783</v>
      </c>
    </row>
    <row r="216" spans="1:19" ht="13.5" customHeight="1" x14ac:dyDescent="0.25">
      <c r="A216" s="577" t="s">
        <v>1672</v>
      </c>
      <c r="B216" s="577">
        <v>30</v>
      </c>
      <c r="C216" s="555" t="s">
        <v>1782</v>
      </c>
      <c r="D216" s="555" t="s">
        <v>1782</v>
      </c>
      <c r="E216" s="555" t="s">
        <v>32</v>
      </c>
      <c r="F216" s="371">
        <v>488</v>
      </c>
      <c r="G216" s="367" t="s">
        <v>19</v>
      </c>
      <c r="H216" s="368"/>
      <c r="I216" s="658">
        <v>41256</v>
      </c>
      <c r="J216" s="658">
        <v>42004</v>
      </c>
      <c r="K216" s="660" t="s">
        <v>16</v>
      </c>
      <c r="L216" s="660">
        <f>(J216-I216)/30</f>
        <v>24.933333333333334</v>
      </c>
      <c r="M216" s="370"/>
      <c r="N216" s="660">
        <v>150</v>
      </c>
      <c r="O216" s="660"/>
      <c r="P216" s="365"/>
      <c r="Q216" s="365"/>
      <c r="R216" s="561" t="s">
        <v>1783</v>
      </c>
    </row>
    <row r="217" spans="1:19" s="698" customFormat="1" ht="13.5" customHeight="1" x14ac:dyDescent="0.25">
      <c r="A217" s="698" t="s">
        <v>1672</v>
      </c>
      <c r="B217" s="698">
        <v>30</v>
      </c>
      <c r="C217" s="578" t="s">
        <v>1782</v>
      </c>
      <c r="D217" s="578" t="s">
        <v>1782</v>
      </c>
      <c r="E217" s="578" t="s">
        <v>1180</v>
      </c>
      <c r="F217" s="699">
        <v>4</v>
      </c>
      <c r="G217" s="576" t="s">
        <v>19</v>
      </c>
      <c r="H217" s="576"/>
      <c r="I217" s="701">
        <v>40909</v>
      </c>
      <c r="J217" s="701">
        <v>41059</v>
      </c>
      <c r="K217" s="820" t="s">
        <v>16</v>
      </c>
      <c r="L217" s="820">
        <f>(J217-I217)/30</f>
        <v>5</v>
      </c>
      <c r="M217" s="702"/>
      <c r="N217" s="820">
        <v>100</v>
      </c>
      <c r="O217" s="820"/>
      <c r="P217" s="704"/>
      <c r="Q217" s="704"/>
      <c r="R217" s="438"/>
    </row>
    <row r="218" spans="1:19" ht="12.75" customHeight="1" x14ac:dyDescent="0.25">
      <c r="A218" s="577" t="s">
        <v>1172</v>
      </c>
      <c r="B218" s="577">
        <v>30</v>
      </c>
      <c r="C218" s="555" t="s">
        <v>1173</v>
      </c>
      <c r="D218" s="555" t="s">
        <v>1173</v>
      </c>
      <c r="E218" s="366" t="s">
        <v>1174</v>
      </c>
      <c r="F218" s="371">
        <v>342</v>
      </c>
      <c r="G218" s="367" t="s">
        <v>19</v>
      </c>
      <c r="H218" s="368" t="s">
        <v>94</v>
      </c>
      <c r="I218" s="658" t="s">
        <v>1175</v>
      </c>
      <c r="J218" s="370" t="s">
        <v>802</v>
      </c>
      <c r="K218" s="370" t="s">
        <v>16</v>
      </c>
      <c r="L218" s="364">
        <v>8.23</v>
      </c>
      <c r="M218" s="364" t="s">
        <v>94</v>
      </c>
      <c r="N218" s="371">
        <v>344</v>
      </c>
      <c r="O218" s="371">
        <v>276</v>
      </c>
      <c r="P218" s="835">
        <v>569724888</v>
      </c>
      <c r="Q218" s="365">
        <v>73</v>
      </c>
      <c r="R218" s="561"/>
    </row>
    <row r="219" spans="1:19" ht="12.75" customHeight="1" x14ac:dyDescent="0.25">
      <c r="A219" s="577" t="s">
        <v>1172</v>
      </c>
      <c r="B219" s="577">
        <v>30</v>
      </c>
      <c r="C219" s="555" t="s">
        <v>1173</v>
      </c>
      <c r="D219" s="555" t="s">
        <v>1173</v>
      </c>
      <c r="E219" s="366" t="s">
        <v>1174</v>
      </c>
      <c r="F219" s="371">
        <v>103</v>
      </c>
      <c r="G219" s="367" t="s">
        <v>19</v>
      </c>
      <c r="H219" s="367" t="s">
        <v>94</v>
      </c>
      <c r="I219" s="367" t="s">
        <v>1176</v>
      </c>
      <c r="J219" s="370" t="s">
        <v>1177</v>
      </c>
      <c r="K219" s="370" t="s">
        <v>16</v>
      </c>
      <c r="L219" s="364">
        <v>11.43</v>
      </c>
      <c r="M219" s="364" t="s">
        <v>94</v>
      </c>
      <c r="N219" s="371">
        <v>150</v>
      </c>
      <c r="O219" s="371">
        <v>0</v>
      </c>
      <c r="P219" s="835">
        <v>219333451</v>
      </c>
      <c r="Q219" s="365">
        <v>81</v>
      </c>
      <c r="R219" s="561"/>
    </row>
    <row r="220" spans="1:19" ht="12.75" customHeight="1" x14ac:dyDescent="0.25">
      <c r="A220" s="577" t="s">
        <v>1172</v>
      </c>
      <c r="B220" s="577">
        <v>30</v>
      </c>
      <c r="C220" s="555" t="s">
        <v>1173</v>
      </c>
      <c r="D220" s="555" t="s">
        <v>1173</v>
      </c>
      <c r="E220" s="366" t="s">
        <v>1174</v>
      </c>
      <c r="F220" s="371">
        <v>92</v>
      </c>
      <c r="G220" s="367" t="s">
        <v>19</v>
      </c>
      <c r="H220" s="367" t="s">
        <v>94</v>
      </c>
      <c r="I220" s="367" t="s">
        <v>1178</v>
      </c>
      <c r="J220" s="370" t="s">
        <v>1179</v>
      </c>
      <c r="K220" s="370" t="s">
        <v>16</v>
      </c>
      <c r="L220" s="364">
        <v>5.33</v>
      </c>
      <c r="M220" s="364" t="s">
        <v>94</v>
      </c>
      <c r="N220" s="371">
        <v>150</v>
      </c>
      <c r="O220" s="371">
        <v>0</v>
      </c>
      <c r="P220" s="835">
        <v>114520712</v>
      </c>
      <c r="Q220" s="365">
        <v>82</v>
      </c>
      <c r="R220" s="561"/>
    </row>
    <row r="221" spans="1:19" s="698" customFormat="1" ht="12.75" customHeight="1" x14ac:dyDescent="0.25">
      <c r="A221" s="698" t="s">
        <v>1172</v>
      </c>
      <c r="B221" s="698">
        <v>30</v>
      </c>
      <c r="C221" s="578" t="s">
        <v>1173</v>
      </c>
      <c r="D221" s="578" t="s">
        <v>1173</v>
      </c>
      <c r="E221" s="579" t="s">
        <v>1180</v>
      </c>
      <c r="F221" s="703" t="s">
        <v>1181</v>
      </c>
      <c r="G221" s="576" t="s">
        <v>19</v>
      </c>
      <c r="H221" s="700" t="s">
        <v>94</v>
      </c>
      <c r="I221" s="701">
        <v>40179</v>
      </c>
      <c r="J221" s="702">
        <v>40543</v>
      </c>
      <c r="K221" s="702" t="s">
        <v>16</v>
      </c>
      <c r="L221" s="699">
        <v>12</v>
      </c>
      <c r="M221" s="699" t="s">
        <v>94</v>
      </c>
      <c r="N221" s="699">
        <v>65</v>
      </c>
      <c r="O221" s="703" t="s">
        <v>94</v>
      </c>
      <c r="P221" s="704" t="s">
        <v>438</v>
      </c>
      <c r="Q221" s="704">
        <v>128</v>
      </c>
      <c r="R221" s="438"/>
      <c r="S221" s="698" t="s">
        <v>1002</v>
      </c>
    </row>
    <row r="222" spans="1:19" ht="12.75" customHeight="1" x14ac:dyDescent="0.25">
      <c r="A222" s="577" t="s">
        <v>1172</v>
      </c>
      <c r="B222" s="577">
        <v>30</v>
      </c>
      <c r="C222" s="555" t="s">
        <v>1173</v>
      </c>
      <c r="D222" s="555" t="s">
        <v>1173</v>
      </c>
      <c r="E222" s="366" t="s">
        <v>1182</v>
      </c>
      <c r="F222" s="364" t="s">
        <v>1183</v>
      </c>
      <c r="G222" s="367" t="s">
        <v>19</v>
      </c>
      <c r="H222" s="367" t="s">
        <v>94</v>
      </c>
      <c r="I222" s="658">
        <v>41640</v>
      </c>
      <c r="J222" s="370">
        <v>42004</v>
      </c>
      <c r="K222" s="370" t="s">
        <v>16</v>
      </c>
      <c r="L222" s="371">
        <v>9</v>
      </c>
      <c r="M222" s="371" t="s">
        <v>94</v>
      </c>
      <c r="N222" s="371">
        <v>53</v>
      </c>
      <c r="O222" s="364" t="s">
        <v>94</v>
      </c>
      <c r="P222" s="835">
        <v>1200000</v>
      </c>
      <c r="Q222" s="365">
        <v>129</v>
      </c>
      <c r="R222" s="561"/>
      <c r="S222" s="577" t="s">
        <v>1002</v>
      </c>
    </row>
    <row r="223" spans="1:19" ht="12.75" customHeight="1" x14ac:dyDescent="0.25">
      <c r="A223" s="577" t="s">
        <v>1172</v>
      </c>
      <c r="B223" s="577">
        <v>32</v>
      </c>
      <c r="C223" s="555" t="s">
        <v>1173</v>
      </c>
      <c r="D223" s="555" t="s">
        <v>1173</v>
      </c>
      <c r="E223" s="366" t="s">
        <v>1174</v>
      </c>
      <c r="F223" s="371">
        <v>344</v>
      </c>
      <c r="G223" s="367" t="s">
        <v>19</v>
      </c>
      <c r="H223" s="368" t="s">
        <v>94</v>
      </c>
      <c r="I223" s="658" t="s">
        <v>1175</v>
      </c>
      <c r="J223" s="370" t="s">
        <v>802</v>
      </c>
      <c r="K223" s="370" t="s">
        <v>16</v>
      </c>
      <c r="L223" s="364">
        <v>8.23</v>
      </c>
      <c r="M223" s="364" t="s">
        <v>94</v>
      </c>
      <c r="N223" s="371">
        <v>355</v>
      </c>
      <c r="O223" s="371">
        <v>355</v>
      </c>
      <c r="P223" s="835">
        <v>587942835</v>
      </c>
      <c r="Q223" s="365">
        <v>187</v>
      </c>
      <c r="R223" s="1384" t="s">
        <v>1184</v>
      </c>
    </row>
    <row r="224" spans="1:19" ht="12.75" customHeight="1" x14ac:dyDescent="0.25">
      <c r="A224" s="577" t="s">
        <v>1172</v>
      </c>
      <c r="B224" s="577">
        <v>32</v>
      </c>
      <c r="C224" s="555" t="s">
        <v>1173</v>
      </c>
      <c r="D224" s="555" t="s">
        <v>1173</v>
      </c>
      <c r="E224" s="366" t="s">
        <v>1174</v>
      </c>
      <c r="F224" s="371">
        <v>454</v>
      </c>
      <c r="G224" s="367" t="s">
        <v>19</v>
      </c>
      <c r="H224" s="367" t="s">
        <v>94</v>
      </c>
      <c r="I224" s="367" t="s">
        <v>1185</v>
      </c>
      <c r="J224" s="370" t="s">
        <v>1186</v>
      </c>
      <c r="K224" s="370" t="s">
        <v>16</v>
      </c>
      <c r="L224" s="364">
        <v>9</v>
      </c>
      <c r="M224" s="364">
        <v>3.43</v>
      </c>
      <c r="N224" s="371">
        <v>1789</v>
      </c>
      <c r="O224" s="371">
        <v>395</v>
      </c>
      <c r="P224" s="835">
        <v>3275545659</v>
      </c>
      <c r="Q224" s="365">
        <v>189</v>
      </c>
      <c r="R224" s="1385"/>
    </row>
    <row r="225" spans="1:19" ht="12.75" customHeight="1" x14ac:dyDescent="0.25">
      <c r="A225" s="577" t="s">
        <v>1172</v>
      </c>
      <c r="B225" s="577">
        <v>32</v>
      </c>
      <c r="C225" s="555" t="s">
        <v>1173</v>
      </c>
      <c r="D225" s="555" t="s">
        <v>1173</v>
      </c>
      <c r="E225" s="366" t="s">
        <v>1174</v>
      </c>
      <c r="F225" s="371">
        <v>147</v>
      </c>
      <c r="G225" s="367" t="s">
        <v>19</v>
      </c>
      <c r="H225" s="367" t="s">
        <v>94</v>
      </c>
      <c r="I225" s="367" t="s">
        <v>1178</v>
      </c>
      <c r="J225" s="370" t="s">
        <v>1179</v>
      </c>
      <c r="K225" s="370" t="s">
        <v>16</v>
      </c>
      <c r="L225" s="364">
        <v>5.33</v>
      </c>
      <c r="M225" s="364" t="s">
        <v>94</v>
      </c>
      <c r="N225" s="371">
        <v>0</v>
      </c>
      <c r="O225" s="371">
        <v>0</v>
      </c>
      <c r="P225" s="835">
        <v>111619476</v>
      </c>
      <c r="Q225" s="365">
        <v>200</v>
      </c>
      <c r="R225" s="1385"/>
    </row>
    <row r="226" spans="1:19" ht="12.75" customHeight="1" x14ac:dyDescent="0.25">
      <c r="A226" s="577" t="s">
        <v>1172</v>
      </c>
      <c r="B226" s="577">
        <v>32</v>
      </c>
      <c r="C226" s="555" t="s">
        <v>1173</v>
      </c>
      <c r="D226" s="555" t="s">
        <v>1173</v>
      </c>
      <c r="E226" s="366" t="s">
        <v>1187</v>
      </c>
      <c r="F226" s="371" t="s">
        <v>1188</v>
      </c>
      <c r="G226" s="367" t="s">
        <v>19</v>
      </c>
      <c r="H226" s="368" t="s">
        <v>94</v>
      </c>
      <c r="I226" s="658">
        <v>40544</v>
      </c>
      <c r="J226" s="370">
        <v>40908</v>
      </c>
      <c r="K226" s="370" t="s">
        <v>16</v>
      </c>
      <c r="L226" s="371">
        <v>12</v>
      </c>
      <c r="M226" s="371"/>
      <c r="N226" s="371">
        <v>30</v>
      </c>
      <c r="O226" s="364"/>
      <c r="P226" s="836">
        <v>1600000</v>
      </c>
      <c r="Q226" s="365">
        <v>270</v>
      </c>
      <c r="R226" s="561"/>
      <c r="S226" s="577" t="s">
        <v>1002</v>
      </c>
    </row>
    <row r="227" spans="1:19" ht="12.75" customHeight="1" x14ac:dyDescent="0.25">
      <c r="A227" s="577" t="s">
        <v>1172</v>
      </c>
      <c r="B227" s="577">
        <v>32</v>
      </c>
      <c r="C227" s="555" t="s">
        <v>1173</v>
      </c>
      <c r="D227" s="555" t="s">
        <v>1173</v>
      </c>
      <c r="E227" s="366" t="s">
        <v>1189</v>
      </c>
      <c r="F227" s="371" t="s">
        <v>1190</v>
      </c>
      <c r="G227" s="367" t="s">
        <v>19</v>
      </c>
      <c r="H227" s="367" t="s">
        <v>94</v>
      </c>
      <c r="I227" s="658">
        <v>40179</v>
      </c>
      <c r="J227" s="370" t="s">
        <v>1191</v>
      </c>
      <c r="K227" s="370" t="s">
        <v>16</v>
      </c>
      <c r="L227" s="371">
        <v>11</v>
      </c>
      <c r="M227" s="371"/>
      <c r="N227" s="371">
        <v>87</v>
      </c>
      <c r="O227" s="364"/>
      <c r="P227" s="836"/>
      <c r="Q227" s="365">
        <v>272</v>
      </c>
      <c r="R227" s="837"/>
      <c r="S227" s="577" t="s">
        <v>1002</v>
      </c>
    </row>
    <row r="228" spans="1:19" ht="12.75" customHeight="1" x14ac:dyDescent="0.25">
      <c r="A228" s="577" t="s">
        <v>1172</v>
      </c>
      <c r="B228" s="577">
        <v>33</v>
      </c>
      <c r="C228" s="555" t="s">
        <v>1173</v>
      </c>
      <c r="D228" s="555" t="s">
        <v>1173</v>
      </c>
      <c r="E228" s="366" t="s">
        <v>1174</v>
      </c>
      <c r="F228" s="371">
        <v>454</v>
      </c>
      <c r="G228" s="367" t="s">
        <v>19</v>
      </c>
      <c r="H228" s="368" t="s">
        <v>94</v>
      </c>
      <c r="I228" s="658" t="s">
        <v>1192</v>
      </c>
      <c r="J228" s="370" t="s">
        <v>1186</v>
      </c>
      <c r="K228" s="370" t="s">
        <v>16</v>
      </c>
      <c r="L228" s="364">
        <v>0</v>
      </c>
      <c r="M228" s="364">
        <v>0</v>
      </c>
      <c r="N228" s="371">
        <v>1789</v>
      </c>
      <c r="O228" s="371">
        <v>511</v>
      </c>
      <c r="P228" s="835">
        <v>3275545659</v>
      </c>
      <c r="Q228" s="365">
        <v>340</v>
      </c>
      <c r="R228" s="561" t="s">
        <v>1193</v>
      </c>
    </row>
    <row r="229" spans="1:19" ht="12.75" customHeight="1" x14ac:dyDescent="0.25">
      <c r="A229" s="577" t="s">
        <v>1172</v>
      </c>
      <c r="B229" s="577">
        <v>33</v>
      </c>
      <c r="C229" s="555" t="s">
        <v>1173</v>
      </c>
      <c r="D229" s="555" t="s">
        <v>1173</v>
      </c>
      <c r="E229" s="366" t="s">
        <v>1174</v>
      </c>
      <c r="F229" s="371">
        <v>209</v>
      </c>
      <c r="G229" s="367" t="s">
        <v>19</v>
      </c>
      <c r="H229" s="367" t="s">
        <v>94</v>
      </c>
      <c r="I229" s="367" t="s">
        <v>1194</v>
      </c>
      <c r="J229" s="370" t="s">
        <v>1195</v>
      </c>
      <c r="K229" s="370" t="s">
        <v>16</v>
      </c>
      <c r="L229" s="364">
        <v>8.23</v>
      </c>
      <c r="M229" s="364">
        <v>1</v>
      </c>
      <c r="N229" s="371">
        <v>344</v>
      </c>
      <c r="O229" s="371">
        <v>0</v>
      </c>
      <c r="P229" s="835">
        <v>380702564</v>
      </c>
      <c r="Q229" s="365">
        <v>342</v>
      </c>
      <c r="R229" s="561" t="s">
        <v>1196</v>
      </c>
    </row>
    <row r="230" spans="1:19" ht="12.75" customHeight="1" x14ac:dyDescent="0.25">
      <c r="A230" s="577" t="s">
        <v>1172</v>
      </c>
      <c r="B230" s="577">
        <v>33</v>
      </c>
      <c r="C230" s="555" t="s">
        <v>1173</v>
      </c>
      <c r="D230" s="555" t="s">
        <v>1173</v>
      </c>
      <c r="E230" s="366" t="s">
        <v>1174</v>
      </c>
      <c r="F230" s="371">
        <v>184</v>
      </c>
      <c r="G230" s="367" t="s">
        <v>19</v>
      </c>
      <c r="H230" s="367" t="s">
        <v>94</v>
      </c>
      <c r="I230" s="367" t="s">
        <v>1197</v>
      </c>
      <c r="J230" s="370" t="s">
        <v>802</v>
      </c>
      <c r="K230" s="370" t="s">
        <v>16</v>
      </c>
      <c r="L230" s="364">
        <v>11</v>
      </c>
      <c r="M230" s="364">
        <v>0</v>
      </c>
      <c r="N230" s="371">
        <v>260</v>
      </c>
      <c r="O230" s="371">
        <v>0</v>
      </c>
      <c r="P230" s="835">
        <v>268595680</v>
      </c>
      <c r="Q230" s="365">
        <v>354</v>
      </c>
      <c r="R230" s="561"/>
    </row>
    <row r="231" spans="1:19" ht="12.75" customHeight="1" x14ac:dyDescent="0.25">
      <c r="A231" s="577" t="s">
        <v>1172</v>
      </c>
      <c r="B231" s="577">
        <v>33</v>
      </c>
      <c r="C231" s="555" t="s">
        <v>1173</v>
      </c>
      <c r="D231" s="555" t="s">
        <v>1173</v>
      </c>
      <c r="E231" s="366" t="s">
        <v>1174</v>
      </c>
      <c r="F231" s="371">
        <v>326</v>
      </c>
      <c r="G231" s="367" t="s">
        <v>19</v>
      </c>
      <c r="H231" s="367" t="s">
        <v>94</v>
      </c>
      <c r="I231" s="367" t="s">
        <v>1198</v>
      </c>
      <c r="J231" s="370" t="s">
        <v>1199</v>
      </c>
      <c r="K231" s="370" t="s">
        <v>16</v>
      </c>
      <c r="L231" s="364">
        <v>6</v>
      </c>
      <c r="M231" s="364">
        <v>0</v>
      </c>
      <c r="N231" s="371">
        <v>150</v>
      </c>
      <c r="O231" s="371">
        <v>0</v>
      </c>
      <c r="P231" s="835">
        <v>114288792</v>
      </c>
      <c r="Q231" s="365">
        <v>353</v>
      </c>
      <c r="R231" s="561"/>
    </row>
    <row r="232" spans="1:19" ht="12.75" customHeight="1" x14ac:dyDescent="0.25">
      <c r="A232" s="577" t="s">
        <v>1172</v>
      </c>
      <c r="B232" s="577">
        <v>33</v>
      </c>
      <c r="C232" s="555" t="s">
        <v>1173</v>
      </c>
      <c r="D232" s="555" t="s">
        <v>1173</v>
      </c>
      <c r="E232" s="366" t="s">
        <v>1180</v>
      </c>
      <c r="F232" s="371" t="s">
        <v>1200</v>
      </c>
      <c r="G232" s="367" t="s">
        <v>19</v>
      </c>
      <c r="H232" s="368" t="s">
        <v>94</v>
      </c>
      <c r="I232" s="658">
        <v>40544</v>
      </c>
      <c r="J232" s="370">
        <v>40908</v>
      </c>
      <c r="K232" s="370" t="s">
        <v>16</v>
      </c>
      <c r="L232" s="371">
        <v>12</v>
      </c>
      <c r="M232" s="371" t="s">
        <v>237</v>
      </c>
      <c r="N232" s="371">
        <v>65</v>
      </c>
      <c r="O232" s="364" t="s">
        <v>94</v>
      </c>
      <c r="P232" s="836"/>
      <c r="Q232" s="365">
        <v>413</v>
      </c>
      <c r="R232" s="561"/>
      <c r="S232" s="577" t="s">
        <v>1002</v>
      </c>
    </row>
    <row r="233" spans="1:19" ht="12.75" customHeight="1" x14ac:dyDescent="0.25">
      <c r="A233" s="577" t="s">
        <v>1172</v>
      </c>
      <c r="B233" s="577">
        <v>33</v>
      </c>
      <c r="C233" s="555" t="s">
        <v>1173</v>
      </c>
      <c r="D233" s="555" t="s">
        <v>1173</v>
      </c>
      <c r="E233" s="366" t="s">
        <v>1201</v>
      </c>
      <c r="F233" s="371" t="s">
        <v>1202</v>
      </c>
      <c r="G233" s="367" t="s">
        <v>19</v>
      </c>
      <c r="H233" s="367" t="s">
        <v>94</v>
      </c>
      <c r="I233" s="658">
        <v>40179</v>
      </c>
      <c r="J233" s="370">
        <v>40543</v>
      </c>
      <c r="K233" s="370" t="s">
        <v>16</v>
      </c>
      <c r="L233" s="371">
        <v>12</v>
      </c>
      <c r="M233" s="371" t="s">
        <v>237</v>
      </c>
      <c r="N233" s="371">
        <v>95</v>
      </c>
      <c r="O233" s="364" t="s">
        <v>94</v>
      </c>
      <c r="P233" s="836"/>
      <c r="Q233" s="365">
        <v>414</v>
      </c>
      <c r="R233" s="837"/>
      <c r="S233" s="577" t="s">
        <v>1002</v>
      </c>
    </row>
    <row r="234" spans="1:19" ht="12.75" customHeight="1" x14ac:dyDescent="0.25">
      <c r="A234" s="577" t="s">
        <v>1172</v>
      </c>
      <c r="B234" s="577">
        <v>35</v>
      </c>
      <c r="C234" s="555" t="s">
        <v>1173</v>
      </c>
      <c r="D234" s="555" t="s">
        <v>1173</v>
      </c>
      <c r="E234" s="366" t="s">
        <v>1174</v>
      </c>
      <c r="F234" s="371">
        <v>343</v>
      </c>
      <c r="G234" s="367" t="s">
        <v>19</v>
      </c>
      <c r="H234" s="368" t="s">
        <v>94</v>
      </c>
      <c r="I234" s="658" t="s">
        <v>1175</v>
      </c>
      <c r="J234" s="370" t="s">
        <v>802</v>
      </c>
      <c r="K234" s="370" t="s">
        <v>16</v>
      </c>
      <c r="L234" s="364">
        <v>8.23</v>
      </c>
      <c r="M234" s="364" t="s">
        <v>237</v>
      </c>
      <c r="N234" s="371">
        <v>452</v>
      </c>
      <c r="O234" s="371">
        <v>326</v>
      </c>
      <c r="P234" s="835"/>
      <c r="Q234" s="365">
        <v>484</v>
      </c>
      <c r="R234" s="561"/>
    </row>
    <row r="235" spans="1:19" ht="12.75" customHeight="1" x14ac:dyDescent="0.25">
      <c r="A235" s="577" t="s">
        <v>1172</v>
      </c>
      <c r="B235" s="577">
        <v>35</v>
      </c>
      <c r="C235" s="555" t="s">
        <v>1173</v>
      </c>
      <c r="D235" s="555" t="s">
        <v>1173</v>
      </c>
      <c r="E235" s="366" t="s">
        <v>1174</v>
      </c>
      <c r="F235" s="371">
        <v>212</v>
      </c>
      <c r="G235" s="367" t="s">
        <v>19</v>
      </c>
      <c r="H235" s="367" t="s">
        <v>94</v>
      </c>
      <c r="I235" s="367" t="s">
        <v>1194</v>
      </c>
      <c r="J235" s="370" t="s">
        <v>1203</v>
      </c>
      <c r="K235" s="370" t="s">
        <v>16</v>
      </c>
      <c r="L235" s="364">
        <v>8.23</v>
      </c>
      <c r="M235" s="364">
        <v>1</v>
      </c>
      <c r="N235" s="371">
        <v>926</v>
      </c>
      <c r="O235" s="371">
        <v>0</v>
      </c>
      <c r="P235" s="835"/>
      <c r="Q235" s="365">
        <v>484</v>
      </c>
      <c r="R235" s="561" t="s">
        <v>1196</v>
      </c>
    </row>
    <row r="236" spans="1:19" ht="12.75" customHeight="1" x14ac:dyDescent="0.25">
      <c r="A236" s="577" t="s">
        <v>1172</v>
      </c>
      <c r="B236" s="577">
        <v>35</v>
      </c>
      <c r="C236" s="555" t="s">
        <v>1173</v>
      </c>
      <c r="D236" s="555" t="s">
        <v>1173</v>
      </c>
      <c r="E236" s="366" t="s">
        <v>1174</v>
      </c>
      <c r="F236" s="371">
        <v>104</v>
      </c>
      <c r="G236" s="367" t="s">
        <v>19</v>
      </c>
      <c r="H236" s="367" t="s">
        <v>94</v>
      </c>
      <c r="I236" s="367" t="s">
        <v>1204</v>
      </c>
      <c r="J236" s="370" t="s">
        <v>1177</v>
      </c>
      <c r="K236" s="370" t="s">
        <v>16</v>
      </c>
      <c r="L236" s="364">
        <v>11.43</v>
      </c>
      <c r="M236" s="364" t="s">
        <v>237</v>
      </c>
      <c r="N236" s="371">
        <v>125</v>
      </c>
      <c r="O236" s="371">
        <v>0</v>
      </c>
      <c r="P236" s="835">
        <v>214718568</v>
      </c>
      <c r="Q236" s="365">
        <v>494</v>
      </c>
      <c r="R236" s="561"/>
    </row>
    <row r="237" spans="1:19" ht="12.75" customHeight="1" x14ac:dyDescent="0.25">
      <c r="A237" s="577" t="s">
        <v>1172</v>
      </c>
      <c r="B237" s="577">
        <v>35</v>
      </c>
      <c r="C237" s="555" t="s">
        <v>1173</v>
      </c>
      <c r="D237" s="555" t="s">
        <v>1173</v>
      </c>
      <c r="E237" s="366" t="s">
        <v>1205</v>
      </c>
      <c r="F237" s="371">
        <v>145</v>
      </c>
      <c r="G237" s="367" t="s">
        <v>19</v>
      </c>
      <c r="H237" s="368" t="s">
        <v>94</v>
      </c>
      <c r="I237" s="658">
        <v>40179</v>
      </c>
      <c r="J237" s="370">
        <v>40543</v>
      </c>
      <c r="K237" s="370" t="s">
        <v>16</v>
      </c>
      <c r="L237" s="371">
        <v>12</v>
      </c>
      <c r="M237" s="371" t="s">
        <v>237</v>
      </c>
      <c r="N237" s="371">
        <v>55</v>
      </c>
      <c r="O237" s="364" t="s">
        <v>94</v>
      </c>
      <c r="P237" s="836">
        <v>900000</v>
      </c>
      <c r="Q237" s="365">
        <v>534</v>
      </c>
      <c r="R237" s="561"/>
      <c r="S237" s="577" t="s">
        <v>1002</v>
      </c>
    </row>
    <row r="238" spans="1:19" ht="12.75" customHeight="1" x14ac:dyDescent="0.25">
      <c r="A238" s="577" t="s">
        <v>1172</v>
      </c>
      <c r="B238" s="577">
        <v>35</v>
      </c>
      <c r="C238" s="555" t="s">
        <v>1173</v>
      </c>
      <c r="D238" s="555" t="s">
        <v>1173</v>
      </c>
      <c r="E238" s="366" t="s">
        <v>1205</v>
      </c>
      <c r="F238" s="371" t="s">
        <v>1206</v>
      </c>
      <c r="G238" s="367" t="s">
        <v>19</v>
      </c>
      <c r="H238" s="368" t="s">
        <v>94</v>
      </c>
      <c r="I238" s="658">
        <v>40909</v>
      </c>
      <c r="J238" s="370" t="s">
        <v>1207</v>
      </c>
      <c r="K238" s="370" t="s">
        <v>16</v>
      </c>
      <c r="L238" s="371">
        <v>8</v>
      </c>
      <c r="M238" s="371" t="s">
        <v>237</v>
      </c>
      <c r="N238" s="371">
        <v>55</v>
      </c>
      <c r="O238" s="364" t="s">
        <v>94</v>
      </c>
      <c r="P238" s="836">
        <v>900000</v>
      </c>
      <c r="Q238" s="365">
        <v>535</v>
      </c>
      <c r="R238" s="837"/>
      <c r="S238" s="577" t="s">
        <v>1002</v>
      </c>
    </row>
    <row r="239" spans="1:19" ht="12.75" customHeight="1" x14ac:dyDescent="0.25">
      <c r="A239" s="577" t="s">
        <v>1172</v>
      </c>
      <c r="B239" s="577">
        <v>38</v>
      </c>
      <c r="C239" s="555" t="s">
        <v>1173</v>
      </c>
      <c r="D239" s="555" t="s">
        <v>1173</v>
      </c>
      <c r="E239" s="366" t="s">
        <v>1174</v>
      </c>
      <c r="F239" s="371" t="s">
        <v>1208</v>
      </c>
      <c r="G239" s="367" t="s">
        <v>19</v>
      </c>
      <c r="H239" s="368" t="s">
        <v>94</v>
      </c>
      <c r="I239" s="658" t="s">
        <v>1194</v>
      </c>
      <c r="J239" s="370" t="s">
        <v>1195</v>
      </c>
      <c r="K239" s="370" t="s">
        <v>16</v>
      </c>
      <c r="L239" s="364">
        <v>8.3000000000000007</v>
      </c>
      <c r="M239" s="364" t="s">
        <v>237</v>
      </c>
      <c r="N239" s="371">
        <v>1223</v>
      </c>
      <c r="O239" s="371">
        <v>736</v>
      </c>
      <c r="P239" s="835">
        <v>2018760238</v>
      </c>
      <c r="Q239" s="365">
        <v>607</v>
      </c>
      <c r="R239" s="561"/>
    </row>
    <row r="240" spans="1:19" ht="12.75" customHeight="1" x14ac:dyDescent="0.25">
      <c r="A240" s="577" t="s">
        <v>1172</v>
      </c>
      <c r="B240" s="577">
        <v>38</v>
      </c>
      <c r="C240" s="555" t="s">
        <v>1173</v>
      </c>
      <c r="D240" s="555" t="s">
        <v>1173</v>
      </c>
      <c r="E240" s="366" t="s">
        <v>1174</v>
      </c>
      <c r="F240" s="371">
        <v>208</v>
      </c>
      <c r="G240" s="367" t="s">
        <v>19</v>
      </c>
      <c r="H240" s="367" t="s">
        <v>94</v>
      </c>
      <c r="I240" s="367" t="s">
        <v>1197</v>
      </c>
      <c r="J240" s="370" t="s">
        <v>802</v>
      </c>
      <c r="K240" s="370" t="s">
        <v>16</v>
      </c>
      <c r="L240" s="364">
        <v>11</v>
      </c>
      <c r="M240" s="364" t="s">
        <v>237</v>
      </c>
      <c r="N240" s="371">
        <v>390</v>
      </c>
      <c r="O240" s="371" t="s">
        <v>237</v>
      </c>
      <c r="P240" s="835">
        <v>316151280</v>
      </c>
      <c r="Q240" s="365">
        <v>618</v>
      </c>
      <c r="R240" s="561"/>
    </row>
    <row r="241" spans="1:19" ht="12.75" customHeight="1" x14ac:dyDescent="0.25">
      <c r="A241" s="577" t="s">
        <v>1172</v>
      </c>
      <c r="B241" s="577">
        <v>38</v>
      </c>
      <c r="C241" s="555" t="s">
        <v>1173</v>
      </c>
      <c r="D241" s="555" t="s">
        <v>1173</v>
      </c>
      <c r="E241" s="366" t="s">
        <v>1174</v>
      </c>
      <c r="F241" s="371">
        <v>335</v>
      </c>
      <c r="G241" s="367" t="s">
        <v>19</v>
      </c>
      <c r="H241" s="367" t="s">
        <v>94</v>
      </c>
      <c r="I241" s="367" t="s">
        <v>1198</v>
      </c>
      <c r="J241" s="370" t="s">
        <v>1199</v>
      </c>
      <c r="K241" s="370" t="s">
        <v>16</v>
      </c>
      <c r="L241" s="364">
        <v>5</v>
      </c>
      <c r="M241" s="364" t="s">
        <v>237</v>
      </c>
      <c r="N241" s="371">
        <v>125</v>
      </c>
      <c r="O241" s="371" t="s">
        <v>237</v>
      </c>
      <c r="P241" s="835">
        <v>110589276</v>
      </c>
      <c r="Q241" s="365">
        <v>617</v>
      </c>
      <c r="R241" s="561"/>
    </row>
    <row r="242" spans="1:19" ht="12.75" customHeight="1" x14ac:dyDescent="0.25">
      <c r="A242" s="577" t="s">
        <v>1172</v>
      </c>
      <c r="B242" s="577">
        <v>38</v>
      </c>
      <c r="C242" s="555" t="s">
        <v>1173</v>
      </c>
      <c r="D242" s="555" t="s">
        <v>1173</v>
      </c>
      <c r="E242" s="366" t="s">
        <v>1209</v>
      </c>
      <c r="F242" s="371" t="s">
        <v>1202</v>
      </c>
      <c r="G242" s="367" t="s">
        <v>19</v>
      </c>
      <c r="H242" s="368" t="s">
        <v>94</v>
      </c>
      <c r="I242" s="658">
        <v>40179</v>
      </c>
      <c r="J242" s="370">
        <v>40482</v>
      </c>
      <c r="K242" s="370" t="s">
        <v>16</v>
      </c>
      <c r="L242" s="371">
        <v>10</v>
      </c>
      <c r="M242" s="371" t="s">
        <v>237</v>
      </c>
      <c r="N242" s="371">
        <v>500</v>
      </c>
      <c r="O242" s="364" t="s">
        <v>94</v>
      </c>
      <c r="P242" s="836"/>
      <c r="Q242" s="365">
        <v>687</v>
      </c>
      <c r="R242" s="561"/>
      <c r="S242" s="577" t="s">
        <v>1002</v>
      </c>
    </row>
    <row r="243" spans="1:19" ht="12.75" customHeight="1" x14ac:dyDescent="0.25">
      <c r="A243" s="577" t="s">
        <v>1172</v>
      </c>
      <c r="B243" s="577">
        <v>38</v>
      </c>
      <c r="C243" s="555" t="s">
        <v>1173</v>
      </c>
      <c r="D243" s="555" t="s">
        <v>1173</v>
      </c>
      <c r="E243" s="366" t="s">
        <v>1209</v>
      </c>
      <c r="F243" s="371" t="s">
        <v>1210</v>
      </c>
      <c r="G243" s="367" t="s">
        <v>19</v>
      </c>
      <c r="H243" s="368" t="s">
        <v>94</v>
      </c>
      <c r="I243" s="658">
        <v>40603</v>
      </c>
      <c r="J243" s="370">
        <v>40908</v>
      </c>
      <c r="K243" s="370" t="s">
        <v>16</v>
      </c>
      <c r="L243" s="371">
        <v>10</v>
      </c>
      <c r="M243" s="371" t="s">
        <v>237</v>
      </c>
      <c r="N243" s="371">
        <v>455</v>
      </c>
      <c r="O243" s="364" t="s">
        <v>94</v>
      </c>
      <c r="P243" s="836"/>
      <c r="Q243" s="365">
        <v>688</v>
      </c>
      <c r="R243" s="837"/>
      <c r="S243" s="577" t="s">
        <v>1002</v>
      </c>
    </row>
    <row r="244" spans="1:19" ht="12.75" customHeight="1" x14ac:dyDescent="0.25">
      <c r="A244" s="577" t="s">
        <v>1172</v>
      </c>
      <c r="B244" s="577">
        <v>43</v>
      </c>
      <c r="C244" s="555" t="s">
        <v>1173</v>
      </c>
      <c r="D244" s="555" t="s">
        <v>1173</v>
      </c>
      <c r="E244" s="366" t="s">
        <v>1174</v>
      </c>
      <c r="F244" s="371">
        <v>210</v>
      </c>
      <c r="G244" s="367" t="s">
        <v>19</v>
      </c>
      <c r="H244" s="368" t="s">
        <v>94</v>
      </c>
      <c r="I244" s="658" t="s">
        <v>1194</v>
      </c>
      <c r="J244" s="370" t="s">
        <v>1195</v>
      </c>
      <c r="K244" s="370" t="s">
        <v>16</v>
      </c>
      <c r="L244" s="364">
        <v>8.27</v>
      </c>
      <c r="M244" s="364" t="s">
        <v>237</v>
      </c>
      <c r="N244" s="371">
        <v>1096</v>
      </c>
      <c r="O244" s="371">
        <v>877</v>
      </c>
      <c r="P244" s="835">
        <v>1809126100</v>
      </c>
      <c r="Q244" s="365">
        <v>742</v>
      </c>
      <c r="R244" s="561"/>
    </row>
    <row r="245" spans="1:19" ht="12.75" customHeight="1" x14ac:dyDescent="0.25">
      <c r="A245" s="577" t="s">
        <v>1172</v>
      </c>
      <c r="B245" s="577">
        <v>43</v>
      </c>
      <c r="C245" s="555" t="s">
        <v>1173</v>
      </c>
      <c r="D245" s="555" t="s">
        <v>1173</v>
      </c>
      <c r="E245" s="366" t="s">
        <v>1174</v>
      </c>
      <c r="F245" s="371">
        <v>341</v>
      </c>
      <c r="G245" s="367" t="s">
        <v>19</v>
      </c>
      <c r="H245" s="368" t="s">
        <v>94</v>
      </c>
      <c r="I245" s="367" t="s">
        <v>1175</v>
      </c>
      <c r="J245" s="370" t="s">
        <v>802</v>
      </c>
      <c r="K245" s="370" t="s">
        <v>16</v>
      </c>
      <c r="L245" s="364">
        <v>8.24</v>
      </c>
      <c r="M245" s="364" t="s">
        <v>237</v>
      </c>
      <c r="N245" s="371">
        <v>1096</v>
      </c>
      <c r="O245" s="371">
        <v>0</v>
      </c>
      <c r="P245" s="835">
        <v>1815169992</v>
      </c>
      <c r="Q245" s="365">
        <v>743</v>
      </c>
      <c r="R245" s="561"/>
    </row>
    <row r="246" spans="1:19" ht="12.75" customHeight="1" x14ac:dyDescent="0.25">
      <c r="A246" s="577" t="s">
        <v>1172</v>
      </c>
      <c r="B246" s="577">
        <v>43</v>
      </c>
      <c r="C246" s="555" t="s">
        <v>1173</v>
      </c>
      <c r="D246" s="555" t="s">
        <v>1173</v>
      </c>
      <c r="E246" s="366" t="s">
        <v>1174</v>
      </c>
      <c r="F246" s="371">
        <v>26</v>
      </c>
      <c r="G246" s="367" t="s">
        <v>19</v>
      </c>
      <c r="H246" s="368" t="s">
        <v>94</v>
      </c>
      <c r="I246" s="367" t="s">
        <v>1211</v>
      </c>
      <c r="J246" s="370" t="s">
        <v>1212</v>
      </c>
      <c r="K246" s="370" t="s">
        <v>16</v>
      </c>
      <c r="L246" s="364">
        <v>11.73</v>
      </c>
      <c r="M246" s="364" t="s">
        <v>237</v>
      </c>
      <c r="N246" s="371">
        <v>150</v>
      </c>
      <c r="O246" s="371">
        <v>0</v>
      </c>
      <c r="P246" s="835">
        <v>171396700</v>
      </c>
      <c r="Q246" s="365"/>
      <c r="R246" s="561"/>
    </row>
    <row r="247" spans="1:19" ht="12.75" customHeight="1" x14ac:dyDescent="0.25">
      <c r="A247" s="577" t="s">
        <v>1172</v>
      </c>
      <c r="B247" s="577">
        <v>43</v>
      </c>
      <c r="C247" s="555" t="s">
        <v>1173</v>
      </c>
      <c r="D247" s="555" t="s">
        <v>1173</v>
      </c>
      <c r="E247" s="366" t="s">
        <v>1213</v>
      </c>
      <c r="F247" s="371" t="s">
        <v>1214</v>
      </c>
      <c r="G247" s="367" t="s">
        <v>19</v>
      </c>
      <c r="H247" s="368" t="s">
        <v>94</v>
      </c>
      <c r="I247" s="658">
        <v>40909</v>
      </c>
      <c r="J247" s="370" t="s">
        <v>1215</v>
      </c>
      <c r="K247" s="370" t="s">
        <v>16</v>
      </c>
      <c r="L247" s="371">
        <v>6</v>
      </c>
      <c r="M247" s="371" t="s">
        <v>237</v>
      </c>
      <c r="N247" s="371">
        <v>118</v>
      </c>
      <c r="O247" s="364" t="s">
        <v>237</v>
      </c>
      <c r="P247" s="836"/>
      <c r="Q247" s="365">
        <v>860</v>
      </c>
      <c r="R247" s="561"/>
      <c r="S247" s="577" t="s">
        <v>1002</v>
      </c>
    </row>
    <row r="248" spans="1:19" ht="12.75" customHeight="1" x14ac:dyDescent="0.25">
      <c r="A248" s="577" t="s">
        <v>1172</v>
      </c>
      <c r="B248" s="577">
        <v>43</v>
      </c>
      <c r="C248" s="555" t="s">
        <v>1173</v>
      </c>
      <c r="D248" s="555" t="s">
        <v>1173</v>
      </c>
      <c r="E248" s="366" t="s">
        <v>1213</v>
      </c>
      <c r="F248" s="371" t="s">
        <v>1188</v>
      </c>
      <c r="G248" s="367" t="s">
        <v>19</v>
      </c>
      <c r="H248" s="368" t="s">
        <v>94</v>
      </c>
      <c r="I248" s="658">
        <v>40544</v>
      </c>
      <c r="J248" s="370">
        <v>40908</v>
      </c>
      <c r="K248" s="370" t="s">
        <v>16</v>
      </c>
      <c r="L248" s="371">
        <v>12</v>
      </c>
      <c r="M248" s="371" t="s">
        <v>237</v>
      </c>
      <c r="N248" s="371">
        <v>122</v>
      </c>
      <c r="O248" s="364">
        <v>0</v>
      </c>
      <c r="P248" s="836"/>
      <c r="Q248" s="365">
        <v>862</v>
      </c>
      <c r="R248" s="561"/>
      <c r="S248" s="577" t="s">
        <v>1002</v>
      </c>
    </row>
    <row r="249" spans="1:19" ht="12.75" customHeight="1" x14ac:dyDescent="0.25">
      <c r="A249" s="577" t="s">
        <v>1172</v>
      </c>
      <c r="B249" s="577">
        <v>43</v>
      </c>
      <c r="C249" s="555" t="s">
        <v>1173</v>
      </c>
      <c r="D249" s="555" t="s">
        <v>1173</v>
      </c>
      <c r="E249" s="366" t="s">
        <v>1216</v>
      </c>
      <c r="F249" s="371" t="s">
        <v>1217</v>
      </c>
      <c r="G249" s="367" t="s">
        <v>19</v>
      </c>
      <c r="H249" s="368" t="s">
        <v>94</v>
      </c>
      <c r="I249" s="658">
        <v>41153</v>
      </c>
      <c r="J249" s="370">
        <v>41274</v>
      </c>
      <c r="K249" s="370" t="s">
        <v>16</v>
      </c>
      <c r="L249" s="371">
        <v>12</v>
      </c>
      <c r="M249" s="371" t="s">
        <v>237</v>
      </c>
      <c r="N249" s="371">
        <v>55</v>
      </c>
      <c r="O249" s="364">
        <v>0</v>
      </c>
      <c r="P249" s="836"/>
      <c r="Q249" s="365">
        <v>864</v>
      </c>
      <c r="R249" s="837"/>
      <c r="S249" s="577" t="s">
        <v>1002</v>
      </c>
    </row>
    <row r="250" spans="1:19" s="962" customFormat="1" ht="15" customHeight="1" x14ac:dyDescent="0.25">
      <c r="A250" s="962" t="s">
        <v>993</v>
      </c>
      <c r="B250" s="962">
        <v>15</v>
      </c>
      <c r="C250" s="555" t="s">
        <v>2389</v>
      </c>
      <c r="D250" s="553" t="s">
        <v>2389</v>
      </c>
      <c r="E250" s="553" t="s">
        <v>2390</v>
      </c>
      <c r="F250" s="1249">
        <v>211</v>
      </c>
      <c r="G250" s="1249" t="s">
        <v>19</v>
      </c>
      <c r="H250" s="1250" t="s">
        <v>95</v>
      </c>
      <c r="I250" s="316">
        <v>41663</v>
      </c>
      <c r="J250" s="316">
        <v>41943</v>
      </c>
      <c r="K250" s="1249" t="s">
        <v>16</v>
      </c>
      <c r="L250" s="1249">
        <v>8</v>
      </c>
      <c r="M250" s="1249">
        <v>1</v>
      </c>
      <c r="N250" s="1249">
        <v>452</v>
      </c>
      <c r="O250" s="1249" t="s">
        <v>95</v>
      </c>
      <c r="P250" s="1251">
        <v>500225462</v>
      </c>
      <c r="Q250" s="1149">
        <v>54</v>
      </c>
      <c r="R250" s="1252"/>
    </row>
    <row r="251" spans="1:19" s="962" customFormat="1" ht="15" customHeight="1" x14ac:dyDescent="0.25">
      <c r="A251" s="962" t="s">
        <v>993</v>
      </c>
      <c r="B251" s="962">
        <v>15</v>
      </c>
      <c r="C251" s="555" t="s">
        <v>2389</v>
      </c>
      <c r="D251" s="553" t="s">
        <v>2389</v>
      </c>
      <c r="E251" s="553" t="s">
        <v>2390</v>
      </c>
      <c r="F251" s="1249">
        <v>342</v>
      </c>
      <c r="G251" s="1249" t="s">
        <v>19</v>
      </c>
      <c r="H251" s="1250" t="s">
        <v>95</v>
      </c>
      <c r="I251" s="1253">
        <v>41388</v>
      </c>
      <c r="J251" s="1253">
        <v>41639</v>
      </c>
      <c r="K251" s="1249" t="s">
        <v>16</v>
      </c>
      <c r="L251" s="1249">
        <v>8</v>
      </c>
      <c r="M251" s="1249">
        <v>0</v>
      </c>
      <c r="N251" s="1249">
        <v>344</v>
      </c>
      <c r="O251" s="1249" t="s">
        <v>95</v>
      </c>
      <c r="P251" s="1251">
        <v>569724888</v>
      </c>
      <c r="Q251" s="1149">
        <v>55</v>
      </c>
      <c r="R251" s="1252"/>
    </row>
    <row r="252" spans="1:19" s="962" customFormat="1" ht="15" customHeight="1" x14ac:dyDescent="0.25">
      <c r="A252" s="962" t="s">
        <v>993</v>
      </c>
      <c r="B252" s="962">
        <v>15</v>
      </c>
      <c r="C252" s="555" t="s">
        <v>2389</v>
      </c>
      <c r="D252" s="553" t="s">
        <v>2389</v>
      </c>
      <c r="E252" s="553" t="s">
        <v>2391</v>
      </c>
      <c r="F252" s="318">
        <v>27</v>
      </c>
      <c r="G252" s="1249" t="s">
        <v>19</v>
      </c>
      <c r="H252" s="1250" t="s">
        <v>95</v>
      </c>
      <c r="I252" s="316">
        <v>40187</v>
      </c>
      <c r="J252" s="316">
        <v>40543</v>
      </c>
      <c r="K252" s="1249" t="s">
        <v>16</v>
      </c>
      <c r="L252" s="1249">
        <v>11</v>
      </c>
      <c r="M252" s="1249">
        <v>0</v>
      </c>
      <c r="N252" s="1249">
        <v>125</v>
      </c>
      <c r="O252" s="1249" t="s">
        <v>95</v>
      </c>
      <c r="P252" s="1251">
        <v>206411336</v>
      </c>
      <c r="Q252" s="1149">
        <v>63</v>
      </c>
      <c r="R252" s="1252"/>
    </row>
    <row r="253" spans="1:19" s="962" customFormat="1" ht="15" customHeight="1" x14ac:dyDescent="0.25">
      <c r="A253" s="962" t="s">
        <v>993</v>
      </c>
      <c r="B253" s="962">
        <v>15</v>
      </c>
      <c r="C253" s="555" t="s">
        <v>2389</v>
      </c>
      <c r="D253" s="553" t="s">
        <v>2389</v>
      </c>
      <c r="E253" s="553" t="s">
        <v>2391</v>
      </c>
      <c r="F253" s="318">
        <v>103</v>
      </c>
      <c r="G253" s="1249" t="s">
        <v>19</v>
      </c>
      <c r="H253" s="1250" t="s">
        <v>95</v>
      </c>
      <c r="I253" s="1253">
        <v>40557</v>
      </c>
      <c r="J253" s="1253">
        <v>40908</v>
      </c>
      <c r="K253" s="1249" t="s">
        <v>16</v>
      </c>
      <c r="L253" s="1249">
        <v>11</v>
      </c>
      <c r="M253" s="1249">
        <v>0</v>
      </c>
      <c r="N253" s="1249">
        <v>150</v>
      </c>
      <c r="O253" s="1249" t="s">
        <v>95</v>
      </c>
      <c r="P253" s="1251">
        <v>219333451</v>
      </c>
      <c r="Q253" s="1149">
        <v>63</v>
      </c>
      <c r="R253" s="1252"/>
    </row>
    <row r="254" spans="1:19" s="962" customFormat="1" ht="15" customHeight="1" x14ac:dyDescent="0.25">
      <c r="A254" s="962" t="s">
        <v>993</v>
      </c>
      <c r="B254" s="962">
        <v>15</v>
      </c>
      <c r="C254" s="555" t="s">
        <v>2389</v>
      </c>
      <c r="D254" s="553" t="s">
        <v>2389</v>
      </c>
      <c r="E254" s="553" t="s">
        <v>2392</v>
      </c>
      <c r="F254" s="318" t="s">
        <v>2393</v>
      </c>
      <c r="G254" s="1249" t="s">
        <v>16</v>
      </c>
      <c r="H254" s="1249" t="s">
        <v>95</v>
      </c>
      <c r="I254" s="316">
        <v>40909</v>
      </c>
      <c r="J254" s="316">
        <v>41090</v>
      </c>
      <c r="K254" s="1249" t="s">
        <v>16</v>
      </c>
      <c r="L254" s="1249">
        <v>0</v>
      </c>
      <c r="M254" s="1249">
        <v>6</v>
      </c>
      <c r="N254" s="1249"/>
      <c r="O254" s="1249"/>
      <c r="P254" s="1251">
        <v>9000000</v>
      </c>
      <c r="Q254" s="1149">
        <v>68</v>
      </c>
      <c r="R254" s="1252"/>
    </row>
    <row r="255" spans="1:19" s="962" customFormat="1" ht="15" customHeight="1" x14ac:dyDescent="0.25">
      <c r="A255" s="962" t="s">
        <v>993</v>
      </c>
      <c r="B255" s="962">
        <v>16</v>
      </c>
      <c r="C255" s="555" t="s">
        <v>2389</v>
      </c>
      <c r="D255" s="553" t="s">
        <v>2389</v>
      </c>
      <c r="E255" s="553" t="s">
        <v>2390</v>
      </c>
      <c r="F255" s="1249">
        <v>454</v>
      </c>
      <c r="G255" s="1249" t="s">
        <v>19</v>
      </c>
      <c r="H255" s="1250" t="s">
        <v>95</v>
      </c>
      <c r="I255" s="316">
        <v>41565</v>
      </c>
      <c r="J255" s="316">
        <v>41988</v>
      </c>
      <c r="K255" s="1249" t="s">
        <v>16</v>
      </c>
      <c r="L255" s="1249">
        <v>11</v>
      </c>
      <c r="M255" s="1249">
        <v>3</v>
      </c>
      <c r="N255" s="1249">
        <v>1789</v>
      </c>
      <c r="O255" s="1249" t="s">
        <v>95</v>
      </c>
      <c r="P255" s="1251">
        <v>3275545659</v>
      </c>
      <c r="Q255" s="1149">
        <v>210</v>
      </c>
      <c r="R255" s="1252"/>
    </row>
    <row r="256" spans="1:19" s="962" customFormat="1" ht="15" customHeight="1" x14ac:dyDescent="0.25">
      <c r="A256" s="962" t="s">
        <v>993</v>
      </c>
      <c r="B256" s="962">
        <v>16</v>
      </c>
      <c r="C256" s="555" t="s">
        <v>2389</v>
      </c>
      <c r="D256" s="553" t="s">
        <v>2389</v>
      </c>
      <c r="E256" s="553" t="s">
        <v>2391</v>
      </c>
      <c r="F256" s="1249">
        <v>114</v>
      </c>
      <c r="G256" s="1249" t="s">
        <v>19</v>
      </c>
      <c r="H256" s="1250" t="s">
        <v>95</v>
      </c>
      <c r="I256" s="316">
        <v>41663</v>
      </c>
      <c r="J256" s="316">
        <v>41973</v>
      </c>
      <c r="K256" s="1249" t="s">
        <v>16</v>
      </c>
      <c r="L256" s="1249">
        <v>0</v>
      </c>
      <c r="M256" s="1249">
        <v>8</v>
      </c>
      <c r="N256" s="1249"/>
      <c r="O256" s="1249" t="s">
        <v>95</v>
      </c>
      <c r="P256" s="1251">
        <v>450912303</v>
      </c>
      <c r="Q256" s="1149">
        <v>212</v>
      </c>
      <c r="R256" s="1252"/>
    </row>
    <row r="257" spans="1:19" s="962" customFormat="1" ht="15" customHeight="1" x14ac:dyDescent="0.25">
      <c r="A257" s="962" t="s">
        <v>993</v>
      </c>
      <c r="B257" s="962">
        <v>16</v>
      </c>
      <c r="C257" s="555" t="s">
        <v>2389</v>
      </c>
      <c r="D257" s="553" t="s">
        <v>2389</v>
      </c>
      <c r="E257" s="553" t="s">
        <v>2392</v>
      </c>
      <c r="F257" s="318" t="s">
        <v>438</v>
      </c>
      <c r="G257" s="1249" t="s">
        <v>16</v>
      </c>
      <c r="H257" s="1250" t="s">
        <v>95</v>
      </c>
      <c r="I257" s="316">
        <v>41275</v>
      </c>
      <c r="J257" s="316">
        <v>41639</v>
      </c>
      <c r="K257" s="1249" t="s">
        <v>16</v>
      </c>
      <c r="L257" s="1249">
        <v>0</v>
      </c>
      <c r="M257" s="1249">
        <v>12</v>
      </c>
      <c r="N257" s="1249"/>
      <c r="O257" s="1249" t="s">
        <v>95</v>
      </c>
      <c r="P257" s="1251">
        <v>17600000</v>
      </c>
      <c r="Q257" s="1149">
        <v>214</v>
      </c>
      <c r="R257" s="1252"/>
    </row>
    <row r="258" spans="1:19" s="962" customFormat="1" ht="15" customHeight="1" x14ac:dyDescent="0.25">
      <c r="A258" s="962" t="s">
        <v>993</v>
      </c>
      <c r="B258" s="962">
        <v>16</v>
      </c>
      <c r="C258" s="555" t="s">
        <v>2389</v>
      </c>
      <c r="D258" s="553" t="s">
        <v>2389</v>
      </c>
      <c r="E258" s="553" t="s">
        <v>1187</v>
      </c>
      <c r="F258" s="318" t="s">
        <v>438</v>
      </c>
      <c r="G258" s="1249" t="s">
        <v>19</v>
      </c>
      <c r="H258" s="1250" t="s">
        <v>95</v>
      </c>
      <c r="I258" s="316">
        <v>40969</v>
      </c>
      <c r="J258" s="316">
        <v>41152</v>
      </c>
      <c r="K258" s="1249" t="s">
        <v>16</v>
      </c>
      <c r="L258" s="1249">
        <v>5</v>
      </c>
      <c r="M258" s="1249">
        <v>0</v>
      </c>
      <c r="N258" s="1249">
        <v>29</v>
      </c>
      <c r="O258" s="1249" t="s">
        <v>95</v>
      </c>
      <c r="P258" s="1251">
        <v>1200000</v>
      </c>
      <c r="Q258" s="1149">
        <v>215</v>
      </c>
      <c r="R258" s="1252"/>
    </row>
    <row r="259" spans="1:19" s="962" customFormat="1" ht="15" customHeight="1" x14ac:dyDescent="0.25">
      <c r="A259" s="962" t="s">
        <v>993</v>
      </c>
      <c r="B259" s="962">
        <v>16</v>
      </c>
      <c r="C259" s="555" t="s">
        <v>2389</v>
      </c>
      <c r="D259" s="553" t="s">
        <v>2389</v>
      </c>
      <c r="E259" s="553"/>
      <c r="F259" s="318"/>
      <c r="G259" s="1249" t="s">
        <v>16</v>
      </c>
      <c r="H259" s="1249" t="s">
        <v>95</v>
      </c>
      <c r="I259" s="316"/>
      <c r="J259" s="316"/>
      <c r="K259" s="1249" t="s">
        <v>16</v>
      </c>
      <c r="L259" s="1249"/>
      <c r="M259" s="1249"/>
      <c r="N259" s="1249"/>
      <c r="O259" s="1249"/>
      <c r="P259" s="1251"/>
      <c r="Q259" s="1149"/>
      <c r="R259" s="1252"/>
    </row>
    <row r="260" spans="1:19" s="962" customFormat="1" ht="15" customHeight="1" x14ac:dyDescent="0.25">
      <c r="A260" s="962" t="s">
        <v>993</v>
      </c>
      <c r="B260" s="962">
        <v>17</v>
      </c>
      <c r="C260" s="555" t="s">
        <v>2389</v>
      </c>
      <c r="D260" s="553" t="s">
        <v>2389</v>
      </c>
      <c r="E260" s="553" t="s">
        <v>2394</v>
      </c>
      <c r="F260" s="1249">
        <v>212</v>
      </c>
      <c r="G260" s="1249" t="s">
        <v>19</v>
      </c>
      <c r="H260" s="1250" t="s">
        <v>95</v>
      </c>
      <c r="I260" s="316">
        <v>41662</v>
      </c>
      <c r="J260" s="316">
        <v>41943</v>
      </c>
      <c r="K260" s="1249" t="s">
        <v>16</v>
      </c>
      <c r="L260" s="1249">
        <v>8</v>
      </c>
      <c r="M260" s="1249">
        <v>1</v>
      </c>
      <c r="N260" s="1249">
        <v>926</v>
      </c>
      <c r="O260" s="1249" t="s">
        <v>95</v>
      </c>
      <c r="P260" s="1251">
        <v>1528513475</v>
      </c>
      <c r="Q260" s="1149">
        <v>345</v>
      </c>
      <c r="R260" s="1252"/>
    </row>
    <row r="261" spans="1:19" s="962" customFormat="1" ht="15" customHeight="1" x14ac:dyDescent="0.25">
      <c r="A261" s="962" t="s">
        <v>993</v>
      </c>
      <c r="B261" s="962">
        <v>17</v>
      </c>
      <c r="C261" s="555" t="s">
        <v>2389</v>
      </c>
      <c r="D261" s="553" t="s">
        <v>2389</v>
      </c>
      <c r="E261" s="553" t="s">
        <v>1007</v>
      </c>
      <c r="F261" s="1249">
        <v>168</v>
      </c>
      <c r="G261" s="1249" t="s">
        <v>19</v>
      </c>
      <c r="H261" s="1250" t="s">
        <v>95</v>
      </c>
      <c r="I261" s="316">
        <v>41660</v>
      </c>
      <c r="J261" s="316">
        <v>41978</v>
      </c>
      <c r="K261" s="1249" t="s">
        <v>16</v>
      </c>
      <c r="L261" s="1249">
        <v>0</v>
      </c>
      <c r="M261" s="1249">
        <v>8</v>
      </c>
      <c r="N261" s="1249"/>
      <c r="O261" s="1249" t="s">
        <v>95</v>
      </c>
      <c r="P261" s="1251">
        <v>257103180</v>
      </c>
      <c r="Q261" s="1149">
        <v>346</v>
      </c>
      <c r="R261" s="1252"/>
    </row>
    <row r="262" spans="1:19" s="962" customFormat="1" ht="15" customHeight="1" x14ac:dyDescent="0.25">
      <c r="A262" s="962" t="s">
        <v>993</v>
      </c>
      <c r="B262" s="962">
        <v>17</v>
      </c>
      <c r="C262" s="555" t="s">
        <v>2389</v>
      </c>
      <c r="D262" s="553" t="s">
        <v>2389</v>
      </c>
      <c r="E262" s="553" t="s">
        <v>2392</v>
      </c>
      <c r="F262" s="318" t="s">
        <v>438</v>
      </c>
      <c r="G262" s="1249" t="s">
        <v>16</v>
      </c>
      <c r="H262" s="1250" t="s">
        <v>95</v>
      </c>
      <c r="I262" s="316">
        <v>40544</v>
      </c>
      <c r="J262" s="316">
        <v>40908</v>
      </c>
      <c r="K262" s="1249" t="s">
        <v>16</v>
      </c>
      <c r="L262" s="1249">
        <v>0</v>
      </c>
      <c r="M262" s="1249">
        <v>12</v>
      </c>
      <c r="N262" s="1249"/>
      <c r="O262" s="1249" t="s">
        <v>95</v>
      </c>
      <c r="P262" s="1251">
        <v>22000000</v>
      </c>
      <c r="Q262" s="1149">
        <v>347</v>
      </c>
      <c r="R262" s="1252"/>
    </row>
    <row r="263" spans="1:19" s="962" customFormat="1" ht="15" customHeight="1" x14ac:dyDescent="0.25">
      <c r="A263" s="962" t="s">
        <v>993</v>
      </c>
      <c r="B263" s="962">
        <v>17</v>
      </c>
      <c r="C263" s="555" t="s">
        <v>2389</v>
      </c>
      <c r="D263" s="553" t="s">
        <v>2389</v>
      </c>
      <c r="E263" s="553" t="s">
        <v>1187</v>
      </c>
      <c r="F263" s="318" t="s">
        <v>438</v>
      </c>
      <c r="G263" s="1249" t="s">
        <v>19</v>
      </c>
      <c r="H263" s="1250" t="s">
        <v>95</v>
      </c>
      <c r="I263" s="316">
        <v>40330</v>
      </c>
      <c r="J263" s="316">
        <v>40543</v>
      </c>
      <c r="K263" s="1249" t="s">
        <v>16</v>
      </c>
      <c r="L263" s="1249">
        <v>6</v>
      </c>
      <c r="M263" s="1249">
        <v>0</v>
      </c>
      <c r="N263" s="1249">
        <v>37</v>
      </c>
      <c r="O263" s="1249" t="s">
        <v>95</v>
      </c>
      <c r="P263" s="1251">
        <v>2000000</v>
      </c>
      <c r="Q263" s="1149">
        <v>348</v>
      </c>
      <c r="R263" s="1252"/>
    </row>
    <row r="264" spans="1:19" s="962" customFormat="1" ht="15" customHeight="1" x14ac:dyDescent="0.25">
      <c r="A264" s="962" t="s">
        <v>993</v>
      </c>
      <c r="B264" s="962">
        <v>18</v>
      </c>
      <c r="C264" s="555" t="s">
        <v>2389</v>
      </c>
      <c r="D264" s="553" t="s">
        <v>2389</v>
      </c>
      <c r="E264" s="553" t="s">
        <v>2394</v>
      </c>
      <c r="F264" s="1249">
        <v>341</v>
      </c>
      <c r="G264" s="1249" t="s">
        <v>19</v>
      </c>
      <c r="H264" s="1250" t="s">
        <v>95</v>
      </c>
      <c r="I264" s="316">
        <v>41388</v>
      </c>
      <c r="J264" s="316">
        <v>41639</v>
      </c>
      <c r="K264" s="1249" t="s">
        <v>16</v>
      </c>
      <c r="L264" s="1249">
        <v>8</v>
      </c>
      <c r="M264" s="1249">
        <v>0</v>
      </c>
      <c r="N264" s="1249">
        <v>1096</v>
      </c>
      <c r="O264" s="1249" t="s">
        <v>95</v>
      </c>
      <c r="P264" s="1251">
        <v>1815169992</v>
      </c>
      <c r="Q264" s="1149">
        <v>508</v>
      </c>
      <c r="R264" s="1252"/>
    </row>
    <row r="265" spans="1:19" s="962" customFormat="1" ht="15" customHeight="1" x14ac:dyDescent="0.25">
      <c r="A265" s="962" t="s">
        <v>993</v>
      </c>
      <c r="B265" s="962">
        <v>18</v>
      </c>
      <c r="C265" s="555" t="s">
        <v>2389</v>
      </c>
      <c r="D265" s="553" t="s">
        <v>2389</v>
      </c>
      <c r="E265" s="553" t="s">
        <v>2394</v>
      </c>
      <c r="F265" s="1249">
        <v>208</v>
      </c>
      <c r="G265" s="1249" t="s">
        <v>19</v>
      </c>
      <c r="H265" s="1250" t="s">
        <v>95</v>
      </c>
      <c r="I265" s="316">
        <v>41662</v>
      </c>
      <c r="J265" s="316">
        <v>41943</v>
      </c>
      <c r="K265" s="1249" t="s">
        <v>16</v>
      </c>
      <c r="L265" s="1249">
        <v>8</v>
      </c>
      <c r="M265" s="1249">
        <v>0</v>
      </c>
      <c r="N265" s="1249">
        <v>1223</v>
      </c>
      <c r="O265" s="1249" t="s">
        <v>95</v>
      </c>
      <c r="P265" s="1251">
        <v>2018760238</v>
      </c>
      <c r="Q265" s="1149">
        <v>509</v>
      </c>
      <c r="R265" s="1252"/>
    </row>
    <row r="266" spans="1:19" s="962" customFormat="1" ht="15" customHeight="1" x14ac:dyDescent="0.25">
      <c r="A266" s="962" t="s">
        <v>993</v>
      </c>
      <c r="B266" s="962">
        <v>18</v>
      </c>
      <c r="C266" s="555" t="s">
        <v>2389</v>
      </c>
      <c r="D266" s="553" t="s">
        <v>2389</v>
      </c>
      <c r="E266" s="553" t="s">
        <v>2394</v>
      </c>
      <c r="F266" s="318">
        <v>324</v>
      </c>
      <c r="G266" s="1249" t="s">
        <v>19</v>
      </c>
      <c r="H266" s="1250" t="s">
        <v>95</v>
      </c>
      <c r="I266" s="316">
        <v>41663</v>
      </c>
      <c r="J266" s="316">
        <v>41943</v>
      </c>
      <c r="K266" s="1249" t="s">
        <v>16</v>
      </c>
      <c r="L266" s="1249">
        <v>0</v>
      </c>
      <c r="M266" s="1249">
        <v>8</v>
      </c>
      <c r="N266" s="1249">
        <v>211</v>
      </c>
      <c r="O266" s="1249" t="s">
        <v>95</v>
      </c>
      <c r="P266" s="1251">
        <v>343950480</v>
      </c>
      <c r="Q266" s="1149">
        <v>510</v>
      </c>
      <c r="R266" s="1252"/>
    </row>
    <row r="267" spans="1:19" s="962" customFormat="1" ht="15" customHeight="1" x14ac:dyDescent="0.25">
      <c r="A267" s="962" t="s">
        <v>993</v>
      </c>
      <c r="B267" s="962">
        <v>18</v>
      </c>
      <c r="C267" s="555" t="s">
        <v>2389</v>
      </c>
      <c r="D267" s="553" t="s">
        <v>2389</v>
      </c>
      <c r="E267" s="553" t="s">
        <v>2392</v>
      </c>
      <c r="F267" s="318" t="s">
        <v>438</v>
      </c>
      <c r="G267" s="1249" t="s">
        <v>16</v>
      </c>
      <c r="H267" s="1250" t="s">
        <v>95</v>
      </c>
      <c r="I267" s="316">
        <v>40183</v>
      </c>
      <c r="J267" s="316">
        <v>40543</v>
      </c>
      <c r="K267" s="1249" t="s">
        <v>16</v>
      </c>
      <c r="L267" s="1249">
        <v>0</v>
      </c>
      <c r="M267" s="1249">
        <v>11</v>
      </c>
      <c r="N267" s="1249"/>
      <c r="O267" s="1249" t="s">
        <v>95</v>
      </c>
      <c r="P267" s="1251">
        <v>2300000</v>
      </c>
      <c r="Q267" s="1149">
        <v>511</v>
      </c>
      <c r="R267" s="1252"/>
    </row>
    <row r="268" spans="1:19" s="962" customFormat="1" ht="15" customHeight="1" x14ac:dyDescent="0.25">
      <c r="A268" s="962" t="s">
        <v>993</v>
      </c>
      <c r="B268" s="962">
        <v>18</v>
      </c>
      <c r="C268" s="555" t="s">
        <v>2389</v>
      </c>
      <c r="D268" s="553" t="s">
        <v>2389</v>
      </c>
      <c r="E268" s="553" t="s">
        <v>2392</v>
      </c>
      <c r="F268" s="318" t="s">
        <v>438</v>
      </c>
      <c r="G268" s="1249" t="s">
        <v>19</v>
      </c>
      <c r="H268" s="1249" t="s">
        <v>95</v>
      </c>
      <c r="I268" s="316">
        <v>41091</v>
      </c>
      <c r="J268" s="316">
        <v>41274</v>
      </c>
      <c r="K268" s="1249" t="s">
        <v>16</v>
      </c>
      <c r="L268" s="1249">
        <v>5</v>
      </c>
      <c r="M268" s="1249">
        <v>0</v>
      </c>
      <c r="N268" s="1249">
        <v>80</v>
      </c>
      <c r="O268" s="1249"/>
      <c r="P268" s="1251">
        <v>2800000</v>
      </c>
      <c r="Q268" s="1149">
        <v>512</v>
      </c>
      <c r="R268" s="1252"/>
    </row>
    <row r="269" spans="1:19" s="962" customFormat="1" ht="15" customHeight="1" x14ac:dyDescent="0.25">
      <c r="A269" s="962" t="s">
        <v>993</v>
      </c>
      <c r="B269" s="962">
        <v>15</v>
      </c>
      <c r="C269" s="555" t="s">
        <v>2389</v>
      </c>
      <c r="D269" s="553" t="s">
        <v>2389</v>
      </c>
      <c r="E269" s="553" t="s">
        <v>2395</v>
      </c>
      <c r="F269" s="1249">
        <v>416</v>
      </c>
      <c r="G269" s="1249" t="s">
        <v>19</v>
      </c>
      <c r="H269" s="1250" t="s">
        <v>95</v>
      </c>
      <c r="I269" s="316">
        <v>40544</v>
      </c>
      <c r="J269" s="316">
        <v>40817</v>
      </c>
      <c r="K269" s="1249" t="s">
        <v>16</v>
      </c>
      <c r="L269" s="1249">
        <v>0</v>
      </c>
      <c r="M269" s="1249">
        <v>9</v>
      </c>
      <c r="N269" s="1249">
        <v>115</v>
      </c>
      <c r="O269" s="1249" t="s">
        <v>95</v>
      </c>
      <c r="P269" s="1251">
        <v>800000</v>
      </c>
      <c r="Q269" s="1149">
        <v>156</v>
      </c>
      <c r="R269" s="1254" t="s">
        <v>2396</v>
      </c>
      <c r="S269" s="962" t="s">
        <v>1002</v>
      </c>
    </row>
    <row r="270" spans="1:19" s="962" customFormat="1" ht="15" customHeight="1" x14ac:dyDescent="0.25">
      <c r="A270" s="962" t="s">
        <v>993</v>
      </c>
      <c r="B270" s="962">
        <v>15</v>
      </c>
      <c r="C270" s="555" t="s">
        <v>2389</v>
      </c>
      <c r="D270" s="553" t="s">
        <v>2389</v>
      </c>
      <c r="E270" s="553" t="s">
        <v>2397</v>
      </c>
      <c r="F270" s="1249" t="s">
        <v>438</v>
      </c>
      <c r="G270" s="554" t="s">
        <v>19</v>
      </c>
      <c r="H270" s="1250" t="s">
        <v>95</v>
      </c>
      <c r="I270" s="316">
        <v>41306</v>
      </c>
      <c r="J270" s="316">
        <v>41581</v>
      </c>
      <c r="K270" s="1249" t="s">
        <v>16</v>
      </c>
      <c r="L270" s="1249">
        <v>2</v>
      </c>
      <c r="M270" s="314">
        <v>7</v>
      </c>
      <c r="N270" s="1249">
        <v>55</v>
      </c>
      <c r="O270" s="1249" t="s">
        <v>95</v>
      </c>
      <c r="P270" s="1150">
        <v>1650000</v>
      </c>
      <c r="Q270" s="1149">
        <v>158</v>
      </c>
      <c r="R270" s="1254" t="s">
        <v>2398</v>
      </c>
      <c r="S270" s="962" t="s">
        <v>1002</v>
      </c>
    </row>
    <row r="271" spans="1:19" s="962" customFormat="1" ht="15" customHeight="1" x14ac:dyDescent="0.25">
      <c r="A271" s="962" t="s">
        <v>993</v>
      </c>
      <c r="B271" s="962">
        <v>16</v>
      </c>
      <c r="C271" s="555" t="s">
        <v>2389</v>
      </c>
      <c r="D271" s="553" t="s">
        <v>2389</v>
      </c>
      <c r="E271" s="553" t="s">
        <v>1182</v>
      </c>
      <c r="F271" s="1249">
        <v>151</v>
      </c>
      <c r="G271" s="1249" t="s">
        <v>19</v>
      </c>
      <c r="H271" s="1250" t="s">
        <v>95</v>
      </c>
      <c r="I271" s="316">
        <v>40210</v>
      </c>
      <c r="J271" s="316">
        <v>40543</v>
      </c>
      <c r="K271" s="1249" t="s">
        <v>16</v>
      </c>
      <c r="L271" s="1249">
        <v>11</v>
      </c>
      <c r="M271" s="1249"/>
      <c r="N271" s="1249">
        <v>85</v>
      </c>
      <c r="O271" s="1249">
        <v>0</v>
      </c>
      <c r="P271" s="1251">
        <v>1200000</v>
      </c>
      <c r="Q271" s="1149">
        <v>291</v>
      </c>
      <c r="R271" s="1252"/>
      <c r="S271" s="962" t="s">
        <v>1002</v>
      </c>
    </row>
    <row r="272" spans="1:19" s="962" customFormat="1" ht="15" customHeight="1" x14ac:dyDescent="0.25">
      <c r="A272" s="962" t="s">
        <v>993</v>
      </c>
      <c r="B272" s="962">
        <v>16</v>
      </c>
      <c r="C272" s="555" t="s">
        <v>2389</v>
      </c>
      <c r="D272" s="553" t="s">
        <v>2389</v>
      </c>
      <c r="E272" s="553" t="s">
        <v>2397</v>
      </c>
      <c r="F272" s="1249" t="s">
        <v>438</v>
      </c>
      <c r="G272" s="554" t="s">
        <v>19</v>
      </c>
      <c r="H272" s="1250" t="s">
        <v>95</v>
      </c>
      <c r="I272" s="316">
        <v>40544</v>
      </c>
      <c r="J272" s="316">
        <v>40787</v>
      </c>
      <c r="K272" s="1249" t="s">
        <v>16</v>
      </c>
      <c r="L272" s="1249">
        <v>8</v>
      </c>
      <c r="M272" s="314"/>
      <c r="N272" s="1249">
        <v>55</v>
      </c>
      <c r="O272" s="1249"/>
      <c r="P272" s="1150">
        <v>800000</v>
      </c>
      <c r="Q272" s="1149">
        <v>293</v>
      </c>
      <c r="R272" s="1252"/>
      <c r="S272" s="962" t="s">
        <v>1002</v>
      </c>
    </row>
    <row r="273" spans="1:19" s="962" customFormat="1" ht="15" customHeight="1" x14ac:dyDescent="0.25">
      <c r="A273" s="962" t="s">
        <v>993</v>
      </c>
      <c r="B273" s="962">
        <v>17</v>
      </c>
      <c r="C273" s="555" t="s">
        <v>2389</v>
      </c>
      <c r="D273" s="553" t="s">
        <v>2389</v>
      </c>
      <c r="E273" s="553" t="s">
        <v>1182</v>
      </c>
      <c r="F273" s="1249">
        <v>1350</v>
      </c>
      <c r="G273" s="1249" t="s">
        <v>19</v>
      </c>
      <c r="H273" s="1250" t="s">
        <v>95</v>
      </c>
      <c r="I273" s="316">
        <v>40969</v>
      </c>
      <c r="J273" s="316">
        <v>41243</v>
      </c>
      <c r="K273" s="1249" t="s">
        <v>16</v>
      </c>
      <c r="L273" s="1249">
        <v>8</v>
      </c>
      <c r="M273" s="1249">
        <v>0</v>
      </c>
      <c r="N273" s="1249">
        <v>69</v>
      </c>
      <c r="O273" s="1249">
        <v>0</v>
      </c>
      <c r="P273" s="1251">
        <v>930000</v>
      </c>
      <c r="Q273" s="1149">
        <v>445</v>
      </c>
      <c r="R273" s="1252"/>
      <c r="S273" s="962" t="s">
        <v>1002</v>
      </c>
    </row>
    <row r="274" spans="1:19" s="962" customFormat="1" ht="15" customHeight="1" x14ac:dyDescent="0.25">
      <c r="A274" s="962" t="s">
        <v>993</v>
      </c>
      <c r="B274" s="962">
        <v>17</v>
      </c>
      <c r="C274" s="555" t="s">
        <v>2389</v>
      </c>
      <c r="D274" s="553" t="s">
        <v>2389</v>
      </c>
      <c r="E274" s="553" t="s">
        <v>1187</v>
      </c>
      <c r="F274" s="1249">
        <v>15</v>
      </c>
      <c r="G274" s="554" t="s">
        <v>19</v>
      </c>
      <c r="H274" s="1250" t="s">
        <v>95</v>
      </c>
      <c r="I274" s="316">
        <v>41275</v>
      </c>
      <c r="J274" s="316">
        <v>41638</v>
      </c>
      <c r="K274" s="1249" t="s">
        <v>16</v>
      </c>
      <c r="L274" s="1249">
        <v>12</v>
      </c>
      <c r="M274" s="314">
        <v>0</v>
      </c>
      <c r="N274" s="1249">
        <v>19</v>
      </c>
      <c r="O274" s="1249">
        <v>0</v>
      </c>
      <c r="P274" s="1150">
        <v>870000</v>
      </c>
      <c r="Q274" s="1149">
        <v>447</v>
      </c>
      <c r="R274" s="1252"/>
      <c r="S274" s="962" t="s">
        <v>1002</v>
      </c>
    </row>
    <row r="275" spans="1:19" s="962" customFormat="1" ht="15" customHeight="1" x14ac:dyDescent="0.25">
      <c r="A275" s="962" t="s">
        <v>993</v>
      </c>
      <c r="B275" s="962">
        <v>18</v>
      </c>
      <c r="C275" s="555" t="s">
        <v>2389</v>
      </c>
      <c r="D275" s="553" t="s">
        <v>2389</v>
      </c>
      <c r="E275" s="553" t="s">
        <v>1182</v>
      </c>
      <c r="F275" s="1249">
        <v>1357</v>
      </c>
      <c r="G275" s="1249" t="s">
        <v>19</v>
      </c>
      <c r="H275" s="1250" t="s">
        <v>95</v>
      </c>
      <c r="I275" s="316">
        <v>41275</v>
      </c>
      <c r="J275" s="316">
        <v>41639</v>
      </c>
      <c r="K275" s="1249" t="s">
        <v>16</v>
      </c>
      <c r="L275" s="1249">
        <v>3</v>
      </c>
      <c r="M275" s="1249">
        <v>9</v>
      </c>
      <c r="N275" s="1249">
        <v>63</v>
      </c>
      <c r="O275" s="1249">
        <v>0</v>
      </c>
      <c r="P275" s="1251">
        <v>600000</v>
      </c>
      <c r="Q275" s="1149">
        <v>679</v>
      </c>
      <c r="R275" s="1254" t="s">
        <v>2399</v>
      </c>
      <c r="S275" s="962" t="s">
        <v>1002</v>
      </c>
    </row>
    <row r="276" spans="1:19" s="962" customFormat="1" ht="15" customHeight="1" x14ac:dyDescent="0.25">
      <c r="A276" s="962" t="s">
        <v>993</v>
      </c>
      <c r="B276" s="962">
        <v>18</v>
      </c>
      <c r="C276" s="555" t="s">
        <v>2389</v>
      </c>
      <c r="D276" s="553" t="s">
        <v>2389</v>
      </c>
      <c r="E276" s="553" t="s">
        <v>2400</v>
      </c>
      <c r="F276" s="1249" t="s">
        <v>438</v>
      </c>
      <c r="G276" s="554" t="s">
        <v>19</v>
      </c>
      <c r="H276" s="1250" t="s">
        <v>95</v>
      </c>
      <c r="I276" s="316">
        <v>41640</v>
      </c>
      <c r="J276" s="316">
        <v>41884</v>
      </c>
      <c r="K276" s="1249" t="s">
        <v>16</v>
      </c>
      <c r="L276" s="1249">
        <v>0</v>
      </c>
      <c r="M276" s="314">
        <v>8</v>
      </c>
      <c r="N276" s="1249">
        <v>55</v>
      </c>
      <c r="O276" s="1249">
        <v>0</v>
      </c>
      <c r="P276" s="1150">
        <v>2520000</v>
      </c>
      <c r="Q276" s="1149">
        <v>680</v>
      </c>
      <c r="R276" s="1254" t="s">
        <v>2401</v>
      </c>
      <c r="S276" s="962" t="s">
        <v>1002</v>
      </c>
    </row>
    <row r="280" spans="1:19" ht="13.5" customHeight="1" x14ac:dyDescent="0.25">
      <c r="A280" s="577" t="s">
        <v>1672</v>
      </c>
      <c r="B280" s="577">
        <v>22</v>
      </c>
      <c r="C280" s="555" t="s">
        <v>1752</v>
      </c>
      <c r="D280" s="555" t="s">
        <v>1752</v>
      </c>
      <c r="E280" s="555" t="s">
        <v>32</v>
      </c>
      <c r="F280" s="371">
        <v>260</v>
      </c>
      <c r="G280" s="367" t="s">
        <v>19</v>
      </c>
      <c r="H280" s="368"/>
      <c r="I280" s="658">
        <v>40569</v>
      </c>
      <c r="J280" s="658">
        <v>40908</v>
      </c>
      <c r="K280" s="370" t="s">
        <v>16</v>
      </c>
      <c r="L280" s="661">
        <f>(J280-I280)/30</f>
        <v>11.3</v>
      </c>
      <c r="M280" s="370"/>
      <c r="N280" s="660">
        <v>663</v>
      </c>
      <c r="O280" s="660">
        <v>530</v>
      </c>
      <c r="P280" s="365"/>
      <c r="Q280" s="365"/>
      <c r="R280" s="561"/>
    </row>
    <row r="281" spans="1:19" ht="13.5" customHeight="1" x14ac:dyDescent="0.25">
      <c r="A281" s="577" t="s">
        <v>1672</v>
      </c>
      <c r="B281" s="577">
        <v>22</v>
      </c>
      <c r="C281" s="555" t="s">
        <v>1753</v>
      </c>
      <c r="D281" s="555" t="s">
        <v>1753</v>
      </c>
      <c r="E281" s="555" t="s">
        <v>32</v>
      </c>
      <c r="F281" s="371">
        <v>201</v>
      </c>
      <c r="G281" s="367" t="s">
        <v>19</v>
      </c>
      <c r="H281" s="367"/>
      <c r="I281" s="658">
        <v>41671</v>
      </c>
      <c r="J281" s="658">
        <v>41912</v>
      </c>
      <c r="K281" s="370" t="s">
        <v>16</v>
      </c>
      <c r="L281" s="661">
        <f t="shared" ref="L281:L282" si="10">(J281-I281)/30</f>
        <v>8.0333333333333332</v>
      </c>
      <c r="M281" s="370"/>
      <c r="N281" s="660">
        <v>1599</v>
      </c>
      <c r="O281" s="660">
        <v>1279</v>
      </c>
      <c r="P281" s="365"/>
      <c r="Q281" s="365"/>
      <c r="R281" s="561"/>
    </row>
    <row r="282" spans="1:19" ht="13.5" customHeight="1" x14ac:dyDescent="0.25">
      <c r="A282" s="577" t="s">
        <v>1672</v>
      </c>
      <c r="B282" s="577">
        <v>22</v>
      </c>
      <c r="C282" s="555" t="s">
        <v>1754</v>
      </c>
      <c r="D282" s="555" t="s">
        <v>1754</v>
      </c>
      <c r="E282" s="555" t="s">
        <v>32</v>
      </c>
      <c r="F282" s="371">
        <v>288</v>
      </c>
      <c r="G282" s="367" t="s">
        <v>19</v>
      </c>
      <c r="H282" s="367"/>
      <c r="I282" s="658">
        <v>40200</v>
      </c>
      <c r="J282" s="658">
        <v>40543</v>
      </c>
      <c r="K282" s="370" t="s">
        <v>16</v>
      </c>
      <c r="L282" s="661">
        <f t="shared" si="10"/>
        <v>11.433333333333334</v>
      </c>
      <c r="M282" s="370"/>
      <c r="N282" s="660">
        <v>90</v>
      </c>
      <c r="O282" s="660">
        <v>72</v>
      </c>
      <c r="P282" s="365"/>
      <c r="Q282" s="365"/>
      <c r="R282" s="561"/>
    </row>
    <row r="283" spans="1:19" ht="13.5" customHeight="1" x14ac:dyDescent="0.25">
      <c r="A283" s="577" t="s">
        <v>1672</v>
      </c>
      <c r="B283" s="577">
        <v>22</v>
      </c>
      <c r="C283" s="555" t="s">
        <v>1752</v>
      </c>
      <c r="D283" s="555" t="s">
        <v>1752</v>
      </c>
      <c r="E283" s="555" t="s">
        <v>32</v>
      </c>
      <c r="F283" s="660">
        <v>304</v>
      </c>
      <c r="G283" s="658" t="s">
        <v>19</v>
      </c>
      <c r="H283" s="368">
        <v>1</v>
      </c>
      <c r="I283" s="658">
        <v>40571</v>
      </c>
      <c r="J283" s="658">
        <v>40908</v>
      </c>
      <c r="K283" s="370" t="s">
        <v>16</v>
      </c>
      <c r="L283" s="660">
        <f>(J283-I283)/30</f>
        <v>11.233333333333333</v>
      </c>
      <c r="M283" s="370"/>
      <c r="N283" s="660">
        <v>90</v>
      </c>
      <c r="O283" s="364"/>
      <c r="P283" s="365"/>
      <c r="Q283" s="365"/>
      <c r="R283" s="561"/>
    </row>
    <row r="284" spans="1:19" ht="13.5" customHeight="1" x14ac:dyDescent="0.25">
      <c r="A284" s="577" t="s">
        <v>1672</v>
      </c>
      <c r="B284" s="577">
        <v>22</v>
      </c>
      <c r="C284" s="555" t="s">
        <v>1754</v>
      </c>
      <c r="D284" s="555" t="s">
        <v>1754</v>
      </c>
      <c r="E284" s="555" t="s">
        <v>32</v>
      </c>
      <c r="F284" s="660">
        <v>76</v>
      </c>
      <c r="G284" s="367" t="s">
        <v>19</v>
      </c>
      <c r="H284" s="303">
        <v>1</v>
      </c>
      <c r="I284" s="658">
        <v>40947</v>
      </c>
      <c r="J284" s="658">
        <v>41090</v>
      </c>
      <c r="K284" s="370" t="s">
        <v>16</v>
      </c>
      <c r="L284" s="660">
        <f t="shared" ref="L284:L285" si="11">(J284-I284)/30</f>
        <v>4.7666666666666666</v>
      </c>
      <c r="M284" s="370"/>
      <c r="N284" s="371">
        <v>130</v>
      </c>
      <c r="O284" s="364"/>
      <c r="P284" s="365"/>
      <c r="Q284" s="365"/>
      <c r="R284" s="561"/>
    </row>
    <row r="285" spans="1:19" ht="13.5" customHeight="1" x14ac:dyDescent="0.25">
      <c r="A285" s="577" t="s">
        <v>1672</v>
      </c>
      <c r="B285" s="577">
        <v>22</v>
      </c>
      <c r="C285" s="555" t="s">
        <v>1752</v>
      </c>
      <c r="D285" s="555" t="s">
        <v>1752</v>
      </c>
      <c r="E285" s="555" t="s">
        <v>32</v>
      </c>
      <c r="F285" s="660">
        <v>160</v>
      </c>
      <c r="G285" s="367" t="s">
        <v>19</v>
      </c>
      <c r="H285" s="303">
        <v>1</v>
      </c>
      <c r="I285" s="658">
        <v>40931</v>
      </c>
      <c r="J285" s="658">
        <v>41090</v>
      </c>
      <c r="K285" s="370" t="s">
        <v>16</v>
      </c>
      <c r="L285" s="660">
        <f t="shared" si="11"/>
        <v>5.3</v>
      </c>
      <c r="M285" s="370"/>
      <c r="N285" s="371">
        <v>90</v>
      </c>
      <c r="O285" s="364"/>
      <c r="P285" s="365"/>
      <c r="Q285" s="365"/>
      <c r="R285" s="561"/>
    </row>
    <row r="287" spans="1:19" ht="13.5" customHeight="1" x14ac:dyDescent="0.25">
      <c r="A287" s="577" t="s">
        <v>1672</v>
      </c>
      <c r="B287" s="577">
        <v>17</v>
      </c>
      <c r="C287" s="555" t="s">
        <v>1784</v>
      </c>
      <c r="D287" s="366" t="s">
        <v>1784</v>
      </c>
      <c r="E287" s="555" t="s">
        <v>397</v>
      </c>
      <c r="F287" s="371" t="s">
        <v>1785</v>
      </c>
      <c r="G287" s="367" t="s">
        <v>19</v>
      </c>
      <c r="H287" s="368"/>
      <c r="I287" s="658">
        <v>40253</v>
      </c>
      <c r="J287" s="658">
        <v>40527</v>
      </c>
      <c r="K287" s="370" t="s">
        <v>16</v>
      </c>
      <c r="L287" s="661">
        <f>(J287-I287)/30</f>
        <v>9.1333333333333329</v>
      </c>
      <c r="M287" s="370"/>
      <c r="N287" s="660">
        <v>912</v>
      </c>
      <c r="O287" s="364">
        <f>+N287*H287</f>
        <v>0</v>
      </c>
      <c r="P287" s="365"/>
      <c r="Q287" s="365"/>
      <c r="R287" s="561"/>
    </row>
    <row r="288" spans="1:19" ht="13.5" customHeight="1" x14ac:dyDescent="0.25">
      <c r="A288" s="577" t="s">
        <v>1672</v>
      </c>
      <c r="B288" s="577">
        <v>17</v>
      </c>
      <c r="C288" s="555" t="s">
        <v>1784</v>
      </c>
      <c r="D288" s="366" t="s">
        <v>1784</v>
      </c>
      <c r="E288" s="555" t="s">
        <v>374</v>
      </c>
      <c r="F288" s="371">
        <v>2111134</v>
      </c>
      <c r="G288" s="367" t="s">
        <v>19</v>
      </c>
      <c r="H288" s="367"/>
      <c r="I288" s="658">
        <v>40778</v>
      </c>
      <c r="J288" s="658">
        <v>40892</v>
      </c>
      <c r="K288" s="370" t="s">
        <v>16</v>
      </c>
      <c r="L288" s="661">
        <f t="shared" ref="L288:L289" si="12">(J288-I288)/30</f>
        <v>3.8</v>
      </c>
      <c r="M288" s="370"/>
      <c r="N288" s="660">
        <v>175</v>
      </c>
      <c r="O288" s="364"/>
      <c r="P288" s="365"/>
      <c r="Q288" s="365"/>
      <c r="R288" s="561"/>
    </row>
    <row r="289" spans="1:19" ht="13.5" customHeight="1" x14ac:dyDescent="0.25">
      <c r="A289" s="577" t="s">
        <v>1672</v>
      </c>
      <c r="B289" s="577">
        <v>17</v>
      </c>
      <c r="C289" s="555" t="s">
        <v>1784</v>
      </c>
      <c r="D289" s="366" t="s">
        <v>1784</v>
      </c>
      <c r="E289" s="555" t="s">
        <v>32</v>
      </c>
      <c r="F289" s="371">
        <v>257</v>
      </c>
      <c r="G289" s="367" t="s">
        <v>19</v>
      </c>
      <c r="H289" s="367"/>
      <c r="I289" s="658">
        <v>40925</v>
      </c>
      <c r="J289" s="658">
        <v>41273</v>
      </c>
      <c r="K289" s="370" t="s">
        <v>16</v>
      </c>
      <c r="L289" s="661">
        <f t="shared" si="12"/>
        <v>11.6</v>
      </c>
      <c r="M289" s="370"/>
      <c r="N289" s="364"/>
      <c r="O289" s="364"/>
      <c r="P289" s="365"/>
      <c r="Q289" s="365"/>
      <c r="R289" s="561"/>
    </row>
    <row r="290" spans="1:19" ht="13.5" customHeight="1" x14ac:dyDescent="0.25">
      <c r="A290" s="577" t="s">
        <v>1672</v>
      </c>
      <c r="B290" s="577">
        <v>17</v>
      </c>
      <c r="C290" s="555" t="s">
        <v>1784</v>
      </c>
      <c r="D290" s="366" t="s">
        <v>1784</v>
      </c>
      <c r="E290" s="555" t="s">
        <v>32</v>
      </c>
      <c r="F290" s="660">
        <v>126</v>
      </c>
      <c r="G290" s="658" t="s">
        <v>19</v>
      </c>
      <c r="H290" s="368"/>
      <c r="I290" s="658">
        <v>41295</v>
      </c>
      <c r="J290" s="658">
        <v>41639</v>
      </c>
      <c r="K290" s="370" t="s">
        <v>16</v>
      </c>
      <c r="L290" s="660">
        <f>(J290-I290)/30</f>
        <v>11.466666666666667</v>
      </c>
      <c r="M290" s="370"/>
      <c r="N290" s="660">
        <v>336</v>
      </c>
      <c r="O290" s="364">
        <f>+N290*H290</f>
        <v>0</v>
      </c>
      <c r="P290" s="365"/>
      <c r="Q290" s="365"/>
      <c r="R290" s="561"/>
    </row>
    <row r="291" spans="1:19" s="607" customFormat="1" ht="14.25" customHeight="1" x14ac:dyDescent="0.2">
      <c r="A291" s="607" t="s">
        <v>2326</v>
      </c>
      <c r="B291" s="607" t="s">
        <v>2221</v>
      </c>
      <c r="C291" s="991" t="s">
        <v>1784</v>
      </c>
      <c r="D291" s="992" t="s">
        <v>32</v>
      </c>
      <c r="E291" s="992" t="s">
        <v>32</v>
      </c>
      <c r="F291" s="1066">
        <v>2.5099999999999998</v>
      </c>
      <c r="G291" s="992" t="s">
        <v>19</v>
      </c>
      <c r="H291" s="1066">
        <v>1</v>
      </c>
      <c r="I291" s="995">
        <v>41332</v>
      </c>
      <c r="J291" s="995">
        <v>41639</v>
      </c>
      <c r="K291" s="996" t="s">
        <v>16</v>
      </c>
      <c r="L291" s="997">
        <v>10.3</v>
      </c>
      <c r="M291" s="996"/>
      <c r="N291" s="997">
        <v>875</v>
      </c>
      <c r="O291" s="997">
        <v>875</v>
      </c>
      <c r="P291" s="998">
        <v>1531344075</v>
      </c>
      <c r="Q291" s="998">
        <v>42</v>
      </c>
      <c r="R291" s="999"/>
    </row>
    <row r="292" spans="1:19" s="607" customFormat="1" ht="14.25" customHeight="1" x14ac:dyDescent="0.2">
      <c r="A292" s="607" t="s">
        <v>2326</v>
      </c>
      <c r="B292" s="607" t="s">
        <v>2221</v>
      </c>
      <c r="C292" s="991" t="s">
        <v>1784</v>
      </c>
      <c r="D292" s="992" t="s">
        <v>32</v>
      </c>
      <c r="E292" s="992" t="s">
        <v>32</v>
      </c>
      <c r="F292" s="993">
        <v>291</v>
      </c>
      <c r="G292" s="992" t="s">
        <v>19</v>
      </c>
      <c r="H292" s="1066">
        <v>1</v>
      </c>
      <c r="I292" s="995">
        <v>41096</v>
      </c>
      <c r="J292" s="995">
        <v>41274</v>
      </c>
      <c r="K292" s="996" t="s">
        <v>16</v>
      </c>
      <c r="L292" s="997">
        <v>5.08</v>
      </c>
      <c r="M292" s="997"/>
      <c r="N292" s="997">
        <v>765</v>
      </c>
      <c r="O292" s="997">
        <v>765</v>
      </c>
      <c r="P292" s="998">
        <v>1341888957</v>
      </c>
      <c r="Q292" s="998">
        <v>42</v>
      </c>
      <c r="R292" s="999"/>
    </row>
    <row r="293" spans="1:19" s="607" customFormat="1" ht="14.25" customHeight="1" x14ac:dyDescent="0.2">
      <c r="A293" s="607" t="s">
        <v>2326</v>
      </c>
      <c r="B293" s="607" t="s">
        <v>2221</v>
      </c>
      <c r="C293" s="991" t="s">
        <v>1784</v>
      </c>
      <c r="D293" s="992" t="s">
        <v>32</v>
      </c>
      <c r="E293" s="992" t="s">
        <v>32</v>
      </c>
      <c r="F293" s="993">
        <v>701820120</v>
      </c>
      <c r="G293" s="992" t="s">
        <v>19</v>
      </c>
      <c r="H293" s="1066">
        <v>1</v>
      </c>
      <c r="I293" s="995">
        <v>40942</v>
      </c>
      <c r="J293" s="995">
        <v>41273</v>
      </c>
      <c r="K293" s="996" t="s">
        <v>16</v>
      </c>
      <c r="L293" s="997">
        <v>10.089</v>
      </c>
      <c r="M293" s="997"/>
      <c r="N293" s="997"/>
      <c r="O293" s="997"/>
      <c r="P293" s="998">
        <v>442119592</v>
      </c>
      <c r="Q293" s="998">
        <v>42</v>
      </c>
      <c r="R293" s="999"/>
      <c r="S293" s="607" t="s">
        <v>1002</v>
      </c>
    </row>
    <row r="294" spans="1:19" s="607" customFormat="1" ht="14.25" customHeight="1" x14ac:dyDescent="0.2">
      <c r="A294" s="607" t="s">
        <v>2326</v>
      </c>
      <c r="B294" s="607" t="s">
        <v>2221</v>
      </c>
      <c r="C294" s="991" t="s">
        <v>1784</v>
      </c>
      <c r="D294" s="991" t="s">
        <v>32</v>
      </c>
      <c r="E294" s="991" t="s">
        <v>32</v>
      </c>
      <c r="F294" s="993">
        <v>701820100053</v>
      </c>
      <c r="G294" s="992" t="s">
        <v>19</v>
      </c>
      <c r="H294" s="1066">
        <v>1</v>
      </c>
      <c r="I294" s="995">
        <v>40205</v>
      </c>
      <c r="J294" s="995">
        <v>40543</v>
      </c>
      <c r="K294" s="996" t="s">
        <v>16</v>
      </c>
      <c r="L294" s="997">
        <v>10.003500000000001</v>
      </c>
      <c r="M294" s="997"/>
      <c r="N294" s="997"/>
      <c r="O294" s="997"/>
      <c r="P294" s="998"/>
      <c r="Q294" s="998"/>
      <c r="R294" s="999" t="s">
        <v>2220</v>
      </c>
      <c r="S294" s="607" t="s">
        <v>1002</v>
      </c>
    </row>
    <row r="295" spans="1:19" s="607" customFormat="1" ht="14.25" customHeight="1" x14ac:dyDescent="0.2">
      <c r="A295" s="607" t="s">
        <v>2326</v>
      </c>
      <c r="B295" s="607" t="s">
        <v>2221</v>
      </c>
      <c r="C295" s="991" t="s">
        <v>1784</v>
      </c>
      <c r="D295" s="991" t="s">
        <v>32</v>
      </c>
      <c r="E295" s="991" t="s">
        <v>32</v>
      </c>
      <c r="F295" s="993">
        <v>701820100098</v>
      </c>
      <c r="G295" s="992" t="s">
        <v>19</v>
      </c>
      <c r="H295" s="1066">
        <v>1</v>
      </c>
      <c r="I295" s="995">
        <v>40560</v>
      </c>
      <c r="J295" s="996">
        <v>40908</v>
      </c>
      <c r="K295" s="996" t="s">
        <v>16</v>
      </c>
      <c r="L295" s="997">
        <v>11.042999999999999</v>
      </c>
      <c r="M295" s="996"/>
      <c r="N295" s="997"/>
      <c r="O295" s="997"/>
      <c r="P295" s="998"/>
      <c r="Q295" s="998"/>
      <c r="R295" s="999" t="s">
        <v>2220</v>
      </c>
      <c r="S295" s="607" t="s">
        <v>1002</v>
      </c>
    </row>
    <row r="296" spans="1:19" s="607" customFormat="1" ht="14.25" customHeight="1" x14ac:dyDescent="0.2">
      <c r="A296" s="607" t="s">
        <v>2326</v>
      </c>
      <c r="B296" s="607" t="s">
        <v>2221</v>
      </c>
      <c r="C296" s="991" t="s">
        <v>1784</v>
      </c>
      <c r="D296" s="992" t="s">
        <v>32</v>
      </c>
      <c r="E296" s="991" t="s">
        <v>32</v>
      </c>
      <c r="F296" s="1066">
        <v>2.29</v>
      </c>
      <c r="G296" s="992" t="s">
        <v>19</v>
      </c>
      <c r="H296" s="1066">
        <v>1</v>
      </c>
      <c r="I296" s="995">
        <v>41656</v>
      </c>
      <c r="J296" s="995">
        <v>41912</v>
      </c>
      <c r="K296" s="996" t="s">
        <v>16</v>
      </c>
      <c r="L296" s="996">
        <v>8.0429999999999993</v>
      </c>
      <c r="M296" s="996"/>
      <c r="N296" s="997"/>
      <c r="O296" s="997"/>
      <c r="P296" s="998"/>
      <c r="Q296" s="998"/>
      <c r="R296" s="999" t="s">
        <v>2220</v>
      </c>
      <c r="S296" s="607" t="s">
        <v>1002</v>
      </c>
    </row>
    <row r="297" spans="1:19" s="607" customFormat="1" ht="14.25" customHeight="1" x14ac:dyDescent="0.2">
      <c r="A297" s="607" t="s">
        <v>2326</v>
      </c>
      <c r="B297" s="607" t="s">
        <v>2221</v>
      </c>
      <c r="C297" s="991" t="s">
        <v>1784</v>
      </c>
      <c r="D297" s="992" t="s">
        <v>32</v>
      </c>
      <c r="E297" s="992" t="s">
        <v>32</v>
      </c>
      <c r="F297" s="1066">
        <v>1.55</v>
      </c>
      <c r="G297" s="992" t="s">
        <v>19</v>
      </c>
      <c r="H297" s="1066">
        <v>1</v>
      </c>
      <c r="I297" s="995">
        <v>40932</v>
      </c>
      <c r="J297" s="995">
        <v>41273</v>
      </c>
      <c r="K297" s="996" t="s">
        <v>16</v>
      </c>
      <c r="L297" s="997">
        <v>11.02</v>
      </c>
      <c r="M297" s="996"/>
      <c r="N297" s="997"/>
      <c r="O297" s="997"/>
      <c r="P297" s="998"/>
      <c r="Q297" s="998"/>
      <c r="R297" s="999" t="s">
        <v>2220</v>
      </c>
      <c r="S297" s="607" t="s">
        <v>1002</v>
      </c>
    </row>
    <row r="298" spans="1:19" s="607" customFormat="1" ht="14.25" customHeight="1" x14ac:dyDescent="0.2">
      <c r="A298" s="607" t="s">
        <v>2326</v>
      </c>
      <c r="B298" s="607" t="s">
        <v>2221</v>
      </c>
      <c r="C298" s="991" t="s">
        <v>1784</v>
      </c>
      <c r="D298" s="992" t="s">
        <v>32</v>
      </c>
      <c r="E298" s="992" t="s">
        <v>32</v>
      </c>
      <c r="F298" s="1066">
        <v>2.4900000000000002</v>
      </c>
      <c r="G298" s="992" t="s">
        <v>19</v>
      </c>
      <c r="H298" s="1066">
        <v>1</v>
      </c>
      <c r="I298" s="995">
        <v>41301</v>
      </c>
      <c r="J298" s="995">
        <v>41639</v>
      </c>
      <c r="K298" s="996" t="s">
        <v>16</v>
      </c>
      <c r="L298" s="997">
        <v>11.01</v>
      </c>
      <c r="M298" s="996">
        <v>11</v>
      </c>
      <c r="N298" s="997"/>
      <c r="O298" s="997"/>
      <c r="P298" s="998">
        <v>416305514</v>
      </c>
      <c r="Q298" s="998">
        <v>42</v>
      </c>
      <c r="R298" s="999"/>
      <c r="S298" s="607" t="s">
        <v>1002</v>
      </c>
    </row>
    <row r="299" spans="1:19" s="607" customFormat="1" ht="14.25" customHeight="1" x14ac:dyDescent="0.2">
      <c r="A299" s="607" t="s">
        <v>2326</v>
      </c>
      <c r="B299" s="607" t="s">
        <v>2221</v>
      </c>
      <c r="C299" s="991" t="s">
        <v>1784</v>
      </c>
      <c r="D299" s="992" t="s">
        <v>32</v>
      </c>
      <c r="E299" s="992" t="s">
        <v>32</v>
      </c>
      <c r="F299" s="1066">
        <v>204</v>
      </c>
      <c r="G299" s="992" t="s">
        <v>19</v>
      </c>
      <c r="H299" s="1066">
        <v>1</v>
      </c>
      <c r="I299" s="995">
        <v>41661</v>
      </c>
      <c r="J299" s="995">
        <v>41943</v>
      </c>
      <c r="K299" s="996" t="s">
        <v>16</v>
      </c>
      <c r="L299" s="997">
        <v>9.0259999999999998</v>
      </c>
      <c r="M299" s="996"/>
      <c r="N299" s="997"/>
      <c r="O299" s="997"/>
      <c r="P299" s="998"/>
      <c r="Q299" s="998"/>
      <c r="R299" s="999"/>
      <c r="S299" s="607" t="s">
        <v>1002</v>
      </c>
    </row>
    <row r="302" spans="1:19" ht="13.5" customHeight="1" x14ac:dyDescent="0.25">
      <c r="A302" s="577" t="s">
        <v>2404</v>
      </c>
      <c r="B302" s="577">
        <v>31</v>
      </c>
      <c r="C302" s="553" t="s">
        <v>1673</v>
      </c>
      <c r="D302" s="554" t="s">
        <v>1673</v>
      </c>
      <c r="E302" s="553" t="s">
        <v>1674</v>
      </c>
      <c r="F302" s="563" t="s">
        <v>1675</v>
      </c>
      <c r="G302" s="549" t="s">
        <v>19</v>
      </c>
      <c r="H302" s="560" t="s">
        <v>95</v>
      </c>
      <c r="I302" s="570">
        <v>41292</v>
      </c>
      <c r="J302" s="570">
        <v>41626</v>
      </c>
      <c r="K302" s="558" t="s">
        <v>16</v>
      </c>
      <c r="L302" s="556">
        <f>(J302-I302)/30</f>
        <v>11.133333333333333</v>
      </c>
      <c r="M302" s="558"/>
      <c r="N302" s="556">
        <v>650</v>
      </c>
      <c r="O302" s="556" t="s">
        <v>95</v>
      </c>
      <c r="P302" s="550">
        <v>180000000</v>
      </c>
      <c r="Q302" s="550">
        <v>1</v>
      </c>
      <c r="R302" s="561"/>
    </row>
    <row r="303" spans="1:19" ht="13.5" customHeight="1" x14ac:dyDescent="0.25">
      <c r="A303" s="577" t="s">
        <v>2404</v>
      </c>
      <c r="B303" s="577">
        <v>31</v>
      </c>
      <c r="C303" s="553" t="s">
        <v>1673</v>
      </c>
      <c r="D303" s="554" t="s">
        <v>1673</v>
      </c>
      <c r="E303" s="553" t="s">
        <v>1676</v>
      </c>
      <c r="F303" s="563">
        <v>22</v>
      </c>
      <c r="G303" s="549" t="s">
        <v>19</v>
      </c>
      <c r="H303" s="549" t="s">
        <v>95</v>
      </c>
      <c r="I303" s="570">
        <v>40926</v>
      </c>
      <c r="J303" s="570">
        <v>41261</v>
      </c>
      <c r="K303" s="558" t="s">
        <v>16</v>
      </c>
      <c r="L303" s="556">
        <f t="shared" ref="L303:L304" si="13">(J303-I303)/30</f>
        <v>11.166666666666666</v>
      </c>
      <c r="M303" s="558"/>
      <c r="N303" s="556">
        <v>250</v>
      </c>
      <c r="O303" s="556" t="s">
        <v>95</v>
      </c>
      <c r="P303" s="550">
        <v>40000000</v>
      </c>
      <c r="Q303" s="550">
        <v>1</v>
      </c>
      <c r="R303" s="561"/>
    </row>
    <row r="304" spans="1:19" ht="13.5" customHeight="1" x14ac:dyDescent="0.25">
      <c r="A304" s="577" t="s">
        <v>2404</v>
      </c>
      <c r="B304" s="577">
        <v>31</v>
      </c>
      <c r="C304" s="553" t="s">
        <v>1673</v>
      </c>
      <c r="D304" s="554" t="s">
        <v>1673</v>
      </c>
      <c r="E304" s="553" t="s">
        <v>1677</v>
      </c>
      <c r="F304" s="563" t="s">
        <v>1678</v>
      </c>
      <c r="G304" s="549" t="s">
        <v>19</v>
      </c>
      <c r="H304" s="549" t="s">
        <v>95</v>
      </c>
      <c r="I304" s="570">
        <v>41662</v>
      </c>
      <c r="J304" s="570">
        <v>41843</v>
      </c>
      <c r="K304" s="558" t="s">
        <v>16</v>
      </c>
      <c r="L304" s="556">
        <f t="shared" si="13"/>
        <v>6.0333333333333332</v>
      </c>
      <c r="M304" s="558"/>
      <c r="N304" s="556">
        <v>350</v>
      </c>
      <c r="O304" s="556"/>
      <c r="P304" s="550">
        <v>40000000</v>
      </c>
      <c r="Q304" s="550"/>
      <c r="R304" s="561" t="s">
        <v>1679</v>
      </c>
    </row>
    <row r="305" spans="1:19" ht="13.5" customHeight="1" x14ac:dyDescent="0.25">
      <c r="A305" s="577" t="s">
        <v>2404</v>
      </c>
      <c r="B305" s="577">
        <v>31</v>
      </c>
      <c r="C305" s="554" t="s">
        <v>1673</v>
      </c>
      <c r="D305" s="554" t="s">
        <v>1673</v>
      </c>
      <c r="E305" s="553" t="s">
        <v>2405</v>
      </c>
      <c r="F305" s="565" t="s">
        <v>2406</v>
      </c>
      <c r="G305" s="549" t="s">
        <v>19</v>
      </c>
      <c r="H305" s="560"/>
      <c r="I305" s="570">
        <v>40562</v>
      </c>
      <c r="J305" s="558">
        <v>40896</v>
      </c>
      <c r="K305" s="558" t="s">
        <v>16</v>
      </c>
      <c r="L305" s="556">
        <f>(J305-I305)/30</f>
        <v>11.133333333333333</v>
      </c>
      <c r="M305" s="558"/>
      <c r="N305" s="556">
        <v>250</v>
      </c>
      <c r="O305" s="556">
        <f>+N305*H305</f>
        <v>0</v>
      </c>
      <c r="P305" s="550">
        <v>65000000</v>
      </c>
      <c r="Q305" s="550">
        <v>1</v>
      </c>
      <c r="R305" s="561"/>
      <c r="S305" s="577" t="s">
        <v>907</v>
      </c>
    </row>
    <row r="306" spans="1:19" ht="13.5" customHeight="1" x14ac:dyDescent="0.25">
      <c r="A306" s="577" t="s">
        <v>2404</v>
      </c>
      <c r="B306" s="577">
        <v>31</v>
      </c>
      <c r="C306" s="554" t="s">
        <v>1673</v>
      </c>
      <c r="D306" s="554" t="s">
        <v>1673</v>
      </c>
      <c r="E306" s="553" t="s">
        <v>2405</v>
      </c>
      <c r="F306" s="563" t="s">
        <v>2407</v>
      </c>
      <c r="G306" s="549" t="s">
        <v>19</v>
      </c>
      <c r="H306" s="549"/>
      <c r="I306" s="570">
        <v>40190</v>
      </c>
      <c r="J306" s="558">
        <v>40494</v>
      </c>
      <c r="K306" s="558" t="s">
        <v>16</v>
      </c>
      <c r="L306" s="556">
        <f>(J306-I306)/30</f>
        <v>10.133333333333333</v>
      </c>
      <c r="M306" s="558"/>
      <c r="N306" s="556">
        <v>250</v>
      </c>
      <c r="O306" s="556"/>
      <c r="P306" s="550">
        <v>355000000</v>
      </c>
      <c r="Q306" s="550">
        <v>1</v>
      </c>
      <c r="R306" s="561"/>
      <c r="S306" s="577" t="s">
        <v>907</v>
      </c>
    </row>
  </sheetData>
  <mergeCells count="3">
    <mergeCell ref="R223:R225"/>
    <mergeCell ref="R72:R75"/>
    <mergeCell ref="R210:R2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topLeftCell="E1" workbookViewId="0">
      <pane ySplit="1" topLeftCell="A5" activePane="bottomLeft" state="frozen"/>
      <selection activeCell="C28" sqref="C28"/>
      <selection pane="bottomLeft" activeCell="A2" sqref="A2:R21"/>
    </sheetView>
  </sheetViews>
  <sheetFormatPr baseColWidth="10" defaultColWidth="11.42578125" defaultRowHeight="11.25" x14ac:dyDescent="0.2"/>
  <cols>
    <col min="1" max="1" width="23" style="106" customWidth="1"/>
    <col min="2" max="2" width="11.5703125" style="106" bestFit="1" customWidth="1"/>
    <col min="3" max="3" width="17.5703125" style="106" customWidth="1"/>
    <col min="4" max="4" width="17" style="100" customWidth="1"/>
    <col min="5" max="5" width="11.42578125" style="100"/>
    <col min="6" max="6" width="11.5703125" style="100" bestFit="1" customWidth="1"/>
    <col min="7" max="7" width="11.42578125" style="100"/>
    <col min="8" max="10" width="11.5703125" style="100" bestFit="1" customWidth="1"/>
    <col min="11" max="11" width="11.42578125" style="100"/>
    <col min="12" max="15" width="11.5703125" style="100" bestFit="1" customWidth="1"/>
    <col min="16" max="16" width="13.140625" style="100" bestFit="1" customWidth="1"/>
    <col min="17" max="17" width="11.5703125" style="100" bestFit="1" customWidth="1"/>
    <col min="18" max="16384" width="11.42578125" style="100"/>
  </cols>
  <sheetData>
    <row r="1" spans="1:18" ht="78.75" x14ac:dyDescent="0.2">
      <c r="A1" s="47" t="s">
        <v>17</v>
      </c>
      <c r="B1" s="47" t="s">
        <v>18</v>
      </c>
      <c r="C1" s="47" t="s">
        <v>0</v>
      </c>
      <c r="D1" s="47" t="s">
        <v>1</v>
      </c>
      <c r="E1" s="47" t="s">
        <v>2</v>
      </c>
      <c r="F1" s="47" t="s">
        <v>3</v>
      </c>
      <c r="G1" s="47" t="s">
        <v>4</v>
      </c>
      <c r="H1" s="47" t="s">
        <v>5</v>
      </c>
      <c r="I1" s="49" t="s">
        <v>6</v>
      </c>
      <c r="J1" s="49" t="s">
        <v>7</v>
      </c>
      <c r="K1" s="47" t="s">
        <v>8</v>
      </c>
      <c r="L1" s="47" t="s">
        <v>9</v>
      </c>
      <c r="M1" s="47" t="s">
        <v>10</v>
      </c>
      <c r="N1" s="47" t="s">
        <v>11</v>
      </c>
      <c r="O1" s="47" t="s">
        <v>12</v>
      </c>
      <c r="P1" s="47" t="s">
        <v>13</v>
      </c>
      <c r="Q1" s="47" t="s">
        <v>14</v>
      </c>
      <c r="R1" s="47" t="s">
        <v>15</v>
      </c>
    </row>
    <row r="2" spans="1:18" s="103" customFormat="1" ht="16.5" customHeight="1" x14ac:dyDescent="0.2">
      <c r="A2" s="101" t="s">
        <v>366</v>
      </c>
      <c r="B2" s="101">
        <v>14</v>
      </c>
      <c r="C2" s="62" t="s">
        <v>367</v>
      </c>
      <c r="D2" s="63" t="s">
        <v>368</v>
      </c>
      <c r="E2" s="62" t="s">
        <v>369</v>
      </c>
      <c r="F2" s="62">
        <v>502073</v>
      </c>
      <c r="G2" s="63" t="s">
        <v>19</v>
      </c>
      <c r="H2" s="64" t="s">
        <v>16</v>
      </c>
      <c r="I2" s="65" t="s">
        <v>370</v>
      </c>
      <c r="J2" s="66" t="s">
        <v>371</v>
      </c>
      <c r="K2" s="66" t="s">
        <v>16</v>
      </c>
      <c r="L2" s="62">
        <v>8</v>
      </c>
      <c r="M2" s="62" t="s">
        <v>372</v>
      </c>
      <c r="N2" s="67">
        <v>45</v>
      </c>
      <c r="O2" s="67">
        <v>0</v>
      </c>
      <c r="P2" s="102">
        <v>43165451</v>
      </c>
      <c r="Q2" s="102">
        <v>47</v>
      </c>
      <c r="R2" s="97" t="s">
        <v>373</v>
      </c>
    </row>
    <row r="3" spans="1:18" s="103" customFormat="1" ht="16.5" customHeight="1" x14ac:dyDescent="0.2">
      <c r="A3" s="101" t="s">
        <v>366</v>
      </c>
      <c r="B3" s="101">
        <v>14</v>
      </c>
      <c r="C3" s="62" t="s">
        <v>368</v>
      </c>
      <c r="D3" s="63" t="s">
        <v>368</v>
      </c>
      <c r="E3" s="62" t="s">
        <v>374</v>
      </c>
      <c r="F3" s="62" t="s">
        <v>375</v>
      </c>
      <c r="G3" s="63" t="s">
        <v>19</v>
      </c>
      <c r="H3" s="63" t="s">
        <v>16</v>
      </c>
      <c r="I3" s="63" t="s">
        <v>376</v>
      </c>
      <c r="J3" s="66" t="s">
        <v>377</v>
      </c>
      <c r="K3" s="66" t="s">
        <v>16</v>
      </c>
      <c r="L3" s="62">
        <v>5</v>
      </c>
      <c r="M3" s="62">
        <v>0</v>
      </c>
      <c r="N3" s="67">
        <v>383</v>
      </c>
      <c r="O3" s="67">
        <v>0</v>
      </c>
      <c r="P3" s="102">
        <v>226506484</v>
      </c>
      <c r="Q3" s="102">
        <v>49</v>
      </c>
      <c r="R3" s="97" t="s">
        <v>373</v>
      </c>
    </row>
    <row r="4" spans="1:18" s="103" customFormat="1" ht="16.5" customHeight="1" x14ac:dyDescent="0.2">
      <c r="A4" s="101" t="s">
        <v>366</v>
      </c>
      <c r="B4" s="101">
        <v>14</v>
      </c>
      <c r="C4" s="62" t="s">
        <v>368</v>
      </c>
      <c r="D4" s="63" t="s">
        <v>368</v>
      </c>
      <c r="E4" s="62" t="s">
        <v>374</v>
      </c>
      <c r="F4" s="62" t="s">
        <v>378</v>
      </c>
      <c r="G4" s="63" t="s">
        <v>19</v>
      </c>
      <c r="H4" s="63" t="s">
        <v>16</v>
      </c>
      <c r="I4" s="63" t="s">
        <v>379</v>
      </c>
      <c r="J4" s="66" t="s">
        <v>380</v>
      </c>
      <c r="K4" s="66" t="s">
        <v>16</v>
      </c>
      <c r="L4" s="62">
        <v>5</v>
      </c>
      <c r="M4" s="62">
        <v>0</v>
      </c>
      <c r="N4" s="67">
        <v>54</v>
      </c>
      <c r="O4" s="67">
        <v>0</v>
      </c>
      <c r="P4" s="102">
        <v>32949462</v>
      </c>
      <c r="Q4" s="102">
        <v>50</v>
      </c>
      <c r="R4" s="97" t="s">
        <v>373</v>
      </c>
    </row>
    <row r="5" spans="1:18" s="103" customFormat="1" ht="16.5" customHeight="1" x14ac:dyDescent="0.2">
      <c r="A5" s="101" t="s">
        <v>366</v>
      </c>
      <c r="B5" s="101">
        <v>14</v>
      </c>
      <c r="C5" s="62" t="s">
        <v>368</v>
      </c>
      <c r="D5" s="63" t="s">
        <v>368</v>
      </c>
      <c r="E5" s="62" t="s">
        <v>381</v>
      </c>
      <c r="F5" s="68" t="s">
        <v>382</v>
      </c>
      <c r="G5" s="63" t="s">
        <v>19</v>
      </c>
      <c r="H5" s="63" t="s">
        <v>16</v>
      </c>
      <c r="I5" s="63" t="s">
        <v>383</v>
      </c>
      <c r="J5" s="66" t="s">
        <v>384</v>
      </c>
      <c r="K5" s="66" t="s">
        <v>16</v>
      </c>
      <c r="L5" s="62">
        <v>4</v>
      </c>
      <c r="M5" s="62">
        <v>0</v>
      </c>
      <c r="N5" s="67">
        <v>383</v>
      </c>
      <c r="O5" s="67">
        <v>0</v>
      </c>
      <c r="P5" s="102">
        <v>55574832</v>
      </c>
      <c r="Q5" s="102">
        <v>52</v>
      </c>
      <c r="R5" s="97" t="s">
        <v>373</v>
      </c>
    </row>
    <row r="6" spans="1:18" s="103" customFormat="1" ht="16.5" customHeight="1" x14ac:dyDescent="0.2">
      <c r="A6" s="101" t="s">
        <v>366</v>
      </c>
      <c r="B6" s="101">
        <v>14</v>
      </c>
      <c r="C6" s="62" t="s">
        <v>368</v>
      </c>
      <c r="D6" s="63" t="s">
        <v>368</v>
      </c>
      <c r="E6" s="62" t="s">
        <v>374</v>
      </c>
      <c r="F6" s="62">
        <v>2130851</v>
      </c>
      <c r="G6" s="63" t="s">
        <v>19</v>
      </c>
      <c r="H6" s="63" t="s">
        <v>16</v>
      </c>
      <c r="I6" s="63" t="s">
        <v>385</v>
      </c>
      <c r="J6" s="66" t="s">
        <v>371</v>
      </c>
      <c r="K6" s="66" t="s">
        <v>16</v>
      </c>
      <c r="L6" s="62">
        <v>3</v>
      </c>
      <c r="M6" s="62" t="s">
        <v>372</v>
      </c>
      <c r="N6" s="67">
        <v>592</v>
      </c>
      <c r="O6" s="67">
        <v>0</v>
      </c>
      <c r="P6" s="102"/>
      <c r="Q6" s="102"/>
      <c r="R6" s="97" t="s">
        <v>386</v>
      </c>
    </row>
    <row r="7" spans="1:18" s="103" customFormat="1" ht="16.5" customHeight="1" x14ac:dyDescent="0.2">
      <c r="A7" s="101" t="s">
        <v>366</v>
      </c>
      <c r="B7" s="101">
        <v>14</v>
      </c>
      <c r="C7" s="62" t="s">
        <v>368</v>
      </c>
      <c r="D7" s="63" t="s">
        <v>368</v>
      </c>
      <c r="E7" s="62" t="s">
        <v>381</v>
      </c>
      <c r="F7" s="68" t="s">
        <v>387</v>
      </c>
      <c r="G7" s="63" t="s">
        <v>19</v>
      </c>
      <c r="H7" s="63" t="s">
        <v>16</v>
      </c>
      <c r="I7" s="63" t="s">
        <v>388</v>
      </c>
      <c r="J7" s="66" t="s">
        <v>389</v>
      </c>
      <c r="K7" s="66" t="s">
        <v>16</v>
      </c>
      <c r="L7" s="62">
        <v>9</v>
      </c>
      <c r="M7" s="62" t="s">
        <v>372</v>
      </c>
      <c r="N7" s="67">
        <v>592</v>
      </c>
      <c r="O7" s="67">
        <v>0</v>
      </c>
      <c r="P7" s="102">
        <v>508198890</v>
      </c>
      <c r="Q7" s="102">
        <v>45</v>
      </c>
      <c r="R7" s="97" t="s">
        <v>373</v>
      </c>
    </row>
    <row r="8" spans="1:18" s="103" customFormat="1" ht="16.5" customHeight="1" x14ac:dyDescent="0.2">
      <c r="A8" s="101" t="s">
        <v>366</v>
      </c>
      <c r="B8" s="101">
        <v>14</v>
      </c>
      <c r="C8" s="62" t="s">
        <v>368</v>
      </c>
      <c r="D8" s="63" t="s">
        <v>368</v>
      </c>
      <c r="E8" s="62" t="s">
        <v>390</v>
      </c>
      <c r="F8" s="62" t="s">
        <v>391</v>
      </c>
      <c r="G8" s="63" t="s">
        <v>19</v>
      </c>
      <c r="H8" s="64">
        <v>0</v>
      </c>
      <c r="I8" s="65" t="s">
        <v>392</v>
      </c>
      <c r="J8" s="66" t="s">
        <v>393</v>
      </c>
      <c r="K8" s="66" t="s">
        <v>16</v>
      </c>
      <c r="L8" s="62">
        <v>5</v>
      </c>
      <c r="M8" s="62">
        <v>0</v>
      </c>
      <c r="N8" s="67">
        <v>60</v>
      </c>
      <c r="O8" s="67">
        <f>+N8*H8</f>
        <v>0</v>
      </c>
      <c r="P8" s="102">
        <v>36000000</v>
      </c>
      <c r="Q8" s="102">
        <v>184</v>
      </c>
      <c r="R8" s="97"/>
    </row>
    <row r="9" spans="1:18" s="103" customFormat="1" ht="16.5" customHeight="1" x14ac:dyDescent="0.2">
      <c r="A9" s="101" t="s">
        <v>394</v>
      </c>
      <c r="B9" s="101">
        <v>14</v>
      </c>
      <c r="C9" s="62" t="s">
        <v>395</v>
      </c>
      <c r="D9" s="63" t="s">
        <v>396</v>
      </c>
      <c r="E9" s="62" t="s">
        <v>397</v>
      </c>
      <c r="F9" s="69">
        <v>812099</v>
      </c>
      <c r="G9" s="63" t="s">
        <v>19</v>
      </c>
      <c r="H9" s="64"/>
      <c r="I9" s="65">
        <v>41206</v>
      </c>
      <c r="J9" s="66">
        <v>41453</v>
      </c>
      <c r="K9" s="66" t="s">
        <v>16</v>
      </c>
      <c r="L9" s="70">
        <v>8</v>
      </c>
      <c r="M9" s="66"/>
      <c r="N9" s="70">
        <v>405</v>
      </c>
      <c r="O9" s="67"/>
      <c r="P9" s="102">
        <v>444938376</v>
      </c>
      <c r="Q9" s="102">
        <v>47</v>
      </c>
      <c r="R9" s="97" t="s">
        <v>398</v>
      </c>
    </row>
    <row r="10" spans="1:18" s="103" customFormat="1" ht="16.5" customHeight="1" x14ac:dyDescent="0.2">
      <c r="A10" s="101" t="s">
        <v>394</v>
      </c>
      <c r="B10" s="101">
        <v>14</v>
      </c>
      <c r="C10" s="62" t="s">
        <v>395</v>
      </c>
      <c r="D10" s="63" t="s">
        <v>396</v>
      </c>
      <c r="E10" s="62" t="s">
        <v>397</v>
      </c>
      <c r="F10" s="62" t="s">
        <v>399</v>
      </c>
      <c r="G10" s="63" t="s">
        <v>19</v>
      </c>
      <c r="H10" s="63"/>
      <c r="I10" s="65">
        <v>40639</v>
      </c>
      <c r="J10" s="66">
        <v>40706</v>
      </c>
      <c r="K10" s="66" t="s">
        <v>16</v>
      </c>
      <c r="L10" s="70">
        <v>2</v>
      </c>
      <c r="M10" s="70"/>
      <c r="N10" s="70">
        <v>592</v>
      </c>
      <c r="O10" s="67"/>
      <c r="P10" s="102">
        <v>114535424</v>
      </c>
      <c r="Q10" s="102" t="s">
        <v>400</v>
      </c>
      <c r="R10" s="97" t="s">
        <v>398</v>
      </c>
    </row>
    <row r="11" spans="1:18" s="103" customFormat="1" ht="16.5" customHeight="1" x14ac:dyDescent="0.2">
      <c r="A11" s="101" t="s">
        <v>394</v>
      </c>
      <c r="B11" s="101">
        <v>14</v>
      </c>
      <c r="C11" s="62" t="s">
        <v>395</v>
      </c>
      <c r="D11" s="63" t="s">
        <v>368</v>
      </c>
      <c r="E11" s="62" t="s">
        <v>401</v>
      </c>
      <c r="F11" s="62" t="s">
        <v>402</v>
      </c>
      <c r="G11" s="63" t="s">
        <v>19</v>
      </c>
      <c r="H11" s="63"/>
      <c r="I11" s="65">
        <v>40923</v>
      </c>
      <c r="J11" s="66">
        <v>41424</v>
      </c>
      <c r="K11" s="66" t="s">
        <v>16</v>
      </c>
      <c r="L11" s="70">
        <v>9</v>
      </c>
      <c r="M11" s="70">
        <v>7</v>
      </c>
      <c r="N11" s="70">
        <v>20</v>
      </c>
      <c r="O11" s="67"/>
      <c r="P11" s="102" t="s">
        <v>403</v>
      </c>
      <c r="Q11" s="102">
        <v>53</v>
      </c>
      <c r="R11" s="97" t="s">
        <v>404</v>
      </c>
    </row>
    <row r="12" spans="1:18" s="103" customFormat="1" ht="16.5" customHeight="1" x14ac:dyDescent="0.2">
      <c r="A12" s="101" t="s">
        <v>394</v>
      </c>
      <c r="B12" s="101">
        <v>14</v>
      </c>
      <c r="C12" s="62" t="s">
        <v>368</v>
      </c>
      <c r="D12" s="63" t="s">
        <v>396</v>
      </c>
      <c r="E12" s="62" t="s">
        <v>374</v>
      </c>
      <c r="F12" s="62" t="s">
        <v>405</v>
      </c>
      <c r="G12" s="63" t="s">
        <v>19</v>
      </c>
      <c r="H12" s="64"/>
      <c r="I12" s="65">
        <v>41354</v>
      </c>
      <c r="J12" s="66">
        <v>41453</v>
      </c>
      <c r="K12" s="66" t="s">
        <v>16</v>
      </c>
      <c r="L12" s="70">
        <v>3</v>
      </c>
      <c r="M12" s="70"/>
      <c r="N12" s="70">
        <v>54</v>
      </c>
      <c r="O12" s="67"/>
      <c r="P12" s="102">
        <v>22980887</v>
      </c>
      <c r="Q12" s="102">
        <v>196</v>
      </c>
      <c r="R12" s="97" t="s">
        <v>398</v>
      </c>
    </row>
    <row r="13" spans="1:18" s="103" customFormat="1" ht="16.5" customHeight="1" x14ac:dyDescent="0.2">
      <c r="A13" s="101" t="s">
        <v>394</v>
      </c>
      <c r="B13" s="101">
        <v>14</v>
      </c>
      <c r="C13" s="62" t="s">
        <v>368</v>
      </c>
      <c r="D13" s="63" t="s">
        <v>396</v>
      </c>
      <c r="E13" s="62" t="s">
        <v>374</v>
      </c>
      <c r="F13" s="62">
        <v>2122948</v>
      </c>
      <c r="G13" s="63" t="s">
        <v>19</v>
      </c>
      <c r="H13" s="63"/>
      <c r="I13" s="65">
        <v>41169</v>
      </c>
      <c r="J13" s="66">
        <v>41258</v>
      </c>
      <c r="K13" s="66" t="s">
        <v>16</v>
      </c>
      <c r="L13" s="70">
        <v>3</v>
      </c>
      <c r="M13" s="70"/>
      <c r="N13" s="70">
        <v>54</v>
      </c>
      <c r="O13" s="67"/>
      <c r="P13" s="102">
        <v>19769678</v>
      </c>
      <c r="Q13" s="102">
        <v>197</v>
      </c>
      <c r="R13" s="97" t="s">
        <v>398</v>
      </c>
    </row>
    <row r="14" spans="1:18" s="103" customFormat="1" ht="16.5" customHeight="1" x14ac:dyDescent="0.2">
      <c r="A14" s="101" t="s">
        <v>394</v>
      </c>
      <c r="B14" s="101">
        <v>13</v>
      </c>
      <c r="C14" s="62" t="s">
        <v>368</v>
      </c>
      <c r="D14" s="63" t="s">
        <v>368</v>
      </c>
      <c r="E14" s="62" t="s">
        <v>406</v>
      </c>
      <c r="F14" s="62" t="s">
        <v>407</v>
      </c>
      <c r="G14" s="63" t="s">
        <v>19</v>
      </c>
      <c r="H14" s="64"/>
      <c r="I14" s="62" t="s">
        <v>408</v>
      </c>
      <c r="J14" s="65" t="s">
        <v>409</v>
      </c>
      <c r="K14" s="66"/>
      <c r="L14" s="71">
        <v>12.5</v>
      </c>
      <c r="M14" s="66"/>
      <c r="N14" s="70">
        <v>900</v>
      </c>
      <c r="O14" s="70">
        <v>900</v>
      </c>
      <c r="P14" s="102"/>
      <c r="Q14" s="102">
        <v>45</v>
      </c>
      <c r="R14" s="97" t="s">
        <v>410</v>
      </c>
    </row>
    <row r="15" spans="1:18" s="103" customFormat="1" ht="16.5" customHeight="1" x14ac:dyDescent="0.2">
      <c r="A15" s="101" t="s">
        <v>394</v>
      </c>
      <c r="B15" s="101">
        <v>13</v>
      </c>
      <c r="C15" s="62" t="s">
        <v>368</v>
      </c>
      <c r="D15" s="63" t="s">
        <v>411</v>
      </c>
      <c r="E15" s="62" t="s">
        <v>412</v>
      </c>
      <c r="F15" s="71">
        <v>2110915</v>
      </c>
      <c r="G15" s="63" t="s">
        <v>19</v>
      </c>
      <c r="H15" s="63"/>
      <c r="I15" s="65">
        <v>40750</v>
      </c>
      <c r="J15" s="65">
        <v>40951</v>
      </c>
      <c r="K15" s="66"/>
      <c r="L15" s="71">
        <v>6</v>
      </c>
      <c r="M15" s="71"/>
      <c r="N15" s="70">
        <v>383</v>
      </c>
      <c r="O15" s="70"/>
      <c r="P15" s="104">
        <v>211925359</v>
      </c>
      <c r="Q15" s="102">
        <v>46</v>
      </c>
      <c r="R15" s="97" t="s">
        <v>413</v>
      </c>
    </row>
    <row r="16" spans="1:18" s="103" customFormat="1" ht="16.5" customHeight="1" x14ac:dyDescent="0.2">
      <c r="A16" s="101" t="s">
        <v>394</v>
      </c>
      <c r="B16" s="101">
        <v>13</v>
      </c>
      <c r="C16" s="62" t="s">
        <v>368</v>
      </c>
      <c r="D16" s="63" t="s">
        <v>411</v>
      </c>
      <c r="E16" s="62" t="s">
        <v>412</v>
      </c>
      <c r="F16" s="71">
        <v>2111325</v>
      </c>
      <c r="G16" s="63" t="s">
        <v>19</v>
      </c>
      <c r="H16" s="63"/>
      <c r="I16" s="65">
        <v>40774</v>
      </c>
      <c r="J16" s="65">
        <v>40892</v>
      </c>
      <c r="K16" s="66"/>
      <c r="L16" s="71"/>
      <c r="M16" s="71">
        <v>4</v>
      </c>
      <c r="N16" s="70">
        <v>592</v>
      </c>
      <c r="O16" s="70"/>
      <c r="P16" s="104">
        <v>268012892</v>
      </c>
      <c r="Q16" s="102">
        <v>47</v>
      </c>
      <c r="R16" s="97" t="s">
        <v>414</v>
      </c>
    </row>
    <row r="17" spans="1:18" s="103" customFormat="1" ht="16.5" customHeight="1" x14ac:dyDescent="0.2">
      <c r="A17" s="101" t="s">
        <v>394</v>
      </c>
      <c r="B17" s="101">
        <v>13</v>
      </c>
      <c r="C17" s="62" t="s">
        <v>368</v>
      </c>
      <c r="D17" s="63" t="s">
        <v>411</v>
      </c>
      <c r="E17" s="62" t="s">
        <v>412</v>
      </c>
      <c r="F17" s="71">
        <v>2120489</v>
      </c>
      <c r="G17" s="63" t="s">
        <v>19</v>
      </c>
      <c r="H17" s="63"/>
      <c r="I17" s="65">
        <v>40982</v>
      </c>
      <c r="J17" s="65">
        <v>41089</v>
      </c>
      <c r="K17" s="66"/>
      <c r="L17" s="71">
        <v>3.5</v>
      </c>
      <c r="M17" s="66"/>
      <c r="N17" s="70">
        <v>592</v>
      </c>
      <c r="O17" s="67"/>
      <c r="P17" s="104">
        <v>239884320</v>
      </c>
      <c r="Q17" s="102">
        <v>48</v>
      </c>
      <c r="R17" s="97" t="s">
        <v>413</v>
      </c>
    </row>
    <row r="18" spans="1:18" s="103" customFormat="1" ht="16.5" customHeight="1" x14ac:dyDescent="0.2">
      <c r="A18" s="101" t="s">
        <v>394</v>
      </c>
      <c r="B18" s="101">
        <v>13</v>
      </c>
      <c r="C18" s="62" t="s">
        <v>415</v>
      </c>
      <c r="D18" s="62" t="s">
        <v>411</v>
      </c>
      <c r="E18" s="62" t="s">
        <v>412</v>
      </c>
      <c r="F18" s="71">
        <v>2122949</v>
      </c>
      <c r="G18" s="63" t="s">
        <v>19</v>
      </c>
      <c r="H18" s="64"/>
      <c r="I18" s="65">
        <v>41169</v>
      </c>
      <c r="J18" s="65">
        <v>41258</v>
      </c>
      <c r="K18" s="66"/>
      <c r="L18" s="71">
        <v>3</v>
      </c>
      <c r="M18" s="66"/>
      <c r="N18" s="70">
        <v>383</v>
      </c>
      <c r="O18" s="67"/>
      <c r="P18" s="104">
        <v>151004287</v>
      </c>
      <c r="Q18" s="102">
        <v>173</v>
      </c>
      <c r="R18" s="97"/>
    </row>
    <row r="19" spans="1:18" s="103" customFormat="1" ht="16.5" customHeight="1" x14ac:dyDescent="0.2">
      <c r="A19" s="101" t="s">
        <v>394</v>
      </c>
      <c r="B19" s="101">
        <v>13</v>
      </c>
      <c r="C19" s="62" t="s">
        <v>415</v>
      </c>
      <c r="D19" s="62" t="s">
        <v>411</v>
      </c>
      <c r="E19" s="62" t="s">
        <v>397</v>
      </c>
      <c r="F19" s="68" t="s">
        <v>416</v>
      </c>
      <c r="G19" s="63" t="s">
        <v>19</v>
      </c>
      <c r="H19" s="63"/>
      <c r="I19" s="65" t="s">
        <v>417</v>
      </c>
      <c r="J19" s="65">
        <v>40943</v>
      </c>
      <c r="K19" s="66"/>
      <c r="L19" s="71">
        <v>3</v>
      </c>
      <c r="M19" s="66"/>
      <c r="N19" s="70">
        <v>54</v>
      </c>
      <c r="O19" s="67"/>
      <c r="P19" s="104">
        <v>14389445</v>
      </c>
      <c r="Q19" s="102">
        <v>175</v>
      </c>
      <c r="R19" s="97"/>
    </row>
    <row r="20" spans="1:18" s="103" customFormat="1" ht="16.5" customHeight="1" x14ac:dyDescent="0.2">
      <c r="A20" s="62" t="s">
        <v>418</v>
      </c>
      <c r="B20" s="62">
        <v>18</v>
      </c>
      <c r="C20" s="62" t="s">
        <v>368</v>
      </c>
      <c r="D20" s="63" t="s">
        <v>368</v>
      </c>
      <c r="E20" s="62" t="s">
        <v>32</v>
      </c>
      <c r="F20" s="70" t="s">
        <v>419</v>
      </c>
      <c r="G20" s="63" t="s">
        <v>19</v>
      </c>
      <c r="H20" s="64"/>
      <c r="I20" s="65">
        <v>41659</v>
      </c>
      <c r="J20" s="65">
        <v>41943</v>
      </c>
      <c r="K20" s="66"/>
      <c r="L20" s="66"/>
      <c r="M20" s="70">
        <v>70</v>
      </c>
      <c r="N20" s="70">
        <v>70</v>
      </c>
      <c r="O20" s="105">
        <v>157049620</v>
      </c>
      <c r="P20" s="105" t="s">
        <v>420</v>
      </c>
      <c r="Q20" s="97" t="s">
        <v>421</v>
      </c>
    </row>
    <row r="21" spans="1:18" s="103" customFormat="1" ht="16.5" customHeight="1" x14ac:dyDescent="0.2">
      <c r="A21" s="62" t="s">
        <v>418</v>
      </c>
      <c r="B21" s="62">
        <v>18</v>
      </c>
      <c r="C21" s="62" t="s">
        <v>368</v>
      </c>
      <c r="D21" s="63" t="s">
        <v>368</v>
      </c>
      <c r="E21" s="62" t="s">
        <v>32</v>
      </c>
      <c r="F21" s="70" t="s">
        <v>422</v>
      </c>
      <c r="G21" s="63" t="s">
        <v>19</v>
      </c>
      <c r="H21" s="63"/>
      <c r="I21" s="65">
        <v>41519</v>
      </c>
      <c r="J21" s="65">
        <v>41988</v>
      </c>
      <c r="K21" s="66"/>
      <c r="L21" s="66"/>
      <c r="M21" s="70">
        <v>54</v>
      </c>
      <c r="N21" s="70">
        <v>54</v>
      </c>
      <c r="O21" s="105">
        <v>150372983</v>
      </c>
      <c r="P21" s="105" t="s">
        <v>423</v>
      </c>
      <c r="Q21" s="97" t="s">
        <v>424</v>
      </c>
    </row>
  </sheetData>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9"/>
  <sheetViews>
    <sheetView tabSelected="1" workbookViewId="0">
      <pane ySplit="1" topLeftCell="A26" activePane="bottomLeft" state="frozen"/>
      <selection pane="bottomLeft" activeCell="A7" sqref="A7"/>
    </sheetView>
  </sheetViews>
  <sheetFormatPr baseColWidth="10" defaultRowHeight="13.5" customHeight="1" x14ac:dyDescent="0.2"/>
  <cols>
    <col min="1" max="1" width="11.42578125" style="808"/>
    <col min="2" max="2" width="11.7109375" style="808" bestFit="1" customWidth="1"/>
    <col min="3" max="3" width="34.140625" style="808" customWidth="1"/>
    <col min="4" max="4" width="56.42578125" style="808" customWidth="1"/>
    <col min="5" max="5" width="11.42578125" style="808"/>
    <col min="6" max="6" width="32.85546875" style="808" customWidth="1"/>
    <col min="7" max="7" width="11.42578125" style="808"/>
    <col min="8" max="10" width="11.7109375" style="808" bestFit="1" customWidth="1"/>
    <col min="11" max="11" width="11.42578125" style="808"/>
    <col min="12" max="12" width="11.7109375" style="808" bestFit="1" customWidth="1"/>
    <col min="13" max="13" width="11.5703125" style="808" bestFit="1" customWidth="1"/>
    <col min="14" max="15" width="11.7109375" style="808" bestFit="1" customWidth="1"/>
    <col min="16" max="16" width="12.5703125" style="808" bestFit="1" customWidth="1"/>
    <col min="17" max="17" width="11.7109375" style="808" bestFit="1" customWidth="1"/>
    <col min="18" max="18" width="12.5703125" style="808" bestFit="1" customWidth="1"/>
    <col min="19" max="19" width="11.5703125" style="808" bestFit="1" customWidth="1"/>
    <col min="20" max="16384" width="11.42578125" style="808"/>
  </cols>
  <sheetData>
    <row r="1" spans="1:20" s="577" customFormat="1" ht="49.5" customHeight="1" x14ac:dyDescent="0.25">
      <c r="A1" s="573" t="s">
        <v>17</v>
      </c>
      <c r="B1" s="573" t="s">
        <v>18</v>
      </c>
      <c r="C1" s="573" t="s">
        <v>0</v>
      </c>
      <c r="D1" s="573" t="s">
        <v>1</v>
      </c>
      <c r="E1" s="573" t="s">
        <v>2</v>
      </c>
      <c r="F1" s="573" t="s">
        <v>3</v>
      </c>
      <c r="G1" s="573" t="s">
        <v>4</v>
      </c>
      <c r="H1" s="573" t="s">
        <v>5</v>
      </c>
      <c r="I1" s="657" t="s">
        <v>6</v>
      </c>
      <c r="J1" s="657" t="s">
        <v>7</v>
      </c>
      <c r="K1" s="573" t="s">
        <v>8</v>
      </c>
      <c r="L1" s="573" t="s">
        <v>9</v>
      </c>
      <c r="M1" s="573" t="s">
        <v>10</v>
      </c>
      <c r="N1" s="573" t="s">
        <v>11</v>
      </c>
      <c r="O1" s="573" t="s">
        <v>12</v>
      </c>
      <c r="P1" s="573" t="s">
        <v>13</v>
      </c>
      <c r="Q1" s="573" t="s">
        <v>14</v>
      </c>
      <c r="R1" s="573" t="s">
        <v>15</v>
      </c>
    </row>
    <row r="2" spans="1:20" s="577" customFormat="1" ht="13.5" customHeight="1" x14ac:dyDescent="0.25">
      <c r="A2" s="577" t="s">
        <v>1672</v>
      </c>
      <c r="B2" s="577">
        <v>37</v>
      </c>
      <c r="C2" s="555" t="s">
        <v>1754</v>
      </c>
      <c r="D2" s="555" t="s">
        <v>1754</v>
      </c>
      <c r="E2" s="555" t="s">
        <v>32</v>
      </c>
      <c r="F2" s="371">
        <v>467</v>
      </c>
      <c r="G2" s="367" t="s">
        <v>19</v>
      </c>
      <c r="H2" s="368"/>
      <c r="I2" s="658">
        <v>41295</v>
      </c>
      <c r="J2" s="658">
        <v>41912</v>
      </c>
      <c r="K2" s="370" t="s">
        <v>16</v>
      </c>
      <c r="L2" s="661">
        <f>(J2-I2)/30</f>
        <v>20.566666666666666</v>
      </c>
      <c r="M2" s="370"/>
      <c r="N2" s="364">
        <v>120</v>
      </c>
      <c r="O2" s="364"/>
      <c r="P2" s="365"/>
      <c r="Q2" s="365"/>
      <c r="R2" s="561"/>
    </row>
    <row r="3" spans="1:20" s="577" customFormat="1" ht="13.5" customHeight="1" x14ac:dyDescent="0.25">
      <c r="A3" s="577" t="s">
        <v>1672</v>
      </c>
      <c r="B3" s="577">
        <v>37</v>
      </c>
      <c r="C3" s="555" t="s">
        <v>1754</v>
      </c>
      <c r="D3" s="555" t="s">
        <v>1754</v>
      </c>
      <c r="E3" s="555" t="s">
        <v>1007</v>
      </c>
      <c r="F3" s="660">
        <v>466</v>
      </c>
      <c r="G3" s="658" t="s">
        <v>19</v>
      </c>
      <c r="H3" s="368"/>
      <c r="I3" s="658">
        <v>41295</v>
      </c>
      <c r="J3" s="658">
        <v>41912</v>
      </c>
      <c r="K3" s="370" t="s">
        <v>16</v>
      </c>
      <c r="L3" s="660">
        <f>(J3-I3)/30</f>
        <v>20.566666666666666</v>
      </c>
      <c r="M3" s="370"/>
      <c r="N3" s="660">
        <v>120</v>
      </c>
      <c r="O3" s="364">
        <f>+N3*H3</f>
        <v>0</v>
      </c>
      <c r="P3" s="365"/>
      <c r="Q3" s="365"/>
      <c r="R3" s="561"/>
    </row>
    <row r="4" spans="1:20" ht="13.5" customHeight="1" x14ac:dyDescent="0.2">
      <c r="A4" s="808" t="s">
        <v>1972</v>
      </c>
      <c r="C4" s="574" t="s">
        <v>1968</v>
      </c>
      <c r="D4" s="574" t="s">
        <v>1968</v>
      </c>
      <c r="E4" s="838" t="s">
        <v>1969</v>
      </c>
      <c r="F4" s="826" t="s">
        <v>1970</v>
      </c>
      <c r="G4" s="827" t="s">
        <v>19</v>
      </c>
      <c r="H4" s="833">
        <v>1</v>
      </c>
      <c r="I4" s="829">
        <v>41260</v>
      </c>
      <c r="J4" s="830">
        <v>41912</v>
      </c>
      <c r="K4" s="830" t="s">
        <v>16</v>
      </c>
      <c r="L4" s="826">
        <v>33</v>
      </c>
      <c r="M4" s="826">
        <v>13</v>
      </c>
      <c r="N4" s="830"/>
      <c r="O4" s="826">
        <v>270</v>
      </c>
      <c r="P4" s="831">
        <v>270</v>
      </c>
      <c r="Q4" s="832"/>
      <c r="R4" s="832"/>
      <c r="S4" s="284" t="s">
        <v>1971</v>
      </c>
    </row>
    <row r="5" spans="1:20" s="798" customFormat="1" ht="13.5" customHeight="1" x14ac:dyDescent="0.2">
      <c r="A5" s="798" t="s">
        <v>1972</v>
      </c>
      <c r="C5" s="575" t="s">
        <v>1973</v>
      </c>
      <c r="D5" s="575" t="s">
        <v>1973</v>
      </c>
      <c r="E5" s="575" t="s">
        <v>32</v>
      </c>
      <c r="F5" s="820" t="s">
        <v>1974</v>
      </c>
      <c r="G5" s="576" t="s">
        <v>19</v>
      </c>
      <c r="H5" s="700">
        <v>1</v>
      </c>
      <c r="I5" s="701">
        <v>40187</v>
      </c>
      <c r="J5" s="702">
        <v>40543</v>
      </c>
      <c r="K5" s="702" t="s">
        <v>16</v>
      </c>
      <c r="L5" s="820">
        <v>11</v>
      </c>
      <c r="M5" s="820">
        <v>21</v>
      </c>
      <c r="N5" s="702"/>
      <c r="O5" s="703"/>
      <c r="P5" s="703"/>
      <c r="Q5" s="704"/>
      <c r="R5" s="704"/>
      <c r="S5" s="526"/>
    </row>
    <row r="6" spans="1:20" ht="13.5" customHeight="1" x14ac:dyDescent="0.2">
      <c r="A6" s="808" t="s">
        <v>1972</v>
      </c>
      <c r="C6" s="263" t="s">
        <v>1973</v>
      </c>
      <c r="D6" s="263" t="s">
        <v>1973</v>
      </c>
      <c r="E6" s="263" t="s">
        <v>32</v>
      </c>
      <c r="F6" s="303" t="s">
        <v>1975</v>
      </c>
      <c r="G6" s="367" t="s">
        <v>19</v>
      </c>
      <c r="H6" s="303">
        <v>1</v>
      </c>
      <c r="I6" s="658">
        <v>40561</v>
      </c>
      <c r="J6" s="658">
        <v>40908</v>
      </c>
      <c r="K6" s="370" t="s">
        <v>16</v>
      </c>
      <c r="L6" s="660">
        <v>11</v>
      </c>
      <c r="M6" s="660">
        <v>22</v>
      </c>
      <c r="N6" s="370"/>
      <c r="O6" s="364"/>
      <c r="P6" s="364"/>
      <c r="Q6" s="365"/>
      <c r="R6" s="365"/>
      <c r="S6" s="266"/>
    </row>
    <row r="7" spans="1:20" s="798" customFormat="1" ht="13.5" customHeight="1" x14ac:dyDescent="0.2">
      <c r="A7" s="798" t="s">
        <v>1972</v>
      </c>
      <c r="B7" s="798">
        <v>23</v>
      </c>
      <c r="C7" s="575" t="s">
        <v>1716</v>
      </c>
      <c r="D7" s="576" t="s">
        <v>1716</v>
      </c>
      <c r="E7" s="575" t="s">
        <v>32</v>
      </c>
      <c r="F7" s="769" t="s">
        <v>1976</v>
      </c>
      <c r="G7" s="576" t="s">
        <v>19</v>
      </c>
      <c r="H7" s="576">
        <v>100</v>
      </c>
      <c r="I7" s="701">
        <v>40187</v>
      </c>
      <c r="J7" s="702">
        <v>40543</v>
      </c>
      <c r="K7" s="702" t="s">
        <v>16</v>
      </c>
      <c r="L7" s="820">
        <v>11</v>
      </c>
      <c r="M7" s="820">
        <v>21</v>
      </c>
      <c r="N7" s="702"/>
      <c r="O7" s="702"/>
      <c r="P7" s="703">
        <v>155</v>
      </c>
      <c r="Q7" s="703">
        <v>155</v>
      </c>
      <c r="R7" s="704">
        <v>210311150</v>
      </c>
      <c r="S7" s="704">
        <v>14</v>
      </c>
      <c r="T7" s="526"/>
    </row>
    <row r="8" spans="1:20" ht="13.5" customHeight="1" x14ac:dyDescent="0.2">
      <c r="A8" s="808" t="s">
        <v>1972</v>
      </c>
      <c r="B8" s="808">
        <v>23</v>
      </c>
      <c r="C8" s="263" t="s">
        <v>1716</v>
      </c>
      <c r="D8" s="367" t="s">
        <v>1716</v>
      </c>
      <c r="E8" s="263" t="s">
        <v>32</v>
      </c>
      <c r="F8" s="303" t="s">
        <v>1977</v>
      </c>
      <c r="G8" s="367" t="s">
        <v>19</v>
      </c>
      <c r="H8" s="367">
        <v>100</v>
      </c>
      <c r="I8" s="658" t="s">
        <v>1978</v>
      </c>
      <c r="J8" s="370">
        <v>40543</v>
      </c>
      <c r="K8" s="370" t="s">
        <v>16</v>
      </c>
      <c r="L8" s="370"/>
      <c r="M8" s="660">
        <v>1</v>
      </c>
      <c r="N8" s="370">
        <v>11</v>
      </c>
      <c r="O8" s="370">
        <v>21</v>
      </c>
      <c r="P8" s="364">
        <v>100</v>
      </c>
      <c r="Q8" s="364">
        <v>100</v>
      </c>
      <c r="R8" s="365">
        <v>166352278</v>
      </c>
      <c r="S8" s="365" t="s">
        <v>1979</v>
      </c>
      <c r="T8" s="266"/>
    </row>
    <row r="9" spans="1:20" ht="13.5" customHeight="1" x14ac:dyDescent="0.2">
      <c r="A9" s="808" t="s">
        <v>1972</v>
      </c>
      <c r="B9" s="808">
        <v>23</v>
      </c>
      <c r="C9" s="263" t="s">
        <v>1716</v>
      </c>
      <c r="D9" s="367" t="s">
        <v>1716</v>
      </c>
      <c r="E9" s="263" t="s">
        <v>32</v>
      </c>
      <c r="F9" s="303" t="s">
        <v>1980</v>
      </c>
      <c r="G9" s="367" t="s">
        <v>19</v>
      </c>
      <c r="H9" s="367">
        <v>100</v>
      </c>
      <c r="I9" s="658">
        <v>40186</v>
      </c>
      <c r="J9" s="370">
        <v>40543</v>
      </c>
      <c r="K9" s="370" t="s">
        <v>16</v>
      </c>
      <c r="L9" s="370"/>
      <c r="M9" s="370"/>
      <c r="N9" s="370">
        <v>11</v>
      </c>
      <c r="O9" s="370">
        <v>22</v>
      </c>
      <c r="P9" s="364">
        <v>270</v>
      </c>
      <c r="Q9" s="364">
        <v>270</v>
      </c>
      <c r="R9" s="365">
        <v>380982447</v>
      </c>
      <c r="S9" s="365">
        <v>15</v>
      </c>
      <c r="T9" s="266"/>
    </row>
    <row r="10" spans="1:20" s="798" customFormat="1" ht="13.5" customHeight="1" x14ac:dyDescent="0.2">
      <c r="A10" s="798" t="s">
        <v>1972</v>
      </c>
      <c r="B10" s="798">
        <v>23</v>
      </c>
      <c r="C10" s="575" t="s">
        <v>1716</v>
      </c>
      <c r="D10" s="576" t="s">
        <v>1716</v>
      </c>
      <c r="E10" s="572"/>
      <c r="F10" s="769" t="s">
        <v>1981</v>
      </c>
      <c r="G10" s="576" t="s">
        <v>19</v>
      </c>
      <c r="H10" s="576">
        <v>100</v>
      </c>
      <c r="I10" s="701">
        <v>40187</v>
      </c>
      <c r="J10" s="702">
        <v>40543</v>
      </c>
      <c r="K10" s="702" t="s">
        <v>16</v>
      </c>
      <c r="L10" s="702"/>
      <c r="M10" s="702"/>
      <c r="N10" s="702">
        <v>11</v>
      </c>
      <c r="O10" s="702">
        <v>21</v>
      </c>
      <c r="P10" s="703">
        <v>120</v>
      </c>
      <c r="Q10" s="703">
        <v>120</v>
      </c>
      <c r="R10" s="704">
        <v>233430132</v>
      </c>
      <c r="S10" s="704">
        <v>15</v>
      </c>
      <c r="T10" s="526"/>
    </row>
    <row r="11" spans="1:20" ht="13.5" customHeight="1" x14ac:dyDescent="0.2">
      <c r="A11" s="808" t="s">
        <v>1972</v>
      </c>
      <c r="B11" s="808">
        <v>23</v>
      </c>
      <c r="C11" s="263" t="s">
        <v>1716</v>
      </c>
      <c r="D11" s="367" t="s">
        <v>1716</v>
      </c>
      <c r="E11" s="263" t="s">
        <v>32</v>
      </c>
      <c r="F11" s="303" t="s">
        <v>1982</v>
      </c>
      <c r="G11" s="367" t="s">
        <v>19</v>
      </c>
      <c r="H11" s="367">
        <v>100</v>
      </c>
      <c r="I11" s="658">
        <v>41660</v>
      </c>
      <c r="J11" s="370">
        <v>41912</v>
      </c>
      <c r="K11" s="370" t="s">
        <v>16</v>
      </c>
      <c r="L11" s="660">
        <v>8</v>
      </c>
      <c r="M11" s="370">
        <v>9</v>
      </c>
      <c r="N11" s="370"/>
      <c r="O11" s="370"/>
      <c r="P11" s="364"/>
      <c r="Q11" s="364"/>
      <c r="R11" s="365">
        <v>195244155</v>
      </c>
      <c r="S11" s="365"/>
      <c r="T11" s="266"/>
    </row>
    <row r="12" spans="1:20" ht="13.5" customHeight="1" x14ac:dyDescent="0.2">
      <c r="A12" s="808" t="s">
        <v>1972</v>
      </c>
      <c r="B12" s="808">
        <v>23</v>
      </c>
      <c r="C12" s="263" t="s">
        <v>1716</v>
      </c>
      <c r="D12" s="367" t="s">
        <v>1716</v>
      </c>
      <c r="E12" s="263" t="s">
        <v>32</v>
      </c>
      <c r="F12" s="303" t="s">
        <v>1983</v>
      </c>
      <c r="G12" s="367" t="s">
        <v>19</v>
      </c>
      <c r="H12" s="367">
        <v>100</v>
      </c>
      <c r="I12" s="658">
        <v>40186</v>
      </c>
      <c r="J12" s="370">
        <v>40543</v>
      </c>
      <c r="K12" s="370" t="s">
        <v>16</v>
      </c>
      <c r="L12" s="370"/>
      <c r="M12" s="370"/>
      <c r="N12" s="370">
        <v>11</v>
      </c>
      <c r="O12" s="370">
        <v>22</v>
      </c>
      <c r="P12" s="364">
        <v>130</v>
      </c>
      <c r="Q12" s="364">
        <v>130</v>
      </c>
      <c r="R12" s="365">
        <v>211335878</v>
      </c>
      <c r="S12" s="365">
        <v>15</v>
      </c>
      <c r="T12" s="266"/>
    </row>
    <row r="13" spans="1:20" s="698" customFormat="1" ht="13.5" customHeight="1" x14ac:dyDescent="0.25">
      <c r="A13" s="698" t="s">
        <v>1672</v>
      </c>
      <c r="B13" s="698">
        <v>15</v>
      </c>
      <c r="C13" s="578" t="s">
        <v>1713</v>
      </c>
      <c r="D13" s="579" t="s">
        <v>1716</v>
      </c>
      <c r="E13" s="578" t="s">
        <v>32</v>
      </c>
      <c r="F13" s="769" t="s">
        <v>1717</v>
      </c>
      <c r="G13" s="576" t="s">
        <v>19</v>
      </c>
      <c r="H13" s="576"/>
      <c r="I13" s="701">
        <v>40187</v>
      </c>
      <c r="J13" s="701">
        <v>40543</v>
      </c>
      <c r="K13" s="702" t="s">
        <v>16</v>
      </c>
      <c r="L13" s="703">
        <v>11.733000000000001</v>
      </c>
      <c r="M13" s="702"/>
      <c r="N13" s="703">
        <v>120</v>
      </c>
      <c r="O13" s="703">
        <v>130</v>
      </c>
      <c r="P13" s="704"/>
      <c r="Q13" s="704"/>
      <c r="R13" s="438"/>
    </row>
    <row r="14" spans="1:20" s="577" customFormat="1" ht="15" customHeight="1" x14ac:dyDescent="0.25">
      <c r="A14" s="577" t="s">
        <v>993</v>
      </c>
      <c r="B14" s="577">
        <v>21</v>
      </c>
      <c r="C14" s="263" t="s">
        <v>1034</v>
      </c>
      <c r="D14" s="263" t="s">
        <v>1034</v>
      </c>
      <c r="E14" s="263" t="s">
        <v>32</v>
      </c>
      <c r="F14" s="263" t="s">
        <v>1035</v>
      </c>
      <c r="G14" s="367" t="s">
        <v>19</v>
      </c>
      <c r="H14" s="303">
        <v>0.5</v>
      </c>
      <c r="I14" s="370">
        <v>41248</v>
      </c>
      <c r="J14" s="370">
        <v>42004</v>
      </c>
      <c r="K14" s="370" t="s">
        <v>16</v>
      </c>
      <c r="L14" s="371">
        <v>21</v>
      </c>
      <c r="M14" s="371">
        <v>3</v>
      </c>
      <c r="N14" s="371">
        <v>150</v>
      </c>
      <c r="O14" s="371">
        <v>150</v>
      </c>
      <c r="P14" s="365">
        <v>659873043</v>
      </c>
      <c r="Q14" s="266"/>
    </row>
    <row r="15" spans="1:20" s="577" customFormat="1" ht="15" customHeight="1" x14ac:dyDescent="0.25">
      <c r="A15" s="577" t="s">
        <v>993</v>
      </c>
      <c r="B15" s="577">
        <v>21</v>
      </c>
      <c r="C15" s="263" t="s">
        <v>1034</v>
      </c>
      <c r="D15" s="367" t="s">
        <v>1034</v>
      </c>
      <c r="E15" s="263" t="s">
        <v>32</v>
      </c>
      <c r="F15" s="660">
        <v>286</v>
      </c>
      <c r="G15" s="367" t="s">
        <v>19</v>
      </c>
      <c r="H15" s="368">
        <v>0.5</v>
      </c>
      <c r="I15" s="266" t="s">
        <v>1036</v>
      </c>
      <c r="J15" s="370" t="s">
        <v>1037</v>
      </c>
      <c r="K15" s="370" t="s">
        <v>1037</v>
      </c>
      <c r="L15" s="370" t="s">
        <v>1037</v>
      </c>
      <c r="M15" s="370" t="s">
        <v>1037</v>
      </c>
      <c r="N15" s="364" t="s">
        <v>1037</v>
      </c>
      <c r="O15" s="364"/>
      <c r="P15" s="365"/>
      <c r="Q15" s="270"/>
    </row>
    <row r="16" spans="1:20" s="577" customFormat="1" ht="15" customHeight="1" x14ac:dyDescent="0.25">
      <c r="A16" s="577" t="s">
        <v>993</v>
      </c>
      <c r="B16" s="577">
        <v>21</v>
      </c>
      <c r="C16" s="263" t="s">
        <v>1034</v>
      </c>
      <c r="D16" s="367" t="s">
        <v>1034</v>
      </c>
      <c r="E16" s="263" t="s">
        <v>32</v>
      </c>
      <c r="F16" s="660">
        <v>204</v>
      </c>
      <c r="G16" s="367" t="s">
        <v>19</v>
      </c>
      <c r="H16" s="368">
        <v>0.5</v>
      </c>
      <c r="I16" s="266" t="s">
        <v>1036</v>
      </c>
      <c r="J16" s="370" t="s">
        <v>1037</v>
      </c>
      <c r="K16" s="370" t="s">
        <v>1037</v>
      </c>
      <c r="L16" s="370" t="s">
        <v>1037</v>
      </c>
      <c r="M16" s="370" t="s">
        <v>1037</v>
      </c>
      <c r="N16" s="364" t="s">
        <v>1037</v>
      </c>
      <c r="O16" s="364"/>
      <c r="P16" s="365"/>
      <c r="Q16" s="270"/>
    </row>
    <row r="19" spans="1:20" s="798" customFormat="1" ht="13.5" customHeight="1" x14ac:dyDescent="0.25">
      <c r="A19" s="798" t="s">
        <v>1972</v>
      </c>
      <c r="B19" s="798">
        <v>4</v>
      </c>
      <c r="C19" s="799" t="s">
        <v>1755</v>
      </c>
      <c r="D19" s="799" t="s">
        <v>1755</v>
      </c>
      <c r="E19" s="578" t="s">
        <v>32</v>
      </c>
      <c r="F19" s="800" t="s">
        <v>1988</v>
      </c>
      <c r="G19" s="579"/>
      <c r="H19" s="801"/>
      <c r="I19" s="802">
        <v>40182</v>
      </c>
      <c r="J19" s="803">
        <v>40543</v>
      </c>
      <c r="K19" s="803"/>
      <c r="L19" s="804">
        <v>11</v>
      </c>
      <c r="M19" s="804">
        <v>27</v>
      </c>
      <c r="N19" s="803"/>
      <c r="O19" s="805">
        <v>1066</v>
      </c>
      <c r="P19" s="703"/>
      <c r="Q19" s="806"/>
      <c r="R19" s="807">
        <v>164</v>
      </c>
      <c r="S19" s="438"/>
    </row>
    <row r="20" spans="1:20" ht="13.5" customHeight="1" x14ac:dyDescent="0.25">
      <c r="A20" s="808" t="s">
        <v>1972</v>
      </c>
      <c r="B20" s="808">
        <v>4</v>
      </c>
      <c r="C20" s="809"/>
      <c r="D20" s="366"/>
      <c r="E20" s="555"/>
      <c r="F20" s="810" t="s">
        <v>1989</v>
      </c>
      <c r="G20" s="366"/>
      <c r="H20" s="810"/>
      <c r="I20" s="811">
        <v>41271</v>
      </c>
      <c r="J20" s="812" t="s">
        <v>1990</v>
      </c>
      <c r="K20" s="812"/>
      <c r="L20" s="813">
        <v>21</v>
      </c>
      <c r="M20" s="814">
        <v>2</v>
      </c>
      <c r="N20" s="814"/>
      <c r="O20" s="814">
        <v>177</v>
      </c>
      <c r="P20" s="815"/>
      <c r="Q20" s="816"/>
      <c r="R20" s="817">
        <v>164</v>
      </c>
      <c r="S20" s="561"/>
    </row>
    <row r="21" spans="1:20" ht="13.5" customHeight="1" x14ac:dyDescent="0.25">
      <c r="A21" s="808" t="s">
        <v>1972</v>
      </c>
      <c r="B21" s="808">
        <v>17</v>
      </c>
      <c r="C21" s="809" t="s">
        <v>1755</v>
      </c>
      <c r="D21" s="809" t="s">
        <v>1755</v>
      </c>
      <c r="E21" s="555" t="s">
        <v>32</v>
      </c>
      <c r="F21" s="810" t="s">
        <v>1991</v>
      </c>
      <c r="G21" s="366"/>
      <c r="H21" s="818"/>
      <c r="I21" s="811"/>
      <c r="J21" s="812"/>
      <c r="K21" s="812"/>
      <c r="L21" s="813">
        <v>21</v>
      </c>
      <c r="M21" s="813">
        <v>2</v>
      </c>
      <c r="N21" s="812"/>
      <c r="O21" s="814">
        <v>1308</v>
      </c>
      <c r="P21" s="364"/>
      <c r="Q21" s="819"/>
      <c r="R21" s="817">
        <v>462</v>
      </c>
      <c r="S21" s="561"/>
    </row>
    <row r="22" spans="1:20" ht="13.5" customHeight="1" x14ac:dyDescent="0.25">
      <c r="A22" s="808" t="s">
        <v>1972</v>
      </c>
      <c r="B22" s="808">
        <v>17</v>
      </c>
      <c r="C22" s="809" t="s">
        <v>1755</v>
      </c>
      <c r="D22" s="809" t="s">
        <v>1755</v>
      </c>
      <c r="E22" s="555" t="s">
        <v>32</v>
      </c>
      <c r="F22" s="810" t="s">
        <v>1992</v>
      </c>
      <c r="G22" s="366"/>
      <c r="H22" s="810"/>
      <c r="I22" s="811"/>
      <c r="J22" s="812"/>
      <c r="K22" s="812"/>
      <c r="L22" s="813">
        <v>11</v>
      </c>
      <c r="M22" s="814">
        <v>27</v>
      </c>
      <c r="N22" s="814"/>
      <c r="O22" s="814">
        <v>90</v>
      </c>
      <c r="P22" s="815"/>
      <c r="Q22" s="816"/>
      <c r="R22" s="817">
        <v>462</v>
      </c>
      <c r="S22" s="561"/>
    </row>
    <row r="23" spans="1:20" s="798" customFormat="1" ht="13.5" customHeight="1" x14ac:dyDescent="0.2">
      <c r="A23" s="798" t="s">
        <v>1972</v>
      </c>
      <c r="B23" s="798">
        <v>4</v>
      </c>
      <c r="C23" s="578" t="s">
        <v>1993</v>
      </c>
      <c r="D23" s="578" t="s">
        <v>1993</v>
      </c>
      <c r="E23" s="578"/>
      <c r="F23" s="769" t="s">
        <v>1994</v>
      </c>
      <c r="G23" s="576"/>
      <c r="H23" s="700"/>
      <c r="I23" s="701"/>
      <c r="J23" s="702"/>
      <c r="K23" s="702"/>
      <c r="L23" s="699">
        <v>8</v>
      </c>
      <c r="M23" s="699">
        <v>27</v>
      </c>
      <c r="N23" s="702"/>
      <c r="O23" s="699"/>
      <c r="P23" s="703"/>
      <c r="Q23" s="704"/>
      <c r="R23" s="704">
        <v>199</v>
      </c>
      <c r="S23" s="438"/>
      <c r="T23" s="798" t="s">
        <v>1002</v>
      </c>
    </row>
    <row r="24" spans="1:20" ht="13.5" customHeight="1" x14ac:dyDescent="0.2">
      <c r="A24" s="808" t="s">
        <v>1972</v>
      </c>
      <c r="B24" s="808">
        <v>4</v>
      </c>
      <c r="C24" s="555" t="s">
        <v>1993</v>
      </c>
      <c r="D24" s="555"/>
      <c r="E24" s="555"/>
      <c r="F24" s="371" t="s">
        <v>1995</v>
      </c>
      <c r="G24" s="367"/>
      <c r="H24" s="367"/>
      <c r="I24" s="367"/>
      <c r="J24" s="370"/>
      <c r="K24" s="370"/>
      <c r="L24" s="371">
        <v>2</v>
      </c>
      <c r="M24" s="371">
        <v>10</v>
      </c>
      <c r="N24" s="370"/>
      <c r="O24" s="371"/>
      <c r="P24" s="364"/>
      <c r="Q24" s="365"/>
      <c r="R24" s="365">
        <v>199</v>
      </c>
      <c r="S24" s="561"/>
      <c r="T24" s="808" t="s">
        <v>1002</v>
      </c>
    </row>
    <row r="25" spans="1:20" s="798" customFormat="1" ht="13.5" customHeight="1" x14ac:dyDescent="0.2">
      <c r="A25" s="798" t="s">
        <v>1972</v>
      </c>
      <c r="B25" s="798">
        <v>4</v>
      </c>
      <c r="C25" s="578" t="s">
        <v>1993</v>
      </c>
      <c r="D25" s="578"/>
      <c r="E25" s="578"/>
      <c r="F25" s="699" t="s">
        <v>1996</v>
      </c>
      <c r="G25" s="576"/>
      <c r="H25" s="576"/>
      <c r="I25" s="576"/>
      <c r="J25" s="702"/>
      <c r="K25" s="702"/>
      <c r="L25" s="699">
        <v>11</v>
      </c>
      <c r="M25" s="699">
        <v>18</v>
      </c>
      <c r="N25" s="699"/>
      <c r="O25" s="699"/>
      <c r="P25" s="703"/>
      <c r="Q25" s="704"/>
      <c r="R25" s="704">
        <v>199</v>
      </c>
      <c r="S25" s="438"/>
      <c r="T25" s="798" t="s">
        <v>1002</v>
      </c>
    </row>
    <row r="26" spans="1:20" ht="13.5" customHeight="1" x14ac:dyDescent="0.2">
      <c r="A26" s="808" t="s">
        <v>1972</v>
      </c>
      <c r="B26" s="808">
        <v>4</v>
      </c>
      <c r="C26" s="555" t="s">
        <v>1993</v>
      </c>
      <c r="D26" s="555"/>
      <c r="E26" s="555"/>
      <c r="F26" s="371">
        <v>162</v>
      </c>
      <c r="G26" s="367"/>
      <c r="H26" s="367"/>
      <c r="I26" s="367"/>
      <c r="J26" s="370"/>
      <c r="K26" s="370"/>
      <c r="L26" s="371">
        <v>2</v>
      </c>
      <c r="M26" s="371"/>
      <c r="N26" s="371"/>
      <c r="O26" s="371"/>
      <c r="P26" s="364"/>
      <c r="Q26" s="365"/>
      <c r="R26" s="365">
        <v>200</v>
      </c>
      <c r="S26" s="561"/>
      <c r="T26" s="808" t="s">
        <v>1002</v>
      </c>
    </row>
    <row r="27" spans="1:20" ht="13.5" customHeight="1" x14ac:dyDescent="0.2">
      <c r="A27" s="808" t="s">
        <v>1972</v>
      </c>
      <c r="B27" s="808">
        <v>4</v>
      </c>
      <c r="C27" s="555" t="s">
        <v>1993</v>
      </c>
      <c r="D27" s="555"/>
      <c r="E27" s="555"/>
      <c r="F27" s="371" t="s">
        <v>1997</v>
      </c>
      <c r="G27" s="367"/>
      <c r="H27" s="367"/>
      <c r="I27" s="367"/>
      <c r="J27" s="370"/>
      <c r="K27" s="370"/>
      <c r="L27" s="371">
        <v>1</v>
      </c>
      <c r="M27" s="371"/>
      <c r="N27" s="371"/>
      <c r="O27" s="371"/>
      <c r="P27" s="364"/>
      <c r="Q27" s="365"/>
      <c r="R27" s="365">
        <v>200</v>
      </c>
      <c r="S27" s="561"/>
      <c r="T27" s="808" t="s">
        <v>1002</v>
      </c>
    </row>
    <row r="28" spans="1:20" ht="13.5" customHeight="1" x14ac:dyDescent="0.2">
      <c r="A28" s="808" t="s">
        <v>1972</v>
      </c>
      <c r="B28" s="808">
        <v>4</v>
      </c>
      <c r="C28" s="555" t="s">
        <v>1993</v>
      </c>
      <c r="D28" s="555"/>
      <c r="E28" s="555"/>
      <c r="F28" s="371" t="s">
        <v>1998</v>
      </c>
      <c r="G28" s="367"/>
      <c r="H28" s="367"/>
      <c r="I28" s="367"/>
      <c r="J28" s="370"/>
      <c r="K28" s="370"/>
      <c r="L28" s="371">
        <v>5</v>
      </c>
      <c r="M28" s="371">
        <v>5</v>
      </c>
      <c r="N28" s="371"/>
      <c r="O28" s="371"/>
      <c r="P28" s="364"/>
      <c r="Q28" s="365"/>
      <c r="R28" s="365">
        <v>200</v>
      </c>
      <c r="S28" s="561"/>
      <c r="T28" s="808" t="s">
        <v>1002</v>
      </c>
    </row>
    <row r="29" spans="1:20" ht="13.5" customHeight="1" x14ac:dyDescent="0.2">
      <c r="A29" s="808" t="s">
        <v>1972</v>
      </c>
      <c r="B29" s="808">
        <v>17</v>
      </c>
      <c r="C29" s="555" t="s">
        <v>1993</v>
      </c>
      <c r="D29" s="555" t="s">
        <v>1993</v>
      </c>
      <c r="E29" s="555" t="s">
        <v>32</v>
      </c>
      <c r="F29" s="303" t="s">
        <v>1999</v>
      </c>
      <c r="G29" s="367" t="s">
        <v>19</v>
      </c>
      <c r="H29" s="368"/>
      <c r="I29" s="658"/>
      <c r="J29" s="370"/>
      <c r="K29" s="370"/>
      <c r="L29" s="371">
        <v>9</v>
      </c>
      <c r="M29" s="371">
        <v>12</v>
      </c>
      <c r="N29" s="370"/>
      <c r="O29" s="371"/>
      <c r="P29" s="364"/>
      <c r="Q29" s="365"/>
      <c r="R29" s="365">
        <v>509</v>
      </c>
      <c r="S29" s="561"/>
    </row>
    <row r="30" spans="1:20" ht="13.5" customHeight="1" x14ac:dyDescent="0.2">
      <c r="A30" s="808" t="s">
        <v>1972</v>
      </c>
      <c r="B30" s="808">
        <v>17</v>
      </c>
      <c r="C30" s="555" t="s">
        <v>1993</v>
      </c>
      <c r="D30" s="555"/>
      <c r="E30" s="555" t="s">
        <v>2000</v>
      </c>
      <c r="F30" s="371" t="s">
        <v>2001</v>
      </c>
      <c r="G30" s="367" t="s">
        <v>16</v>
      </c>
      <c r="H30" s="367"/>
      <c r="I30" s="367"/>
      <c r="J30" s="370"/>
      <c r="K30" s="370"/>
      <c r="L30" s="371"/>
      <c r="M30" s="371"/>
      <c r="N30" s="371">
        <v>3</v>
      </c>
      <c r="O30" s="371"/>
      <c r="P30" s="364"/>
      <c r="Q30" s="365"/>
      <c r="R30" s="365">
        <v>518</v>
      </c>
      <c r="S30" s="561" t="s">
        <v>1057</v>
      </c>
    </row>
    <row r="31" spans="1:20" ht="13.5" customHeight="1" x14ac:dyDescent="0.2">
      <c r="A31" s="808" t="s">
        <v>1972</v>
      </c>
      <c r="B31" s="808">
        <v>17</v>
      </c>
      <c r="C31" s="555" t="s">
        <v>1993</v>
      </c>
      <c r="D31" s="555"/>
      <c r="E31" s="555" t="s">
        <v>32</v>
      </c>
      <c r="F31" s="371" t="s">
        <v>2002</v>
      </c>
      <c r="G31" s="367" t="s">
        <v>19</v>
      </c>
      <c r="H31" s="367"/>
      <c r="I31" s="367"/>
      <c r="J31" s="370"/>
      <c r="K31" s="370"/>
      <c r="L31" s="371">
        <v>11</v>
      </c>
      <c r="M31" s="371">
        <v>27</v>
      </c>
      <c r="N31" s="371"/>
      <c r="O31" s="371"/>
      <c r="P31" s="364"/>
      <c r="Q31" s="365"/>
      <c r="R31" s="365">
        <v>507</v>
      </c>
      <c r="S31" s="561"/>
    </row>
    <row r="32" spans="1:20" ht="13.5" customHeight="1" x14ac:dyDescent="0.2">
      <c r="A32" s="808" t="s">
        <v>1972</v>
      </c>
      <c r="B32" s="808">
        <v>17</v>
      </c>
      <c r="C32" s="555" t="s">
        <v>1993</v>
      </c>
      <c r="D32" s="555"/>
      <c r="E32" s="555" t="s">
        <v>374</v>
      </c>
      <c r="F32" s="371" t="s">
        <v>2003</v>
      </c>
      <c r="G32" s="367" t="s">
        <v>19</v>
      </c>
      <c r="H32" s="367"/>
      <c r="I32" s="367"/>
      <c r="J32" s="370"/>
      <c r="K32" s="370"/>
      <c r="L32" s="371">
        <v>7</v>
      </c>
      <c r="M32" s="371">
        <v>2</v>
      </c>
      <c r="N32" s="371"/>
      <c r="O32" s="371"/>
      <c r="P32" s="364"/>
      <c r="Q32" s="365"/>
      <c r="R32" s="365">
        <v>507</v>
      </c>
      <c r="S32" s="561"/>
    </row>
    <row r="33" spans="1:19" ht="13.5" customHeight="1" x14ac:dyDescent="0.2">
      <c r="A33" s="808" t="s">
        <v>1972</v>
      </c>
      <c r="B33" s="808">
        <v>17</v>
      </c>
      <c r="C33" s="555" t="s">
        <v>1993</v>
      </c>
      <c r="D33" s="555"/>
      <c r="E33" s="555" t="s">
        <v>32</v>
      </c>
      <c r="F33" s="371" t="s">
        <v>2004</v>
      </c>
      <c r="G33" s="367" t="s">
        <v>19</v>
      </c>
      <c r="H33" s="367"/>
      <c r="I33" s="367"/>
      <c r="J33" s="370"/>
      <c r="K33" s="370"/>
      <c r="L33" s="371">
        <v>11</v>
      </c>
      <c r="M33" s="371">
        <v>29</v>
      </c>
      <c r="N33" s="371"/>
      <c r="O33" s="371"/>
      <c r="P33" s="364"/>
      <c r="Q33" s="365"/>
      <c r="R33" s="365">
        <v>544</v>
      </c>
      <c r="S33" s="561"/>
    </row>
    <row r="34" spans="1:19" ht="13.5" customHeight="1" x14ac:dyDescent="0.2">
      <c r="A34" s="808" t="s">
        <v>1972</v>
      </c>
      <c r="B34" s="808">
        <v>17</v>
      </c>
      <c r="C34" s="555" t="s">
        <v>1993</v>
      </c>
      <c r="D34" s="555"/>
      <c r="E34" s="555" t="s">
        <v>32</v>
      </c>
      <c r="F34" s="371" t="s">
        <v>2005</v>
      </c>
      <c r="G34" s="367" t="s">
        <v>19</v>
      </c>
      <c r="H34" s="367"/>
      <c r="I34" s="367"/>
      <c r="J34" s="370"/>
      <c r="K34" s="370"/>
      <c r="L34" s="371">
        <v>6</v>
      </c>
      <c r="M34" s="371"/>
      <c r="N34" s="371"/>
      <c r="O34" s="371"/>
      <c r="P34" s="364"/>
      <c r="Q34" s="365"/>
      <c r="R34" s="365">
        <v>549</v>
      </c>
      <c r="S34" s="561"/>
    </row>
    <row r="35" spans="1:19" s="577" customFormat="1" ht="13.5" customHeight="1" x14ac:dyDescent="0.25">
      <c r="A35" s="577" t="s">
        <v>1672</v>
      </c>
      <c r="B35" s="577">
        <v>31</v>
      </c>
      <c r="C35" s="555"/>
      <c r="D35" s="366" t="s">
        <v>1755</v>
      </c>
      <c r="E35" s="555" t="s">
        <v>1756</v>
      </c>
      <c r="F35" s="371">
        <v>43</v>
      </c>
      <c r="G35" s="367" t="s">
        <v>19</v>
      </c>
      <c r="H35" s="368">
        <v>1</v>
      </c>
      <c r="I35" s="658">
        <v>41331</v>
      </c>
      <c r="J35" s="370">
        <v>41638</v>
      </c>
      <c r="K35" s="370" t="s">
        <v>16</v>
      </c>
      <c r="L35" s="364">
        <v>10</v>
      </c>
      <c r="M35" s="370"/>
      <c r="N35" s="364">
        <v>1500</v>
      </c>
      <c r="O35" s="364">
        <v>1200</v>
      </c>
      <c r="P35" s="365">
        <v>3233425833</v>
      </c>
      <c r="Q35" s="365">
        <v>104</v>
      </c>
      <c r="R35" s="561"/>
    </row>
    <row r="36" spans="1:19" s="698" customFormat="1" ht="13.5" customHeight="1" x14ac:dyDescent="0.25">
      <c r="A36" s="698" t="s">
        <v>1672</v>
      </c>
      <c r="B36" s="698">
        <v>31</v>
      </c>
      <c r="C36" s="578"/>
      <c r="D36" s="579" t="s">
        <v>1755</v>
      </c>
      <c r="E36" s="578" t="s">
        <v>1756</v>
      </c>
      <c r="F36" s="699">
        <v>107</v>
      </c>
      <c r="G36" s="576" t="s">
        <v>19</v>
      </c>
      <c r="H36" s="769">
        <v>1</v>
      </c>
      <c r="I36" s="701">
        <v>41662</v>
      </c>
      <c r="J36" s="702">
        <v>41912</v>
      </c>
      <c r="K36" s="702" t="s">
        <v>16</v>
      </c>
      <c r="L36" s="703">
        <v>8</v>
      </c>
      <c r="M36" s="702"/>
      <c r="N36" s="703">
        <v>1500</v>
      </c>
      <c r="O36" s="703">
        <v>1200</v>
      </c>
      <c r="P36" s="704">
        <v>3073437946</v>
      </c>
      <c r="Q36" s="704">
        <v>104</v>
      </c>
      <c r="R36" s="438"/>
    </row>
    <row r="39" spans="1:19" s="577" customFormat="1" ht="15" customHeight="1" x14ac:dyDescent="0.25">
      <c r="A39" s="577" t="s">
        <v>993</v>
      </c>
      <c r="B39" s="577">
        <v>8</v>
      </c>
      <c r="C39" s="263" t="s">
        <v>1049</v>
      </c>
      <c r="D39" s="263" t="s">
        <v>1049</v>
      </c>
      <c r="E39" s="263" t="s">
        <v>1050</v>
      </c>
      <c r="F39" s="371" t="s">
        <v>1051</v>
      </c>
      <c r="G39" s="827" t="s">
        <v>19</v>
      </c>
      <c r="H39" s="368" t="s">
        <v>95</v>
      </c>
      <c r="I39" s="370">
        <v>41250</v>
      </c>
      <c r="J39" s="370">
        <v>41912</v>
      </c>
      <c r="K39" s="370" t="s">
        <v>16</v>
      </c>
      <c r="L39" s="371">
        <v>20</v>
      </c>
      <c r="M39" s="371">
        <v>0</v>
      </c>
      <c r="N39" s="371">
        <v>100</v>
      </c>
      <c r="O39" s="371" t="s">
        <v>95</v>
      </c>
      <c r="P39" s="835">
        <v>389227122</v>
      </c>
      <c r="Q39" s="365" t="s">
        <v>1052</v>
      </c>
      <c r="R39" s="266" t="s">
        <v>1053</v>
      </c>
    </row>
    <row r="40" spans="1:19" s="577" customFormat="1" ht="15" customHeight="1" x14ac:dyDescent="0.25">
      <c r="A40" s="577" t="s">
        <v>993</v>
      </c>
      <c r="B40" s="577">
        <v>8</v>
      </c>
      <c r="C40" s="263" t="s">
        <v>1049</v>
      </c>
      <c r="D40" s="263" t="s">
        <v>1049</v>
      </c>
      <c r="E40" s="263" t="s">
        <v>1054</v>
      </c>
      <c r="F40" s="263" t="s">
        <v>637</v>
      </c>
      <c r="G40" s="827" t="s">
        <v>19</v>
      </c>
      <c r="H40" s="368" t="s">
        <v>95</v>
      </c>
      <c r="I40" s="370">
        <v>41061</v>
      </c>
      <c r="J40" s="370">
        <v>41213</v>
      </c>
      <c r="K40" s="263" t="s">
        <v>637</v>
      </c>
      <c r="L40" s="371">
        <v>4</v>
      </c>
      <c r="M40" s="371">
        <v>0</v>
      </c>
      <c r="N40" s="371">
        <v>600</v>
      </c>
      <c r="O40" s="371" t="s">
        <v>95</v>
      </c>
      <c r="P40" s="835">
        <v>18000000</v>
      </c>
      <c r="Q40" s="365">
        <v>79</v>
      </c>
      <c r="R40" s="266" t="s">
        <v>1055</v>
      </c>
    </row>
    <row r="41" spans="1:19" s="577" customFormat="1" ht="15" customHeight="1" x14ac:dyDescent="0.25">
      <c r="A41" s="577" t="s">
        <v>993</v>
      </c>
      <c r="B41" s="577">
        <v>8</v>
      </c>
      <c r="C41" s="263" t="s">
        <v>1049</v>
      </c>
      <c r="D41" s="263" t="s">
        <v>1049</v>
      </c>
      <c r="E41" s="263" t="s">
        <v>1054</v>
      </c>
      <c r="F41" s="263" t="s">
        <v>637</v>
      </c>
      <c r="G41" s="367" t="s">
        <v>19</v>
      </c>
      <c r="H41" s="367" t="s">
        <v>95</v>
      </c>
      <c r="I41" s="370">
        <v>40927</v>
      </c>
      <c r="J41" s="370">
        <v>41059</v>
      </c>
      <c r="K41" s="370" t="s">
        <v>16</v>
      </c>
      <c r="L41" s="371">
        <v>4</v>
      </c>
      <c r="M41" s="371">
        <v>0</v>
      </c>
      <c r="N41" s="371">
        <v>510</v>
      </c>
      <c r="O41" s="371" t="s">
        <v>95</v>
      </c>
      <c r="P41" s="835">
        <v>9000000</v>
      </c>
      <c r="Q41" s="365">
        <v>80</v>
      </c>
      <c r="R41" s="266" t="s">
        <v>1055</v>
      </c>
    </row>
    <row r="42" spans="1:19" s="577" customFormat="1" ht="15" customHeight="1" x14ac:dyDescent="0.25">
      <c r="A42" s="577" t="s">
        <v>993</v>
      </c>
      <c r="B42" s="577">
        <v>8</v>
      </c>
      <c r="C42" s="263" t="s">
        <v>1049</v>
      </c>
      <c r="D42" s="263" t="s">
        <v>1049</v>
      </c>
      <c r="E42" s="263" t="s">
        <v>1056</v>
      </c>
      <c r="F42" s="371" t="s">
        <v>637</v>
      </c>
      <c r="G42" s="827" t="s">
        <v>1057</v>
      </c>
      <c r="H42" s="368" t="s">
        <v>95</v>
      </c>
      <c r="I42" s="370">
        <v>40507</v>
      </c>
      <c r="J42" s="370">
        <v>40512</v>
      </c>
      <c r="K42" s="370" t="s">
        <v>16</v>
      </c>
      <c r="L42" s="371">
        <v>10</v>
      </c>
      <c r="M42" s="371">
        <v>0</v>
      </c>
      <c r="N42" s="371">
        <v>100</v>
      </c>
      <c r="O42" s="371" t="s">
        <v>95</v>
      </c>
      <c r="P42" s="365">
        <v>20000000</v>
      </c>
      <c r="Q42" s="365">
        <v>83</v>
      </c>
      <c r="R42" s="266" t="s">
        <v>1055</v>
      </c>
      <c r="S42" s="577" t="s">
        <v>1002</v>
      </c>
    </row>
    <row r="43" spans="1:19" s="577" customFormat="1" ht="15" customHeight="1" x14ac:dyDescent="0.25">
      <c r="A43" s="577" t="s">
        <v>993</v>
      </c>
      <c r="B43" s="577">
        <v>8</v>
      </c>
      <c r="C43" s="263" t="s">
        <v>1049</v>
      </c>
      <c r="D43" s="263" t="s">
        <v>1049</v>
      </c>
      <c r="E43" s="263" t="s">
        <v>1056</v>
      </c>
      <c r="F43" s="371" t="s">
        <v>637</v>
      </c>
      <c r="G43" s="827" t="s">
        <v>1057</v>
      </c>
      <c r="H43" s="368" t="s">
        <v>95</v>
      </c>
      <c r="I43" s="370">
        <v>40567</v>
      </c>
      <c r="J43" s="370">
        <v>40843</v>
      </c>
      <c r="K43" s="370" t="s">
        <v>16</v>
      </c>
      <c r="L43" s="371">
        <v>9</v>
      </c>
      <c r="M43" s="371">
        <v>0</v>
      </c>
      <c r="N43" s="371">
        <v>110</v>
      </c>
      <c r="O43" s="371" t="s">
        <v>95</v>
      </c>
      <c r="P43" s="365">
        <v>27000000</v>
      </c>
      <c r="Q43" s="365">
        <v>84</v>
      </c>
      <c r="R43" s="266" t="s">
        <v>1055</v>
      </c>
      <c r="S43" s="577" t="s">
        <v>1002</v>
      </c>
    </row>
    <row r="44" spans="1:19" s="577" customFormat="1" ht="15" customHeight="1" x14ac:dyDescent="0.25">
      <c r="A44" s="577" t="s">
        <v>993</v>
      </c>
      <c r="B44" s="577">
        <v>9</v>
      </c>
      <c r="C44" s="263" t="s">
        <v>1049</v>
      </c>
      <c r="D44" s="263" t="s">
        <v>1049</v>
      </c>
      <c r="E44" s="263" t="s">
        <v>32</v>
      </c>
      <c r="F44" s="371">
        <v>215</v>
      </c>
      <c r="G44" s="827" t="s">
        <v>19</v>
      </c>
      <c r="H44" s="368" t="s">
        <v>95</v>
      </c>
      <c r="I44" s="370">
        <v>41501</v>
      </c>
      <c r="J44" s="370">
        <v>41912</v>
      </c>
      <c r="K44" s="370" t="s">
        <v>16</v>
      </c>
      <c r="L44" s="371">
        <v>13</v>
      </c>
      <c r="M44" s="371">
        <v>0</v>
      </c>
      <c r="N44" s="371">
        <v>1228</v>
      </c>
      <c r="O44" s="371" t="s">
        <v>95</v>
      </c>
      <c r="P44" s="365">
        <v>2996740933</v>
      </c>
      <c r="Q44" s="365">
        <v>103</v>
      </c>
      <c r="R44" s="266"/>
    </row>
    <row r="45" spans="1:19" s="577" customFormat="1" ht="15" customHeight="1" x14ac:dyDescent="0.25">
      <c r="A45" s="577" t="s">
        <v>993</v>
      </c>
      <c r="B45" s="577">
        <v>9</v>
      </c>
      <c r="C45" s="263" t="s">
        <v>1049</v>
      </c>
      <c r="D45" s="263" t="s">
        <v>1049</v>
      </c>
      <c r="E45" s="263" t="s">
        <v>1058</v>
      </c>
      <c r="F45" s="263" t="s">
        <v>637</v>
      </c>
      <c r="G45" s="827" t="s">
        <v>19</v>
      </c>
      <c r="H45" s="368" t="s">
        <v>95</v>
      </c>
      <c r="I45" s="370">
        <v>40938</v>
      </c>
      <c r="J45" s="370">
        <v>41445</v>
      </c>
      <c r="K45" s="370" t="s">
        <v>16</v>
      </c>
      <c r="L45" s="371">
        <v>16</v>
      </c>
      <c r="M45" s="371">
        <v>0</v>
      </c>
      <c r="N45" s="371">
        <v>100</v>
      </c>
      <c r="O45" s="371" t="s">
        <v>95</v>
      </c>
      <c r="P45" s="365">
        <v>15000000</v>
      </c>
      <c r="Q45" s="365">
        <v>104</v>
      </c>
      <c r="R45" s="266" t="s">
        <v>1055</v>
      </c>
    </row>
    <row r="46" spans="1:19" s="577" customFormat="1" ht="15" customHeight="1" x14ac:dyDescent="0.25">
      <c r="A46" s="577" t="s">
        <v>993</v>
      </c>
      <c r="B46" s="577">
        <v>9</v>
      </c>
      <c r="C46" s="263" t="s">
        <v>1049</v>
      </c>
      <c r="D46" s="263" t="s">
        <v>1049</v>
      </c>
      <c r="E46" s="263" t="s">
        <v>1058</v>
      </c>
      <c r="F46" s="371" t="s">
        <v>637</v>
      </c>
      <c r="G46" s="827" t="s">
        <v>19</v>
      </c>
      <c r="H46" s="368" t="s">
        <v>95</v>
      </c>
      <c r="I46" s="370">
        <v>40553</v>
      </c>
      <c r="J46" s="370">
        <v>40887</v>
      </c>
      <c r="K46" s="370" t="s">
        <v>16</v>
      </c>
      <c r="L46" s="371">
        <v>10</v>
      </c>
      <c r="M46" s="371">
        <v>0</v>
      </c>
      <c r="N46" s="371">
        <v>100</v>
      </c>
      <c r="O46" s="371" t="s">
        <v>95</v>
      </c>
      <c r="P46" s="365">
        <v>12000000</v>
      </c>
      <c r="Q46" s="365">
        <v>107</v>
      </c>
      <c r="R46" s="266" t="s">
        <v>1055</v>
      </c>
      <c r="S46" s="577" t="s">
        <v>1002</v>
      </c>
    </row>
    <row r="47" spans="1:19" s="577" customFormat="1" ht="15" customHeight="1" x14ac:dyDescent="0.25">
      <c r="A47" s="577" t="s">
        <v>993</v>
      </c>
      <c r="B47" s="577">
        <v>9</v>
      </c>
      <c r="C47" s="263" t="s">
        <v>1049</v>
      </c>
      <c r="D47" s="263" t="s">
        <v>1049</v>
      </c>
      <c r="E47" s="263" t="s">
        <v>1058</v>
      </c>
      <c r="F47" s="371" t="s">
        <v>637</v>
      </c>
      <c r="G47" s="827" t="s">
        <v>19</v>
      </c>
      <c r="H47" s="368" t="s">
        <v>95</v>
      </c>
      <c r="I47" s="370">
        <v>40196</v>
      </c>
      <c r="J47" s="370">
        <v>40529</v>
      </c>
      <c r="K47" s="370" t="s">
        <v>16</v>
      </c>
      <c r="L47" s="371">
        <v>9</v>
      </c>
      <c r="M47" s="371">
        <v>0</v>
      </c>
      <c r="N47" s="371">
        <v>90</v>
      </c>
      <c r="O47" s="371" t="s">
        <v>95</v>
      </c>
      <c r="P47" s="365">
        <v>10000000</v>
      </c>
      <c r="Q47" s="365">
        <v>108</v>
      </c>
      <c r="R47" s="266" t="s">
        <v>1055</v>
      </c>
      <c r="S47" s="577" t="s">
        <v>1002</v>
      </c>
    </row>
    <row r="48" spans="1:19" s="577" customFormat="1" ht="13.5" customHeight="1" x14ac:dyDescent="0.25">
      <c r="A48" s="577" t="s">
        <v>1672</v>
      </c>
      <c r="B48" s="577">
        <v>18</v>
      </c>
      <c r="C48" s="555" t="s">
        <v>1772</v>
      </c>
      <c r="D48" s="555" t="s">
        <v>1772</v>
      </c>
      <c r="E48" s="555" t="s">
        <v>1773</v>
      </c>
      <c r="F48" s="371"/>
      <c r="G48" s="367" t="s">
        <v>19</v>
      </c>
      <c r="H48" s="368"/>
      <c r="I48" s="658">
        <v>40949</v>
      </c>
      <c r="J48" s="658">
        <v>41243</v>
      </c>
      <c r="K48" s="660" t="s">
        <v>16</v>
      </c>
      <c r="L48" s="660">
        <f>(J48-I48)/30</f>
        <v>9.8000000000000007</v>
      </c>
      <c r="M48" s="370"/>
      <c r="N48" s="660">
        <v>100</v>
      </c>
      <c r="O48" s="660"/>
      <c r="P48" s="365"/>
      <c r="Q48" s="365"/>
      <c r="R48" s="561"/>
    </row>
    <row r="49" spans="1:19" s="577" customFormat="1" ht="13.5" customHeight="1" x14ac:dyDescent="0.25">
      <c r="A49" s="577" t="s">
        <v>1672</v>
      </c>
      <c r="B49" s="577">
        <v>18</v>
      </c>
      <c r="C49" s="555" t="s">
        <v>1772</v>
      </c>
      <c r="D49" s="555" t="s">
        <v>1772</v>
      </c>
      <c r="E49" s="555" t="s">
        <v>1773</v>
      </c>
      <c r="F49" s="371"/>
      <c r="G49" s="367" t="s">
        <v>19</v>
      </c>
      <c r="H49" s="368"/>
      <c r="I49" s="658">
        <v>41302</v>
      </c>
      <c r="J49" s="658">
        <v>41607</v>
      </c>
      <c r="K49" s="660" t="s">
        <v>16</v>
      </c>
      <c r="L49" s="660">
        <f t="shared" ref="L49:L50" si="0">(J49-I49)/30</f>
        <v>10.166666666666666</v>
      </c>
      <c r="M49" s="370"/>
      <c r="N49" s="660">
        <v>140</v>
      </c>
      <c r="O49" s="660"/>
      <c r="P49" s="365"/>
      <c r="Q49" s="365"/>
      <c r="R49" s="561"/>
    </row>
    <row r="50" spans="1:19" s="577" customFormat="1" ht="13.5" customHeight="1" x14ac:dyDescent="0.25">
      <c r="A50" s="577" t="s">
        <v>1672</v>
      </c>
      <c r="B50" s="577">
        <v>18</v>
      </c>
      <c r="C50" s="555" t="s">
        <v>1772</v>
      </c>
      <c r="D50" s="555" t="s">
        <v>1772</v>
      </c>
      <c r="E50" s="555" t="s">
        <v>1773</v>
      </c>
      <c r="F50" s="371"/>
      <c r="G50" s="367" t="s">
        <v>19</v>
      </c>
      <c r="H50" s="367"/>
      <c r="I50" s="658">
        <v>41680</v>
      </c>
      <c r="J50" s="658">
        <v>41880</v>
      </c>
      <c r="K50" s="660" t="s">
        <v>16</v>
      </c>
      <c r="L50" s="660">
        <f t="shared" si="0"/>
        <v>6.666666666666667</v>
      </c>
      <c r="M50" s="370"/>
      <c r="N50" s="660">
        <v>120</v>
      </c>
      <c r="O50" s="660"/>
      <c r="P50" s="365"/>
      <c r="Q50" s="365"/>
      <c r="R50" s="561"/>
    </row>
    <row r="51" spans="1:19" s="577" customFormat="1" ht="13.5" customHeight="1" x14ac:dyDescent="0.25">
      <c r="A51" s="577" t="s">
        <v>1672</v>
      </c>
      <c r="B51" s="577">
        <v>18</v>
      </c>
      <c r="C51" s="555" t="s">
        <v>1772</v>
      </c>
      <c r="D51" s="555" t="s">
        <v>1772</v>
      </c>
      <c r="E51" s="555" t="s">
        <v>1774</v>
      </c>
      <c r="F51" s="660"/>
      <c r="G51" s="658" t="s">
        <v>19</v>
      </c>
      <c r="H51" s="368"/>
      <c r="I51" s="658">
        <v>40190</v>
      </c>
      <c r="J51" s="658">
        <v>40529</v>
      </c>
      <c r="K51" s="658" t="s">
        <v>16</v>
      </c>
      <c r="L51" s="660">
        <f>(J51-I51)/30</f>
        <v>11.3</v>
      </c>
      <c r="M51" s="370"/>
      <c r="N51" s="660">
        <v>60</v>
      </c>
      <c r="O51" s="364"/>
      <c r="P51" s="365"/>
      <c r="Q51" s="365"/>
      <c r="R51" s="561" t="s">
        <v>1775</v>
      </c>
    </row>
    <row r="52" spans="1:19" s="577" customFormat="1" ht="13.5" customHeight="1" x14ac:dyDescent="0.25">
      <c r="A52" s="577" t="s">
        <v>1672</v>
      </c>
      <c r="B52" s="577">
        <v>18</v>
      </c>
      <c r="C52" s="555" t="s">
        <v>1772</v>
      </c>
      <c r="D52" s="555" t="s">
        <v>1772</v>
      </c>
      <c r="E52" s="555" t="s">
        <v>1774</v>
      </c>
      <c r="F52" s="660"/>
      <c r="G52" s="367" t="s">
        <v>19</v>
      </c>
      <c r="H52" s="303"/>
      <c r="I52" s="658">
        <v>40554</v>
      </c>
      <c r="J52" s="658">
        <v>40893</v>
      </c>
      <c r="K52" s="370" t="s">
        <v>16</v>
      </c>
      <c r="L52" s="660">
        <f>(J52-I52)/30</f>
        <v>11.3</v>
      </c>
      <c r="M52" s="370"/>
      <c r="N52" s="371">
        <v>50</v>
      </c>
      <c r="O52" s="364"/>
      <c r="P52" s="365"/>
      <c r="Q52" s="365"/>
      <c r="R52" s="561" t="s">
        <v>1775</v>
      </c>
    </row>
    <row r="53" spans="1:19" s="577" customFormat="1" ht="13.5" customHeight="1" x14ac:dyDescent="0.25">
      <c r="A53" s="577" t="s">
        <v>1672</v>
      </c>
      <c r="B53" s="577">
        <v>17</v>
      </c>
      <c r="C53" s="555" t="s">
        <v>1772</v>
      </c>
      <c r="D53" s="555" t="s">
        <v>1772</v>
      </c>
      <c r="E53" s="555" t="s">
        <v>32</v>
      </c>
      <c r="F53" s="371">
        <v>283</v>
      </c>
      <c r="G53" s="367" t="s">
        <v>19</v>
      </c>
      <c r="H53" s="368"/>
      <c r="I53" s="658">
        <v>41519</v>
      </c>
      <c r="J53" s="658">
        <v>41912</v>
      </c>
      <c r="K53" s="660" t="s">
        <v>16</v>
      </c>
      <c r="L53" s="660">
        <f>(J53-I53)/30</f>
        <v>13.1</v>
      </c>
      <c r="M53" s="370"/>
      <c r="N53" s="660">
        <v>1200</v>
      </c>
      <c r="O53" s="660"/>
      <c r="P53" s="365"/>
      <c r="Q53" s="365"/>
      <c r="R53" s="561"/>
    </row>
    <row r="54" spans="1:19" s="577" customFormat="1" ht="13.5" customHeight="1" x14ac:dyDescent="0.25">
      <c r="A54" s="577" t="s">
        <v>1672</v>
      </c>
      <c r="B54" s="577">
        <v>17</v>
      </c>
      <c r="C54" s="555" t="s">
        <v>1772</v>
      </c>
      <c r="D54" s="555" t="s">
        <v>1772</v>
      </c>
      <c r="E54" s="555" t="s">
        <v>1776</v>
      </c>
      <c r="F54" s="371" t="s">
        <v>1777</v>
      </c>
      <c r="G54" s="367" t="s">
        <v>19</v>
      </c>
      <c r="H54" s="368"/>
      <c r="I54" s="658">
        <v>41092</v>
      </c>
      <c r="J54" s="658">
        <v>41246</v>
      </c>
      <c r="K54" s="660" t="s">
        <v>16</v>
      </c>
      <c r="L54" s="364">
        <f t="shared" ref="L54:L55" si="1">(J54-I54)/30</f>
        <v>5.1333333333333337</v>
      </c>
      <c r="M54" s="370"/>
      <c r="N54" s="660">
        <v>100</v>
      </c>
      <c r="O54" s="660"/>
      <c r="P54" s="365"/>
      <c r="Q54" s="365"/>
      <c r="R54" s="561"/>
    </row>
    <row r="55" spans="1:19" s="577" customFormat="1" ht="13.5" customHeight="1" x14ac:dyDescent="0.25">
      <c r="A55" s="577" t="s">
        <v>1672</v>
      </c>
      <c r="B55" s="577">
        <v>17</v>
      </c>
      <c r="C55" s="555" t="s">
        <v>1772</v>
      </c>
      <c r="D55" s="555" t="s">
        <v>1772</v>
      </c>
      <c r="E55" s="555" t="s">
        <v>1776</v>
      </c>
      <c r="F55" s="371" t="s">
        <v>1778</v>
      </c>
      <c r="G55" s="367" t="s">
        <v>19</v>
      </c>
      <c r="H55" s="367"/>
      <c r="I55" s="658">
        <v>41304</v>
      </c>
      <c r="J55" s="658">
        <v>41516</v>
      </c>
      <c r="K55" s="660" t="s">
        <v>16</v>
      </c>
      <c r="L55" s="364">
        <f t="shared" si="1"/>
        <v>7.0666666666666664</v>
      </c>
      <c r="M55" s="370"/>
      <c r="N55" s="660">
        <v>100</v>
      </c>
      <c r="O55" s="660"/>
      <c r="P55" s="365"/>
      <c r="Q55" s="365"/>
      <c r="R55" s="561"/>
    </row>
    <row r="56" spans="1:19" s="577" customFormat="1" ht="13.5" customHeight="1" x14ac:dyDescent="0.25">
      <c r="A56" s="577" t="s">
        <v>1672</v>
      </c>
      <c r="B56" s="577">
        <v>17</v>
      </c>
      <c r="C56" s="555" t="s">
        <v>1772</v>
      </c>
      <c r="D56" s="555" t="s">
        <v>1772</v>
      </c>
      <c r="E56" s="555" t="s">
        <v>1776</v>
      </c>
      <c r="F56" s="660" t="s">
        <v>1779</v>
      </c>
      <c r="G56" s="658" t="s">
        <v>19</v>
      </c>
      <c r="H56" s="368"/>
      <c r="I56" s="658">
        <v>40566</v>
      </c>
      <c r="J56" s="658">
        <v>40907</v>
      </c>
      <c r="K56" s="658" t="s">
        <v>16</v>
      </c>
      <c r="L56" s="660">
        <f>(J56-I56)/30</f>
        <v>11.366666666666667</v>
      </c>
      <c r="M56" s="370"/>
      <c r="N56" s="660">
        <v>90</v>
      </c>
      <c r="O56" s="364"/>
      <c r="P56" s="365"/>
      <c r="Q56" s="365"/>
      <c r="R56" s="561" t="s">
        <v>1775</v>
      </c>
    </row>
    <row r="57" spans="1:19" s="577" customFormat="1" ht="13.5" customHeight="1" x14ac:dyDescent="0.25">
      <c r="A57" s="577" t="s">
        <v>1672</v>
      </c>
      <c r="B57" s="577">
        <v>17</v>
      </c>
      <c r="C57" s="555" t="s">
        <v>1772</v>
      </c>
      <c r="D57" s="555" t="s">
        <v>1772</v>
      </c>
      <c r="E57" s="555" t="s">
        <v>1780</v>
      </c>
      <c r="F57" s="660"/>
      <c r="G57" s="367" t="s">
        <v>19</v>
      </c>
      <c r="H57" s="303"/>
      <c r="I57" s="658">
        <v>40208</v>
      </c>
      <c r="J57" s="658">
        <v>40481</v>
      </c>
      <c r="K57" s="370" t="s">
        <v>16</v>
      </c>
      <c r="L57" s="660">
        <f>(J57-I57)/30</f>
        <v>9.1</v>
      </c>
      <c r="M57" s="370"/>
      <c r="N57" s="371">
        <v>50</v>
      </c>
      <c r="O57" s="364"/>
      <c r="P57" s="365"/>
      <c r="Q57" s="365"/>
      <c r="R57" s="561" t="s">
        <v>1775</v>
      </c>
    </row>
    <row r="58" spans="1:19" s="577" customFormat="1" ht="13.5" customHeight="1" x14ac:dyDescent="0.25">
      <c r="A58" s="577" t="s">
        <v>1672</v>
      </c>
      <c r="B58" s="577">
        <v>16</v>
      </c>
      <c r="C58" s="555" t="s">
        <v>1772</v>
      </c>
      <c r="D58" s="555" t="s">
        <v>1772</v>
      </c>
      <c r="E58" s="555" t="s">
        <v>1774</v>
      </c>
      <c r="F58" s="371"/>
      <c r="G58" s="367" t="s">
        <v>19</v>
      </c>
      <c r="H58" s="368"/>
      <c r="I58" s="658">
        <v>41660</v>
      </c>
      <c r="J58" s="658">
        <v>41912</v>
      </c>
      <c r="K58" s="660" t="s">
        <v>16</v>
      </c>
      <c r="L58" s="660">
        <f>(J58-I58)/30</f>
        <v>8.4</v>
      </c>
      <c r="M58" s="370"/>
      <c r="N58" s="660">
        <v>350</v>
      </c>
      <c r="O58" s="660"/>
      <c r="P58" s="365"/>
      <c r="Q58" s="365"/>
      <c r="R58" s="561"/>
    </row>
    <row r="59" spans="1:19" s="577" customFormat="1" ht="13.5" customHeight="1" x14ac:dyDescent="0.25">
      <c r="A59" s="577" t="s">
        <v>1672</v>
      </c>
      <c r="B59" s="577">
        <v>16</v>
      </c>
      <c r="C59" s="555" t="s">
        <v>1772</v>
      </c>
      <c r="D59" s="555" t="s">
        <v>1772</v>
      </c>
      <c r="E59" s="555" t="s">
        <v>1774</v>
      </c>
      <c r="F59" s="371"/>
      <c r="G59" s="367" t="s">
        <v>19</v>
      </c>
      <c r="H59" s="368"/>
      <c r="I59" s="658">
        <v>41136</v>
      </c>
      <c r="J59" s="658">
        <v>41628</v>
      </c>
      <c r="K59" s="660" t="s">
        <v>16</v>
      </c>
      <c r="L59" s="660">
        <f>(J59-I59)/30</f>
        <v>16.399999999999999</v>
      </c>
      <c r="M59" s="370"/>
      <c r="N59" s="660">
        <v>200</v>
      </c>
      <c r="O59" s="660"/>
      <c r="P59" s="365"/>
      <c r="Q59" s="365"/>
      <c r="R59" s="561"/>
    </row>
    <row r="60" spans="1:19" s="577" customFormat="1" ht="13.5" customHeight="1" x14ac:dyDescent="0.25">
      <c r="A60" s="577" t="s">
        <v>1672</v>
      </c>
      <c r="B60" s="577">
        <v>16</v>
      </c>
      <c r="C60" s="555" t="s">
        <v>1772</v>
      </c>
      <c r="D60" s="555" t="s">
        <v>1772</v>
      </c>
      <c r="E60" s="555" t="s">
        <v>1781</v>
      </c>
      <c r="F60" s="660"/>
      <c r="G60" s="658" t="s">
        <v>19</v>
      </c>
      <c r="H60" s="368"/>
      <c r="I60" s="658">
        <v>40198</v>
      </c>
      <c r="J60" s="658">
        <v>40513</v>
      </c>
      <c r="K60" s="658"/>
      <c r="L60" s="660">
        <f>(J60-I60)/30</f>
        <v>10.5</v>
      </c>
      <c r="M60" s="370"/>
      <c r="N60" s="660">
        <v>80</v>
      </c>
      <c r="O60" s="364"/>
      <c r="P60" s="365"/>
      <c r="Q60" s="365"/>
      <c r="R60" s="551"/>
    </row>
    <row r="61" spans="1:19" s="577" customFormat="1" ht="13.5" customHeight="1" x14ac:dyDescent="0.25">
      <c r="A61" s="577" t="s">
        <v>1672</v>
      </c>
      <c r="B61" s="577">
        <v>16</v>
      </c>
      <c r="C61" s="555" t="s">
        <v>1772</v>
      </c>
      <c r="D61" s="555" t="s">
        <v>1772</v>
      </c>
      <c r="E61" s="555" t="s">
        <v>1774</v>
      </c>
      <c r="F61" s="660"/>
      <c r="G61" s="367" t="s">
        <v>19</v>
      </c>
      <c r="H61" s="303"/>
      <c r="I61" s="658">
        <v>40548</v>
      </c>
      <c r="J61" s="658">
        <v>40907</v>
      </c>
      <c r="K61" s="370"/>
      <c r="L61" s="364">
        <f t="shared" ref="L61" si="2">(J61-I61)/30</f>
        <v>11.966666666666667</v>
      </c>
      <c r="M61" s="370"/>
      <c r="N61" s="371">
        <v>50</v>
      </c>
      <c r="O61" s="364"/>
      <c r="P61" s="365"/>
      <c r="Q61" s="365"/>
      <c r="R61" s="561" t="s">
        <v>1775</v>
      </c>
    </row>
    <row r="62" spans="1:19" ht="13.5" customHeight="1" x14ac:dyDescent="0.25">
      <c r="A62" s="808" t="s">
        <v>1972</v>
      </c>
      <c r="B62" s="808">
        <v>15</v>
      </c>
      <c r="C62" s="823" t="s">
        <v>1772</v>
      </c>
      <c r="D62" s="824" t="s">
        <v>2006</v>
      </c>
      <c r="E62" s="825" t="s">
        <v>32</v>
      </c>
      <c r="F62" s="826" t="s">
        <v>2007</v>
      </c>
      <c r="G62" s="827" t="s">
        <v>19</v>
      </c>
      <c r="H62" s="828">
        <v>1</v>
      </c>
      <c r="I62" s="829">
        <v>41250</v>
      </c>
      <c r="J62" s="830">
        <v>41988</v>
      </c>
      <c r="K62" s="830" t="s">
        <v>16</v>
      </c>
      <c r="L62" s="826">
        <v>21</v>
      </c>
      <c r="M62" s="826">
        <v>23</v>
      </c>
      <c r="N62" s="830"/>
      <c r="O62" s="831">
        <v>140</v>
      </c>
      <c r="P62" s="831">
        <v>140</v>
      </c>
      <c r="Q62" s="832" t="s">
        <v>2008</v>
      </c>
      <c r="R62" s="832"/>
      <c r="S62" s="337" t="s">
        <v>2009</v>
      </c>
    </row>
    <row r="63" spans="1:19" ht="13.5" customHeight="1" x14ac:dyDescent="0.25">
      <c r="A63" s="808" t="s">
        <v>1972</v>
      </c>
      <c r="B63" s="808">
        <v>15</v>
      </c>
      <c r="C63" s="823" t="s">
        <v>1772</v>
      </c>
      <c r="D63" s="824" t="s">
        <v>2006</v>
      </c>
      <c r="E63" s="825" t="s">
        <v>32</v>
      </c>
      <c r="F63" s="826" t="s">
        <v>2010</v>
      </c>
      <c r="G63" s="827" t="s">
        <v>19</v>
      </c>
      <c r="H63" s="833">
        <v>1</v>
      </c>
      <c r="I63" s="829">
        <v>41558</v>
      </c>
      <c r="J63" s="830">
        <v>41988</v>
      </c>
      <c r="K63" s="830" t="s">
        <v>16</v>
      </c>
      <c r="L63" s="826">
        <v>11</v>
      </c>
      <c r="M63" s="826">
        <v>19</v>
      </c>
      <c r="N63" s="830" t="s">
        <v>2011</v>
      </c>
      <c r="O63" s="826">
        <v>370</v>
      </c>
      <c r="P63" s="831">
        <v>370</v>
      </c>
      <c r="Q63" s="832">
        <v>810218527</v>
      </c>
      <c r="R63" s="832"/>
      <c r="S63" s="337" t="s">
        <v>1971</v>
      </c>
    </row>
    <row r="64" spans="1:19" ht="13.5" customHeight="1" x14ac:dyDescent="0.25">
      <c r="A64" s="808" t="s">
        <v>1972</v>
      </c>
      <c r="B64" s="808">
        <v>15</v>
      </c>
      <c r="C64" s="823" t="s">
        <v>1772</v>
      </c>
      <c r="D64" s="824" t="s">
        <v>2006</v>
      </c>
      <c r="E64" s="825" t="s">
        <v>32</v>
      </c>
      <c r="F64" s="826">
        <v>22012</v>
      </c>
      <c r="G64" s="827" t="s">
        <v>19</v>
      </c>
      <c r="H64" s="833">
        <v>1</v>
      </c>
      <c r="I64" s="829">
        <v>40941</v>
      </c>
      <c r="J64" s="830">
        <v>41069</v>
      </c>
      <c r="K64" s="830" t="s">
        <v>16</v>
      </c>
      <c r="L64" s="826">
        <v>4</v>
      </c>
      <c r="M64" s="826">
        <v>7</v>
      </c>
      <c r="N64" s="830"/>
      <c r="O64" s="826">
        <v>210</v>
      </c>
      <c r="P64" s="831">
        <v>210</v>
      </c>
      <c r="Q64" s="832">
        <v>15000000</v>
      </c>
      <c r="R64" s="832"/>
      <c r="S64" s="337" t="s">
        <v>2012</v>
      </c>
    </row>
    <row r="65" spans="1:20" ht="13.5" customHeight="1" x14ac:dyDescent="0.2">
      <c r="A65" s="808" t="s">
        <v>1972</v>
      </c>
      <c r="B65" s="808">
        <v>15</v>
      </c>
      <c r="C65" s="555" t="s">
        <v>1772</v>
      </c>
      <c r="D65" s="366" t="s">
        <v>1772</v>
      </c>
      <c r="E65" s="555" t="s">
        <v>2013</v>
      </c>
      <c r="F65" s="660">
        <v>12010</v>
      </c>
      <c r="G65" s="367" t="s">
        <v>19</v>
      </c>
      <c r="H65" s="368">
        <v>1</v>
      </c>
      <c r="I65" s="658">
        <v>40218</v>
      </c>
      <c r="J65" s="370">
        <v>40831</v>
      </c>
      <c r="K65" s="370" t="s">
        <v>16</v>
      </c>
      <c r="L65" s="660">
        <v>32</v>
      </c>
      <c r="M65" s="660">
        <v>8</v>
      </c>
      <c r="N65" s="370"/>
      <c r="O65" s="364">
        <v>848</v>
      </c>
      <c r="P65" s="364">
        <v>800</v>
      </c>
      <c r="Q65" s="365">
        <v>6432000</v>
      </c>
      <c r="R65" s="365">
        <v>434</v>
      </c>
      <c r="S65" s="561" t="s">
        <v>2014</v>
      </c>
      <c r="T65" s="808" t="s">
        <v>1002</v>
      </c>
    </row>
    <row r="66" spans="1:20" ht="13.5" customHeight="1" x14ac:dyDescent="0.2">
      <c r="A66" s="808" t="s">
        <v>1972</v>
      </c>
      <c r="B66" s="808">
        <v>3</v>
      </c>
      <c r="C66" s="555" t="s">
        <v>1772</v>
      </c>
      <c r="D66" s="366" t="s">
        <v>1772</v>
      </c>
      <c r="E66" s="555" t="s">
        <v>32</v>
      </c>
      <c r="F66" s="834">
        <v>0.14605067064083457</v>
      </c>
      <c r="G66" s="367" t="s">
        <v>19</v>
      </c>
      <c r="H66" s="367">
        <v>100</v>
      </c>
      <c r="I66" s="658">
        <v>41530</v>
      </c>
      <c r="J66" s="370">
        <v>41988</v>
      </c>
      <c r="K66" s="370" t="s">
        <v>16</v>
      </c>
      <c r="L66" s="660">
        <v>12</v>
      </c>
      <c r="M66" s="660">
        <v>11</v>
      </c>
      <c r="N66" s="370"/>
      <c r="O66" s="364">
        <v>914</v>
      </c>
      <c r="P66" s="364">
        <v>914</v>
      </c>
      <c r="Q66" s="365">
        <f>(2336992028+698965985+341815007)*80%</f>
        <v>2702218416</v>
      </c>
      <c r="R66" s="365" t="s">
        <v>2015</v>
      </c>
      <c r="S66" s="561"/>
    </row>
    <row r="67" spans="1:20" s="607" customFormat="1" ht="14.25" customHeight="1" x14ac:dyDescent="0.2">
      <c r="A67" s="607" t="s">
        <v>2326</v>
      </c>
      <c r="B67" s="607">
        <v>11</v>
      </c>
      <c r="C67" s="555" t="s">
        <v>2276</v>
      </c>
      <c r="D67" s="366" t="s">
        <v>2276</v>
      </c>
      <c r="E67" s="554" t="s">
        <v>32</v>
      </c>
      <c r="F67" s="563">
        <v>701820130329</v>
      </c>
      <c r="G67" s="549" t="s">
        <v>19</v>
      </c>
      <c r="H67" s="560">
        <v>1</v>
      </c>
      <c r="I67" s="570">
        <v>41508</v>
      </c>
      <c r="J67" s="570">
        <v>41988</v>
      </c>
      <c r="K67" s="558" t="s">
        <v>16</v>
      </c>
      <c r="L67" s="556">
        <v>13.26</v>
      </c>
      <c r="M67" s="556">
        <v>2.5</v>
      </c>
      <c r="N67" s="565">
        <v>356</v>
      </c>
      <c r="O67" s="565">
        <f>+N67*H67</f>
        <v>356</v>
      </c>
      <c r="P67" s="550">
        <v>972159719</v>
      </c>
      <c r="Q67" s="308">
        <v>68</v>
      </c>
      <c r="R67" s="561" t="s">
        <v>2277</v>
      </c>
    </row>
    <row r="68" spans="1:20" s="607" customFormat="1" ht="14.25" customHeight="1" x14ac:dyDescent="0.2">
      <c r="A68" s="607" t="s">
        <v>2326</v>
      </c>
      <c r="B68" s="607">
        <v>11</v>
      </c>
      <c r="C68" s="555" t="s">
        <v>2276</v>
      </c>
      <c r="D68" s="366" t="s">
        <v>2276</v>
      </c>
      <c r="E68" s="554" t="s">
        <v>32</v>
      </c>
      <c r="F68" s="563">
        <v>701820130351</v>
      </c>
      <c r="G68" s="549" t="s">
        <v>19</v>
      </c>
      <c r="H68" s="557">
        <v>1</v>
      </c>
      <c r="I68" s="570">
        <v>41508</v>
      </c>
      <c r="J68" s="570">
        <v>41988</v>
      </c>
      <c r="K68" s="558" t="s">
        <v>16</v>
      </c>
      <c r="L68" s="556">
        <v>0</v>
      </c>
      <c r="M68" s="556">
        <v>15.76</v>
      </c>
      <c r="N68" s="565">
        <v>450</v>
      </c>
      <c r="O68" s="565">
        <v>450</v>
      </c>
      <c r="P68" s="550">
        <v>856502550</v>
      </c>
      <c r="Q68" s="265" t="s">
        <v>2278</v>
      </c>
      <c r="R68" s="561" t="s">
        <v>2279</v>
      </c>
    </row>
    <row r="69" spans="1:20" s="607" customFormat="1" ht="14.25" customHeight="1" x14ac:dyDescent="0.2">
      <c r="A69" s="607" t="s">
        <v>2326</v>
      </c>
      <c r="B69" s="607">
        <v>11</v>
      </c>
      <c r="C69" s="555" t="s">
        <v>2276</v>
      </c>
      <c r="D69" s="366" t="s">
        <v>2276</v>
      </c>
      <c r="E69" s="553" t="s">
        <v>2280</v>
      </c>
      <c r="F69" s="563">
        <v>42012</v>
      </c>
      <c r="G69" s="549" t="s">
        <v>19</v>
      </c>
      <c r="H69" s="557">
        <v>1</v>
      </c>
      <c r="I69" s="570">
        <v>41124</v>
      </c>
      <c r="J69" s="570">
        <v>41612</v>
      </c>
      <c r="K69" s="558" t="s">
        <v>16</v>
      </c>
      <c r="L69" s="556">
        <v>0</v>
      </c>
      <c r="M69" s="556">
        <v>16.3</v>
      </c>
      <c r="N69" s="565">
        <v>382</v>
      </c>
      <c r="O69" s="565">
        <v>382</v>
      </c>
      <c r="P69" s="283"/>
      <c r="Q69" s="308">
        <v>71</v>
      </c>
      <c r="R69" s="561" t="s">
        <v>2281</v>
      </c>
    </row>
    <row r="70" spans="1:20" s="607" customFormat="1" ht="14.25" customHeight="1" x14ac:dyDescent="0.2">
      <c r="A70" s="607" t="s">
        <v>2326</v>
      </c>
      <c r="B70" s="607">
        <v>11</v>
      </c>
      <c r="C70" s="555" t="s">
        <v>2276</v>
      </c>
      <c r="D70" s="366" t="s">
        <v>2276</v>
      </c>
      <c r="E70" s="554" t="s">
        <v>2282</v>
      </c>
      <c r="F70" s="563" t="s">
        <v>2146</v>
      </c>
      <c r="G70" s="549" t="s">
        <v>19</v>
      </c>
      <c r="H70" s="560">
        <v>1</v>
      </c>
      <c r="I70" s="570">
        <v>40227</v>
      </c>
      <c r="J70" s="570">
        <v>40842</v>
      </c>
      <c r="K70" s="558" t="s">
        <v>16</v>
      </c>
      <c r="L70" s="556">
        <v>20.21</v>
      </c>
      <c r="M70" s="556">
        <v>0</v>
      </c>
      <c r="N70" s="556"/>
      <c r="O70" s="556"/>
      <c r="P70" s="550">
        <v>18000000</v>
      </c>
      <c r="Q70" s="550">
        <v>563</v>
      </c>
      <c r="R70" s="561" t="s">
        <v>2283</v>
      </c>
      <c r="S70" s="607" t="s">
        <v>1002</v>
      </c>
    </row>
    <row r="71" spans="1:20" s="607" customFormat="1" ht="14.25" customHeight="1" x14ac:dyDescent="0.2">
      <c r="A71" s="607" t="s">
        <v>2326</v>
      </c>
      <c r="B71" s="607">
        <v>8</v>
      </c>
      <c r="C71" s="1000" t="s">
        <v>1772</v>
      </c>
      <c r="D71" s="1000" t="s">
        <v>1772</v>
      </c>
      <c r="E71" s="1002" t="s">
        <v>93</v>
      </c>
      <c r="F71" s="1061">
        <v>7018201200085</v>
      </c>
      <c r="G71" s="1002" t="s">
        <v>19</v>
      </c>
      <c r="H71" s="1003">
        <v>1</v>
      </c>
      <c r="I71" s="1004">
        <v>41513</v>
      </c>
      <c r="J71" s="1083">
        <v>41912</v>
      </c>
      <c r="K71" s="1005" t="s">
        <v>16</v>
      </c>
      <c r="L71" s="1084">
        <v>12.1</v>
      </c>
      <c r="M71" s="1006">
        <v>0</v>
      </c>
      <c r="N71" s="1001">
        <v>350</v>
      </c>
      <c r="O71" s="1001">
        <f>N71*H71</f>
        <v>350</v>
      </c>
      <c r="P71" s="1008">
        <v>680234900</v>
      </c>
      <c r="Q71" s="1009" t="s">
        <v>2164</v>
      </c>
      <c r="R71" s="1382" t="s">
        <v>2165</v>
      </c>
    </row>
    <row r="72" spans="1:20" s="607" customFormat="1" ht="14.25" customHeight="1" x14ac:dyDescent="0.2">
      <c r="A72" s="607" t="s">
        <v>2326</v>
      </c>
      <c r="B72" s="607">
        <v>8</v>
      </c>
      <c r="C72" s="1000" t="s">
        <v>1772</v>
      </c>
      <c r="D72" s="1002" t="s">
        <v>1772</v>
      </c>
      <c r="E72" s="1002" t="s">
        <v>2166</v>
      </c>
      <c r="F72" s="1061" t="s">
        <v>2167</v>
      </c>
      <c r="G72" s="1002" t="s">
        <v>19</v>
      </c>
      <c r="H72" s="1003">
        <v>1</v>
      </c>
      <c r="I72" s="1085">
        <v>40249</v>
      </c>
      <c r="J72" s="1086">
        <v>40564</v>
      </c>
      <c r="K72" s="1005" t="s">
        <v>16</v>
      </c>
      <c r="L72" s="1006">
        <v>9.9</v>
      </c>
      <c r="M72" s="1006">
        <v>0</v>
      </c>
      <c r="N72" s="1001">
        <v>102</v>
      </c>
      <c r="O72" s="1001">
        <f>N72*H72</f>
        <v>102</v>
      </c>
      <c r="P72" s="1087">
        <v>8000000</v>
      </c>
      <c r="Q72" s="1009" t="s">
        <v>2168</v>
      </c>
      <c r="R72" s="1383"/>
    </row>
    <row r="73" spans="1:20" s="607" customFormat="1" ht="14.25" customHeight="1" x14ac:dyDescent="0.2">
      <c r="A73" s="607" t="s">
        <v>2326</v>
      </c>
      <c r="B73" s="607">
        <v>8</v>
      </c>
      <c r="C73" s="1000" t="s">
        <v>1772</v>
      </c>
      <c r="D73" s="1009" t="s">
        <v>1772</v>
      </c>
      <c r="E73" s="1002" t="s">
        <v>2166</v>
      </c>
      <c r="F73" s="1088" t="s">
        <v>2169</v>
      </c>
      <c r="G73" s="1002" t="s">
        <v>19</v>
      </c>
      <c r="H73" s="1003">
        <v>1</v>
      </c>
      <c r="I73" s="1004">
        <v>40596</v>
      </c>
      <c r="J73" s="1083">
        <v>41207</v>
      </c>
      <c r="K73" s="1005" t="s">
        <v>16</v>
      </c>
      <c r="L73" s="1006">
        <v>19.2</v>
      </c>
      <c r="M73" s="1005"/>
      <c r="N73" s="1001">
        <v>180</v>
      </c>
      <c r="O73" s="1001">
        <v>100</v>
      </c>
      <c r="P73" s="1008">
        <v>15000000</v>
      </c>
      <c r="Q73" s="1008">
        <v>251</v>
      </c>
      <c r="R73" s="1009" t="s">
        <v>2170</v>
      </c>
      <c r="S73" s="607" t="s">
        <v>1002</v>
      </c>
    </row>
    <row r="76" spans="1:20" s="577" customFormat="1" ht="13.5" customHeight="1" x14ac:dyDescent="0.25">
      <c r="A76" s="577" t="s">
        <v>1672</v>
      </c>
      <c r="B76" s="577">
        <v>34</v>
      </c>
      <c r="C76" s="555" t="s">
        <v>1693</v>
      </c>
      <c r="D76" s="366" t="s">
        <v>1693</v>
      </c>
      <c r="E76" s="555" t="s">
        <v>1597</v>
      </c>
      <c r="F76" s="303" t="s">
        <v>1694</v>
      </c>
      <c r="G76" s="367" t="s">
        <v>19</v>
      </c>
      <c r="H76" s="368" t="s">
        <v>95</v>
      </c>
      <c r="I76" s="658">
        <v>40402</v>
      </c>
      <c r="J76" s="658">
        <v>40711</v>
      </c>
      <c r="K76" s="370" t="s">
        <v>16</v>
      </c>
      <c r="L76" s="371">
        <v>10</v>
      </c>
      <c r="M76" s="370"/>
      <c r="N76" s="371">
        <v>1711</v>
      </c>
      <c r="O76" s="371" t="s">
        <v>95</v>
      </c>
      <c r="P76" s="365">
        <v>1381953017</v>
      </c>
      <c r="Q76" s="365"/>
      <c r="R76" s="561" t="s">
        <v>1695</v>
      </c>
    </row>
    <row r="77" spans="1:20" s="577" customFormat="1" ht="13.5" customHeight="1" x14ac:dyDescent="0.25">
      <c r="A77" s="577" t="s">
        <v>1672</v>
      </c>
      <c r="B77" s="577">
        <v>34</v>
      </c>
      <c r="C77" s="555" t="s">
        <v>1693</v>
      </c>
      <c r="D77" s="366" t="s">
        <v>1693</v>
      </c>
      <c r="E77" s="555" t="s">
        <v>1696</v>
      </c>
      <c r="F77" s="371">
        <v>2130557</v>
      </c>
      <c r="G77" s="367" t="s">
        <v>19</v>
      </c>
      <c r="H77" s="367" t="s">
        <v>1697</v>
      </c>
      <c r="I77" s="658">
        <v>41339</v>
      </c>
      <c r="J77" s="658">
        <v>41453</v>
      </c>
      <c r="K77" s="370" t="s">
        <v>16</v>
      </c>
      <c r="L77" s="371">
        <v>3</v>
      </c>
      <c r="M77" s="370"/>
      <c r="N77" s="371">
        <v>1035</v>
      </c>
      <c r="O77" s="371" t="s">
        <v>95</v>
      </c>
      <c r="P77" s="365">
        <v>998658356</v>
      </c>
      <c r="Q77" s="365"/>
      <c r="R77" s="561" t="s">
        <v>1695</v>
      </c>
    </row>
    <row r="78" spans="1:20" s="577" customFormat="1" ht="13.5" customHeight="1" x14ac:dyDescent="0.25">
      <c r="A78" s="577" t="s">
        <v>1672</v>
      </c>
      <c r="B78" s="577">
        <v>34</v>
      </c>
      <c r="C78" s="555" t="s">
        <v>1693</v>
      </c>
      <c r="D78" s="366" t="s">
        <v>1693</v>
      </c>
      <c r="E78" s="555" t="s">
        <v>32</v>
      </c>
      <c r="F78" s="371">
        <v>291</v>
      </c>
      <c r="G78" s="367" t="s">
        <v>19</v>
      </c>
      <c r="H78" s="367" t="s">
        <v>95</v>
      </c>
      <c r="I78" s="658">
        <v>41533</v>
      </c>
      <c r="J78" s="658">
        <v>41912</v>
      </c>
      <c r="K78" s="370" t="s">
        <v>16</v>
      </c>
      <c r="L78" s="371">
        <v>12</v>
      </c>
      <c r="M78" s="370"/>
      <c r="N78" s="371">
        <v>1035</v>
      </c>
      <c r="O78" s="364" t="s">
        <v>95</v>
      </c>
      <c r="P78" s="365">
        <v>4201034468</v>
      </c>
      <c r="Q78" s="365"/>
      <c r="R78" s="561" t="s">
        <v>1695</v>
      </c>
    </row>
    <row r="79" spans="1:20" s="577" customFormat="1" ht="13.5" customHeight="1" x14ac:dyDescent="0.25">
      <c r="A79" s="577" t="s">
        <v>1672</v>
      </c>
      <c r="B79" s="577">
        <v>29</v>
      </c>
      <c r="C79" s="555" t="s">
        <v>1698</v>
      </c>
      <c r="D79" s="366" t="s">
        <v>1699</v>
      </c>
      <c r="E79" s="555" t="s">
        <v>32</v>
      </c>
      <c r="F79" s="303" t="s">
        <v>1700</v>
      </c>
      <c r="G79" s="367" t="s">
        <v>19</v>
      </c>
      <c r="H79" s="368" t="s">
        <v>427</v>
      </c>
      <c r="I79" s="658">
        <v>40560</v>
      </c>
      <c r="J79" s="658">
        <v>40908</v>
      </c>
      <c r="K79" s="370" t="s">
        <v>16</v>
      </c>
      <c r="L79" s="364">
        <v>11.465999999999999</v>
      </c>
      <c r="M79" s="370"/>
      <c r="N79" s="371">
        <v>1105</v>
      </c>
      <c r="O79" s="371">
        <v>280</v>
      </c>
      <c r="P79" s="365">
        <v>475878703</v>
      </c>
      <c r="Q79" s="365"/>
      <c r="R79" s="561"/>
    </row>
    <row r="80" spans="1:20" s="577" customFormat="1" ht="13.5" customHeight="1" x14ac:dyDescent="0.25">
      <c r="A80" s="577" t="s">
        <v>1672</v>
      </c>
      <c r="B80" s="577">
        <v>29</v>
      </c>
      <c r="C80" s="555" t="s">
        <v>1698</v>
      </c>
      <c r="D80" s="366" t="s">
        <v>1701</v>
      </c>
      <c r="E80" s="555" t="s">
        <v>374</v>
      </c>
      <c r="F80" s="303" t="s">
        <v>1702</v>
      </c>
      <c r="G80" s="367" t="s">
        <v>19</v>
      </c>
      <c r="H80" s="367"/>
      <c r="I80" s="658">
        <v>41151</v>
      </c>
      <c r="J80" s="658">
        <v>41258</v>
      </c>
      <c r="K80" s="370" t="s">
        <v>16</v>
      </c>
      <c r="L80" s="364">
        <v>3.5</v>
      </c>
      <c r="M80" s="370"/>
      <c r="N80" s="371">
        <v>1035</v>
      </c>
      <c r="O80" s="364"/>
      <c r="P80" s="365">
        <v>608373912</v>
      </c>
      <c r="Q80" s="365"/>
      <c r="R80" s="561"/>
    </row>
    <row r="81" spans="1:19" s="577" customFormat="1" ht="13.5" customHeight="1" x14ac:dyDescent="0.25">
      <c r="A81" s="577" t="s">
        <v>1672</v>
      </c>
      <c r="B81" s="577">
        <v>29</v>
      </c>
      <c r="C81" s="555" t="s">
        <v>1698</v>
      </c>
      <c r="D81" s="366" t="s">
        <v>1699</v>
      </c>
      <c r="E81" s="555" t="s">
        <v>32</v>
      </c>
      <c r="F81" s="303" t="s">
        <v>1703</v>
      </c>
      <c r="G81" s="367" t="s">
        <v>19</v>
      </c>
      <c r="H81" s="367"/>
      <c r="I81" s="658">
        <v>40931</v>
      </c>
      <c r="J81" s="658">
        <v>41273</v>
      </c>
      <c r="K81" s="370" t="s">
        <v>16</v>
      </c>
      <c r="L81" s="364">
        <v>11.23</v>
      </c>
      <c r="M81" s="370"/>
      <c r="N81" s="371">
        <v>1599</v>
      </c>
      <c r="O81" s="364"/>
      <c r="P81" s="365">
        <v>780559795</v>
      </c>
      <c r="Q81" s="365"/>
      <c r="R81" s="561"/>
    </row>
    <row r="82" spans="1:19" s="577" customFormat="1" ht="13.5" customHeight="1" x14ac:dyDescent="0.25">
      <c r="A82" s="577" t="s">
        <v>1672</v>
      </c>
      <c r="B82" s="577">
        <v>29</v>
      </c>
      <c r="C82" s="555" t="s">
        <v>1698</v>
      </c>
      <c r="D82" s="366" t="s">
        <v>1699</v>
      </c>
      <c r="E82" s="555" t="s">
        <v>32</v>
      </c>
      <c r="F82" s="303" t="s">
        <v>1704</v>
      </c>
      <c r="G82" s="367" t="s">
        <v>19</v>
      </c>
      <c r="H82" s="368">
        <v>1</v>
      </c>
      <c r="I82" s="658">
        <v>41304</v>
      </c>
      <c r="J82" s="658">
        <v>41639</v>
      </c>
      <c r="K82" s="370" t="s">
        <v>16</v>
      </c>
      <c r="L82" s="364">
        <v>11</v>
      </c>
      <c r="M82" s="370"/>
      <c r="N82" s="364">
        <v>1599</v>
      </c>
      <c r="O82" s="364"/>
      <c r="P82" s="365">
        <v>1160324072</v>
      </c>
      <c r="Q82" s="365"/>
      <c r="R82" s="561"/>
      <c r="S82" s="577" t="s">
        <v>1002</v>
      </c>
    </row>
    <row r="83" spans="1:19" s="577" customFormat="1" ht="13.5" customHeight="1" x14ac:dyDescent="0.25">
      <c r="A83" s="577" t="s">
        <v>1672</v>
      </c>
      <c r="B83" s="577">
        <v>29</v>
      </c>
      <c r="C83" s="555" t="s">
        <v>1698</v>
      </c>
      <c r="D83" s="366" t="s">
        <v>1705</v>
      </c>
      <c r="E83" s="555" t="s">
        <v>374</v>
      </c>
      <c r="F83" s="303" t="s">
        <v>1706</v>
      </c>
      <c r="G83" s="367" t="s">
        <v>19</v>
      </c>
      <c r="H83" s="367"/>
      <c r="I83" s="658">
        <v>40781</v>
      </c>
      <c r="J83" s="658">
        <v>40943</v>
      </c>
      <c r="K83" s="370" t="s">
        <v>16</v>
      </c>
      <c r="L83" s="364">
        <v>5.73</v>
      </c>
      <c r="M83" s="370"/>
      <c r="N83" s="364">
        <v>414</v>
      </c>
      <c r="O83" s="364"/>
      <c r="P83" s="365">
        <v>384103652</v>
      </c>
      <c r="Q83" s="365"/>
      <c r="R83" s="561"/>
      <c r="S83" s="577" t="s">
        <v>1002</v>
      </c>
    </row>
    <row r="84" spans="1:19" s="577" customFormat="1" ht="13.5" customHeight="1" x14ac:dyDescent="0.25">
      <c r="A84" s="577" t="s">
        <v>1672</v>
      </c>
      <c r="B84" s="577">
        <v>29</v>
      </c>
      <c r="C84" s="555" t="s">
        <v>1698</v>
      </c>
      <c r="D84" s="366" t="s">
        <v>1705</v>
      </c>
      <c r="E84" s="555" t="s">
        <v>374</v>
      </c>
      <c r="F84" s="303" t="s">
        <v>1707</v>
      </c>
      <c r="G84" s="367" t="s">
        <v>19</v>
      </c>
      <c r="H84" s="367"/>
      <c r="I84" s="658">
        <v>41135</v>
      </c>
      <c r="J84" s="658">
        <v>41258</v>
      </c>
      <c r="K84" s="370" t="s">
        <v>16</v>
      </c>
      <c r="L84" s="364">
        <v>4.33</v>
      </c>
      <c r="M84" s="370"/>
      <c r="N84" s="364">
        <v>309</v>
      </c>
      <c r="O84" s="364"/>
      <c r="P84" s="365">
        <v>337455522</v>
      </c>
      <c r="Q84" s="365"/>
      <c r="R84" s="561"/>
      <c r="S84" s="577" t="s">
        <v>1002</v>
      </c>
    </row>
    <row r="85" spans="1:19" s="577" customFormat="1" ht="13.5" customHeight="1" x14ac:dyDescent="0.25">
      <c r="A85" s="577" t="s">
        <v>1972</v>
      </c>
      <c r="B85" s="577">
        <v>4</v>
      </c>
      <c r="C85" s="594" t="s">
        <v>2022</v>
      </c>
      <c r="D85" s="366" t="s">
        <v>1701</v>
      </c>
      <c r="E85" s="553" t="s">
        <v>374</v>
      </c>
      <c r="F85" s="555" t="s">
        <v>2023</v>
      </c>
      <c r="G85" s="554" t="s">
        <v>19</v>
      </c>
      <c r="H85" s="315">
        <v>1</v>
      </c>
      <c r="I85" s="316">
        <v>41020</v>
      </c>
      <c r="J85" s="317">
        <v>41135</v>
      </c>
      <c r="K85" s="317" t="s">
        <v>16</v>
      </c>
      <c r="L85" s="318">
        <v>4</v>
      </c>
      <c r="M85" s="318">
        <v>10</v>
      </c>
      <c r="N85" s="317"/>
      <c r="O85" s="318">
        <v>414</v>
      </c>
      <c r="P85" s="556"/>
      <c r="Q85" s="274">
        <v>372338131</v>
      </c>
      <c r="R85" s="320"/>
      <c r="S85" s="561"/>
    </row>
    <row r="86" spans="1:19" s="577" customFormat="1" ht="13.5" customHeight="1" x14ac:dyDescent="0.25">
      <c r="A86" s="577" t="s">
        <v>1972</v>
      </c>
      <c r="B86" s="577">
        <v>5</v>
      </c>
      <c r="C86" s="594" t="s">
        <v>2022</v>
      </c>
      <c r="D86" s="366" t="s">
        <v>1701</v>
      </c>
      <c r="E86" s="553" t="s">
        <v>374</v>
      </c>
      <c r="F86" s="555" t="s">
        <v>2024</v>
      </c>
      <c r="G86" s="554" t="s">
        <v>19</v>
      </c>
      <c r="H86" s="315">
        <v>1</v>
      </c>
      <c r="I86" s="316">
        <v>41339</v>
      </c>
      <c r="J86" s="317">
        <v>41453</v>
      </c>
      <c r="K86" s="317" t="s">
        <v>16</v>
      </c>
      <c r="L86" s="318">
        <v>3</v>
      </c>
      <c r="M86" s="318">
        <v>22</v>
      </c>
      <c r="N86" s="317"/>
      <c r="O86" s="318">
        <v>309</v>
      </c>
      <c r="P86" s="556"/>
      <c r="Q86" s="950"/>
      <c r="R86" s="320"/>
      <c r="S86" s="561"/>
    </row>
    <row r="87" spans="1:19" s="577" customFormat="1" ht="13.5" customHeight="1" x14ac:dyDescent="0.25">
      <c r="A87" s="577" t="s">
        <v>1972</v>
      </c>
      <c r="B87" s="577">
        <v>17</v>
      </c>
      <c r="C87" s="594" t="s">
        <v>2022</v>
      </c>
      <c r="D87" s="366" t="s">
        <v>1701</v>
      </c>
      <c r="E87" s="553" t="s">
        <v>1969</v>
      </c>
      <c r="F87" s="555" t="s">
        <v>2025</v>
      </c>
      <c r="G87" s="554" t="s">
        <v>19</v>
      </c>
      <c r="H87" s="315">
        <v>1</v>
      </c>
      <c r="I87" s="316">
        <v>41533</v>
      </c>
      <c r="J87" s="317">
        <v>41639</v>
      </c>
      <c r="K87" s="317" t="s">
        <v>16</v>
      </c>
      <c r="L87" s="318">
        <v>3</v>
      </c>
      <c r="M87" s="318">
        <v>15</v>
      </c>
      <c r="N87" s="317"/>
      <c r="O87" s="318">
        <v>349</v>
      </c>
      <c r="P87" s="556"/>
      <c r="Q87" s="274"/>
      <c r="R87" s="320"/>
      <c r="S87" s="561"/>
    </row>
    <row r="90" spans="1:19" s="577" customFormat="1" ht="15" customHeight="1" x14ac:dyDescent="0.25">
      <c r="A90" s="577" t="s">
        <v>993</v>
      </c>
      <c r="B90" s="577">
        <v>12</v>
      </c>
      <c r="C90" s="263" t="s">
        <v>985</v>
      </c>
      <c r="D90" s="263" t="s">
        <v>985</v>
      </c>
      <c r="E90" s="263" t="s">
        <v>93</v>
      </c>
      <c r="F90" s="263" t="s">
        <v>986</v>
      </c>
      <c r="G90" s="367" t="s">
        <v>19</v>
      </c>
      <c r="H90" s="368">
        <v>0</v>
      </c>
      <c r="I90" s="370">
        <v>40925</v>
      </c>
      <c r="J90" s="370">
        <v>41273</v>
      </c>
      <c r="K90" s="370" t="s">
        <v>16</v>
      </c>
      <c r="L90" s="371">
        <v>0</v>
      </c>
      <c r="M90" s="371">
        <v>11</v>
      </c>
      <c r="N90" s="371">
        <v>514</v>
      </c>
      <c r="O90" s="371">
        <v>0</v>
      </c>
      <c r="P90" s="365"/>
      <c r="Q90" s="365">
        <v>39</v>
      </c>
      <c r="R90" s="266" t="s">
        <v>987</v>
      </c>
    </row>
    <row r="91" spans="1:19" s="577" customFormat="1" ht="15" customHeight="1" x14ac:dyDescent="0.25">
      <c r="A91" s="577" t="s">
        <v>993</v>
      </c>
      <c r="B91" s="577">
        <v>12</v>
      </c>
      <c r="C91" s="263" t="s">
        <v>985</v>
      </c>
      <c r="D91" s="263" t="s">
        <v>985</v>
      </c>
      <c r="E91" s="263" t="s">
        <v>93</v>
      </c>
      <c r="F91" s="263" t="s">
        <v>988</v>
      </c>
      <c r="G91" s="367" t="s">
        <v>19</v>
      </c>
      <c r="H91" s="367">
        <v>0</v>
      </c>
      <c r="I91" s="370">
        <v>40210</v>
      </c>
      <c r="J91" s="370">
        <v>40877</v>
      </c>
      <c r="K91" s="370" t="s">
        <v>16</v>
      </c>
      <c r="L91" s="371">
        <v>0</v>
      </c>
      <c r="M91" s="371">
        <v>10</v>
      </c>
      <c r="N91" s="371">
        <v>0</v>
      </c>
      <c r="O91" s="371">
        <v>1350</v>
      </c>
      <c r="P91" s="365"/>
      <c r="Q91" s="365">
        <v>40</v>
      </c>
      <c r="R91" s="266"/>
    </row>
    <row r="92" spans="1:19" s="577" customFormat="1" ht="15" customHeight="1" x14ac:dyDescent="0.25">
      <c r="A92" s="577" t="s">
        <v>993</v>
      </c>
      <c r="B92" s="577">
        <v>12</v>
      </c>
      <c r="C92" s="263" t="s">
        <v>985</v>
      </c>
      <c r="D92" s="263" t="s">
        <v>985</v>
      </c>
      <c r="E92" s="263" t="s">
        <v>93</v>
      </c>
      <c r="F92" s="263" t="s">
        <v>989</v>
      </c>
      <c r="G92" s="367" t="s">
        <v>19</v>
      </c>
      <c r="H92" s="367">
        <v>0</v>
      </c>
      <c r="I92" s="370">
        <v>41655</v>
      </c>
      <c r="J92" s="370">
        <v>41973</v>
      </c>
      <c r="K92" s="370" t="s">
        <v>16</v>
      </c>
      <c r="L92" s="371">
        <v>0</v>
      </c>
      <c r="M92" s="371">
        <v>10</v>
      </c>
      <c r="N92" s="371">
        <v>1106</v>
      </c>
      <c r="O92" s="371">
        <v>0</v>
      </c>
      <c r="P92" s="365"/>
      <c r="Q92" s="365">
        <v>40</v>
      </c>
      <c r="R92" s="266" t="s">
        <v>990</v>
      </c>
    </row>
    <row r="93" spans="1:19" s="577" customFormat="1" ht="15" customHeight="1" x14ac:dyDescent="0.25">
      <c r="A93" s="577" t="s">
        <v>993</v>
      </c>
      <c r="B93" s="577">
        <v>12</v>
      </c>
      <c r="C93" s="263" t="s">
        <v>985</v>
      </c>
      <c r="D93" s="263" t="s">
        <v>985</v>
      </c>
      <c r="E93" s="263" t="s">
        <v>991</v>
      </c>
      <c r="F93" s="263" t="s">
        <v>992</v>
      </c>
      <c r="G93" s="367" t="s">
        <v>19</v>
      </c>
      <c r="H93" s="367">
        <v>0</v>
      </c>
      <c r="I93" s="370">
        <v>40210</v>
      </c>
      <c r="J93" s="370">
        <v>40554</v>
      </c>
      <c r="K93" s="370" t="s">
        <v>16</v>
      </c>
      <c r="L93" s="371">
        <v>11</v>
      </c>
      <c r="M93" s="371">
        <v>0</v>
      </c>
      <c r="N93" s="371">
        <v>1350</v>
      </c>
      <c r="O93" s="371">
        <v>0</v>
      </c>
      <c r="P93" s="365">
        <v>995180000</v>
      </c>
      <c r="Q93" s="365">
        <v>41</v>
      </c>
      <c r="R93" s="266"/>
    </row>
    <row r="94" spans="1:19" s="577" customFormat="1" ht="15" customHeight="1" x14ac:dyDescent="0.25">
      <c r="A94" s="577" t="s">
        <v>993</v>
      </c>
      <c r="B94" s="577">
        <v>12</v>
      </c>
      <c r="C94" s="263" t="s">
        <v>997</v>
      </c>
      <c r="D94" s="263" t="s">
        <v>997</v>
      </c>
      <c r="E94" s="263" t="s">
        <v>998</v>
      </c>
      <c r="F94" s="263" t="s">
        <v>999</v>
      </c>
      <c r="G94" s="367" t="s">
        <v>19</v>
      </c>
      <c r="H94" s="367">
        <v>0</v>
      </c>
      <c r="I94" s="370">
        <v>40576</v>
      </c>
      <c r="J94" s="370">
        <v>40907</v>
      </c>
      <c r="K94" s="370" t="s">
        <v>16</v>
      </c>
      <c r="L94" s="371">
        <v>0</v>
      </c>
      <c r="M94" s="371">
        <v>11</v>
      </c>
      <c r="N94" s="371">
        <v>790</v>
      </c>
      <c r="O94" s="371">
        <v>0</v>
      </c>
      <c r="P94" s="365">
        <v>530000570</v>
      </c>
      <c r="Q94" s="365" t="s">
        <v>1000</v>
      </c>
      <c r="R94" s="266" t="s">
        <v>1001</v>
      </c>
      <c r="S94" s="577" t="s">
        <v>1002</v>
      </c>
    </row>
    <row r="95" spans="1:19" s="577" customFormat="1" ht="15" customHeight="1" x14ac:dyDescent="0.25">
      <c r="A95" s="577" t="s">
        <v>993</v>
      </c>
      <c r="B95" s="577">
        <v>13</v>
      </c>
      <c r="C95" s="263" t="s">
        <v>985</v>
      </c>
      <c r="D95" s="263" t="s">
        <v>985</v>
      </c>
      <c r="E95" s="263" t="s">
        <v>93</v>
      </c>
      <c r="F95" s="263" t="s">
        <v>994</v>
      </c>
      <c r="G95" s="367" t="s">
        <v>19</v>
      </c>
      <c r="H95" s="368">
        <v>0</v>
      </c>
      <c r="I95" s="370">
        <v>41250</v>
      </c>
      <c r="J95" s="370">
        <v>41988</v>
      </c>
      <c r="K95" s="370" t="s">
        <v>16</v>
      </c>
      <c r="L95" s="371">
        <v>0</v>
      </c>
      <c r="M95" s="371">
        <v>21</v>
      </c>
      <c r="N95" s="371">
        <v>305</v>
      </c>
      <c r="O95" s="371">
        <v>0</v>
      </c>
      <c r="P95" s="365"/>
      <c r="Q95" s="365">
        <v>43</v>
      </c>
      <c r="R95" s="266" t="s">
        <v>995</v>
      </c>
    </row>
    <row r="96" spans="1:19" s="577" customFormat="1" ht="15" customHeight="1" x14ac:dyDescent="0.25">
      <c r="A96" s="577" t="s">
        <v>993</v>
      </c>
      <c r="B96" s="577">
        <v>13</v>
      </c>
      <c r="C96" s="263" t="s">
        <v>985</v>
      </c>
      <c r="D96" s="263" t="s">
        <v>985</v>
      </c>
      <c r="E96" s="263" t="s">
        <v>93</v>
      </c>
      <c r="F96" s="371" t="s">
        <v>996</v>
      </c>
      <c r="G96" s="367" t="s">
        <v>19</v>
      </c>
      <c r="H96" s="367">
        <v>0</v>
      </c>
      <c r="I96" s="370">
        <v>40600</v>
      </c>
      <c r="J96" s="370">
        <v>41608</v>
      </c>
      <c r="K96" s="370" t="s">
        <v>16</v>
      </c>
      <c r="L96" s="371">
        <v>21</v>
      </c>
      <c r="M96" s="371">
        <v>12</v>
      </c>
      <c r="N96" s="371">
        <v>2400</v>
      </c>
      <c r="O96" s="371">
        <v>0</v>
      </c>
      <c r="P96" s="365">
        <v>1281589573</v>
      </c>
      <c r="Q96" s="365">
        <v>44</v>
      </c>
      <c r="R96" s="266"/>
    </row>
    <row r="97" spans="1:19" s="577" customFormat="1" ht="15" customHeight="1" x14ac:dyDescent="0.25">
      <c r="A97" s="577" t="s">
        <v>993</v>
      </c>
      <c r="B97" s="577">
        <v>13</v>
      </c>
      <c r="C97" s="263" t="s">
        <v>997</v>
      </c>
      <c r="D97" s="263" t="s">
        <v>997</v>
      </c>
      <c r="E97" s="263" t="s">
        <v>998</v>
      </c>
      <c r="F97" s="263" t="s">
        <v>1003</v>
      </c>
      <c r="G97" s="367" t="s">
        <v>19</v>
      </c>
      <c r="H97" s="367">
        <v>0</v>
      </c>
      <c r="I97" s="370">
        <v>40211</v>
      </c>
      <c r="J97" s="370">
        <v>40542</v>
      </c>
      <c r="K97" s="370" t="s">
        <v>16</v>
      </c>
      <c r="L97" s="371">
        <v>0</v>
      </c>
      <c r="M97" s="371">
        <v>11</v>
      </c>
      <c r="N97" s="371">
        <v>600</v>
      </c>
      <c r="O97" s="371">
        <v>0</v>
      </c>
      <c r="P97" s="365">
        <v>330000078</v>
      </c>
      <c r="Q97" s="365" t="s">
        <v>1004</v>
      </c>
      <c r="R97" s="266" t="s">
        <v>1005</v>
      </c>
    </row>
    <row r="98" spans="1:19" s="577" customFormat="1" ht="15" customHeight="1" x14ac:dyDescent="0.25">
      <c r="A98" s="577" t="s">
        <v>1972</v>
      </c>
      <c r="B98" s="577">
        <v>7</v>
      </c>
      <c r="C98" s="553" t="s">
        <v>2026</v>
      </c>
      <c r="D98" s="554" t="s">
        <v>2026</v>
      </c>
      <c r="E98" s="553" t="s">
        <v>32</v>
      </c>
      <c r="F98" s="557" t="s">
        <v>2027</v>
      </c>
      <c r="G98" s="549" t="s">
        <v>19</v>
      </c>
      <c r="H98" s="560" t="s">
        <v>16</v>
      </c>
      <c r="I98" s="570">
        <v>24</v>
      </c>
      <c r="J98" s="558">
        <v>41988</v>
      </c>
      <c r="K98" s="558" t="s">
        <v>16</v>
      </c>
      <c r="L98" s="558" t="s">
        <v>2028</v>
      </c>
      <c r="M98" s="558"/>
      <c r="N98" s="299">
        <v>208</v>
      </c>
      <c r="O98" s="556" t="s">
        <v>255</v>
      </c>
      <c r="P98" s="550"/>
      <c r="Q98" s="550" t="s">
        <v>2029</v>
      </c>
      <c r="R98" s="561"/>
    </row>
    <row r="101" spans="1:19" s="577" customFormat="1" ht="15" customHeight="1" x14ac:dyDescent="0.25">
      <c r="A101" s="577" t="s">
        <v>993</v>
      </c>
      <c r="B101" s="577">
        <v>29</v>
      </c>
      <c r="C101" s="263" t="s">
        <v>1045</v>
      </c>
      <c r="D101" s="263" t="s">
        <v>1045</v>
      </c>
      <c r="E101" s="263" t="s">
        <v>1046</v>
      </c>
      <c r="F101" s="875" t="s">
        <v>1047</v>
      </c>
      <c r="G101" s="875" t="s">
        <v>19</v>
      </c>
      <c r="H101" s="876" t="s">
        <v>95</v>
      </c>
      <c r="I101" s="658">
        <v>40239</v>
      </c>
      <c r="J101" s="658">
        <v>40494</v>
      </c>
      <c r="K101" s="875" t="s">
        <v>16</v>
      </c>
      <c r="L101" s="875">
        <v>8</v>
      </c>
      <c r="M101" s="875">
        <v>0</v>
      </c>
      <c r="N101" s="875">
        <v>1381</v>
      </c>
      <c r="O101" s="875" t="s">
        <v>95</v>
      </c>
      <c r="P101" s="877">
        <v>1155675201</v>
      </c>
      <c r="Q101" s="819">
        <v>66</v>
      </c>
      <c r="R101" s="275"/>
    </row>
    <row r="102" spans="1:19" s="577" customFormat="1" ht="15" customHeight="1" x14ac:dyDescent="0.25">
      <c r="A102" s="577" t="s">
        <v>993</v>
      </c>
      <c r="B102" s="577">
        <v>29</v>
      </c>
      <c r="C102" s="263" t="s">
        <v>1045</v>
      </c>
      <c r="D102" s="367" t="s">
        <v>1045</v>
      </c>
      <c r="E102" s="263" t="s">
        <v>1046</v>
      </c>
      <c r="F102" s="875" t="s">
        <v>1048</v>
      </c>
      <c r="G102" s="875" t="s">
        <v>19</v>
      </c>
      <c r="H102" s="876" t="s">
        <v>95</v>
      </c>
      <c r="I102" s="658">
        <v>40662</v>
      </c>
      <c r="J102" s="658">
        <v>40729</v>
      </c>
      <c r="K102" s="875" t="s">
        <v>16</v>
      </c>
      <c r="L102" s="875">
        <v>2</v>
      </c>
      <c r="M102" s="875">
        <v>0</v>
      </c>
      <c r="N102" s="875">
        <v>868</v>
      </c>
      <c r="O102" s="875" t="s">
        <v>95</v>
      </c>
      <c r="P102" s="877">
        <v>204014765</v>
      </c>
      <c r="Q102" s="819">
        <v>80</v>
      </c>
      <c r="R102" s="275"/>
    </row>
    <row r="103" spans="1:19" s="577" customFormat="1" ht="15" customHeight="1" x14ac:dyDescent="0.25">
      <c r="A103" s="577" t="s">
        <v>993</v>
      </c>
      <c r="B103" s="577">
        <v>29</v>
      </c>
      <c r="C103" s="263" t="s">
        <v>1045</v>
      </c>
      <c r="D103" s="367" t="s">
        <v>1045</v>
      </c>
      <c r="E103" s="263" t="s">
        <v>374</v>
      </c>
      <c r="F103" s="660">
        <v>2111496</v>
      </c>
      <c r="G103" s="875" t="s">
        <v>19</v>
      </c>
      <c r="H103" s="876" t="s">
        <v>95</v>
      </c>
      <c r="I103" s="658">
        <v>40801</v>
      </c>
      <c r="J103" s="658">
        <v>40957</v>
      </c>
      <c r="K103" s="875" t="s">
        <v>16</v>
      </c>
      <c r="L103" s="875">
        <v>5</v>
      </c>
      <c r="M103" s="875">
        <v>0</v>
      </c>
      <c r="N103" s="875">
        <v>1230</v>
      </c>
      <c r="O103" s="875" t="s">
        <v>95</v>
      </c>
      <c r="P103" s="877">
        <v>556851710</v>
      </c>
      <c r="Q103" s="819">
        <v>94</v>
      </c>
      <c r="R103" s="275"/>
    </row>
    <row r="104" spans="1:19" s="577" customFormat="1" ht="15" customHeight="1" x14ac:dyDescent="0.25">
      <c r="A104" s="577" t="s">
        <v>993</v>
      </c>
      <c r="B104" s="577">
        <v>29</v>
      </c>
      <c r="C104" s="263" t="s">
        <v>1045</v>
      </c>
      <c r="D104" s="367" t="s">
        <v>1045</v>
      </c>
      <c r="E104" s="263" t="s">
        <v>374</v>
      </c>
      <c r="F104" s="660">
        <v>2127087</v>
      </c>
      <c r="G104" s="875" t="s">
        <v>19</v>
      </c>
      <c r="H104" s="876" t="s">
        <v>95</v>
      </c>
      <c r="I104" s="658">
        <v>41015</v>
      </c>
      <c r="J104" s="658">
        <v>41182</v>
      </c>
      <c r="K104" s="875" t="s">
        <v>16</v>
      </c>
      <c r="L104" s="875">
        <v>5</v>
      </c>
      <c r="M104" s="875">
        <v>0</v>
      </c>
      <c r="N104" s="875">
        <v>1230</v>
      </c>
      <c r="O104" s="875" t="s">
        <v>95</v>
      </c>
      <c r="P104" s="877">
        <v>747216554</v>
      </c>
      <c r="Q104" s="819">
        <v>103</v>
      </c>
      <c r="R104" s="275"/>
    </row>
    <row r="105" spans="1:19" s="577" customFormat="1" ht="15" customHeight="1" x14ac:dyDescent="0.25">
      <c r="A105" s="577" t="s">
        <v>993</v>
      </c>
      <c r="B105" s="577">
        <v>29</v>
      </c>
      <c r="C105" s="263" t="s">
        <v>1045</v>
      </c>
      <c r="D105" s="367" t="s">
        <v>1045</v>
      </c>
      <c r="E105" s="263" t="s">
        <v>374</v>
      </c>
      <c r="F105" s="660">
        <v>2123533</v>
      </c>
      <c r="G105" s="875" t="s">
        <v>19</v>
      </c>
      <c r="H105" s="875" t="s">
        <v>95</v>
      </c>
      <c r="I105" s="658">
        <v>41201</v>
      </c>
      <c r="J105" s="658">
        <v>41258</v>
      </c>
      <c r="K105" s="875" t="s">
        <v>16</v>
      </c>
      <c r="L105" s="875">
        <v>1</v>
      </c>
      <c r="M105" s="875">
        <v>0</v>
      </c>
      <c r="N105" s="875">
        <v>1230</v>
      </c>
      <c r="O105" s="875" t="s">
        <v>95</v>
      </c>
      <c r="P105" s="877">
        <v>376082504</v>
      </c>
      <c r="Q105" s="819">
        <v>112</v>
      </c>
      <c r="R105" s="275"/>
    </row>
    <row r="106" spans="1:19" s="577" customFormat="1" ht="15" customHeight="1" x14ac:dyDescent="0.25">
      <c r="A106" s="577" t="s">
        <v>993</v>
      </c>
      <c r="B106" s="577">
        <v>29</v>
      </c>
      <c r="C106" s="263" t="s">
        <v>1045</v>
      </c>
      <c r="D106" s="367" t="s">
        <v>1045</v>
      </c>
      <c r="E106" s="263" t="s">
        <v>374</v>
      </c>
      <c r="F106" s="660">
        <v>2130807</v>
      </c>
      <c r="G106" s="875" t="s">
        <v>19</v>
      </c>
      <c r="H106" s="875" t="s">
        <v>95</v>
      </c>
      <c r="I106" s="658">
        <v>41353</v>
      </c>
      <c r="J106" s="658">
        <v>41453</v>
      </c>
      <c r="K106" s="875" t="s">
        <v>16</v>
      </c>
      <c r="L106" s="875">
        <v>3</v>
      </c>
      <c r="M106" s="875">
        <v>0</v>
      </c>
      <c r="N106" s="875">
        <v>868</v>
      </c>
      <c r="O106" s="875" t="s">
        <v>95</v>
      </c>
      <c r="P106" s="877">
        <v>369396468</v>
      </c>
      <c r="Q106" s="819">
        <v>130</v>
      </c>
      <c r="R106" s="275"/>
    </row>
    <row r="107" spans="1:19" s="577" customFormat="1" ht="15" customHeight="1" x14ac:dyDescent="0.25">
      <c r="A107" s="577" t="s">
        <v>1972</v>
      </c>
      <c r="B107" s="577">
        <v>9</v>
      </c>
      <c r="C107" s="594" t="s">
        <v>2030</v>
      </c>
      <c r="D107" s="594" t="s">
        <v>2031</v>
      </c>
      <c r="E107" s="553" t="s">
        <v>2032</v>
      </c>
      <c r="F107" s="325" t="s">
        <v>2033</v>
      </c>
      <c r="G107" s="554" t="s">
        <v>19</v>
      </c>
      <c r="H107" s="315" t="s">
        <v>94</v>
      </c>
      <c r="I107" s="316"/>
      <c r="J107" s="317"/>
      <c r="K107" s="317"/>
      <c r="L107" s="318"/>
      <c r="M107" s="317"/>
      <c r="N107" s="317"/>
      <c r="O107" s="319"/>
      <c r="P107" s="556"/>
      <c r="Q107" s="274"/>
      <c r="R107" s="320"/>
      <c r="S107" s="561" t="s">
        <v>2034</v>
      </c>
    </row>
    <row r="108" spans="1:19" s="577" customFormat="1" ht="15" customHeight="1" x14ac:dyDescent="0.25">
      <c r="A108" s="577" t="s">
        <v>1972</v>
      </c>
      <c r="B108" s="577">
        <v>9</v>
      </c>
      <c r="C108" s="594" t="s">
        <v>2030</v>
      </c>
      <c r="D108" s="594" t="s">
        <v>2031</v>
      </c>
      <c r="E108" s="553" t="s">
        <v>2032</v>
      </c>
      <c r="F108" s="325" t="s">
        <v>2035</v>
      </c>
      <c r="G108" s="554" t="s">
        <v>19</v>
      </c>
      <c r="H108" s="325" t="s">
        <v>94</v>
      </c>
      <c r="I108" s="316"/>
      <c r="J108" s="317"/>
      <c r="K108" s="317"/>
      <c r="L108" s="318"/>
      <c r="M108" s="314"/>
      <c r="N108" s="314"/>
      <c r="O108" s="314"/>
      <c r="P108" s="319"/>
      <c r="Q108" s="424"/>
      <c r="R108" s="320"/>
      <c r="S108" s="561" t="s">
        <v>2034</v>
      </c>
    </row>
    <row r="109" spans="1:19" s="577" customFormat="1" ht="15" customHeight="1" x14ac:dyDescent="0.25">
      <c r="A109" s="577" t="s">
        <v>1972</v>
      </c>
      <c r="B109" s="577">
        <v>9</v>
      </c>
      <c r="C109" s="594" t="s">
        <v>2030</v>
      </c>
      <c r="D109" s="594" t="s">
        <v>2031</v>
      </c>
      <c r="E109" s="553" t="s">
        <v>374</v>
      </c>
      <c r="F109" s="314">
        <v>2121084</v>
      </c>
      <c r="G109" s="554" t="s">
        <v>19</v>
      </c>
      <c r="H109" s="554" t="s">
        <v>94</v>
      </c>
      <c r="I109" s="316"/>
      <c r="J109" s="317"/>
      <c r="K109" s="317"/>
      <c r="L109" s="318"/>
      <c r="M109" s="314"/>
      <c r="N109" s="314"/>
      <c r="O109" s="314"/>
      <c r="P109" s="319"/>
      <c r="Q109" s="424"/>
      <c r="R109" s="320"/>
      <c r="S109" s="561" t="s">
        <v>2034</v>
      </c>
    </row>
    <row r="110" spans="1:19" s="577" customFormat="1" ht="15" customHeight="1" x14ac:dyDescent="0.25">
      <c r="A110" s="577" t="s">
        <v>1972</v>
      </c>
      <c r="B110" s="577">
        <v>9</v>
      </c>
      <c r="C110" s="594" t="s">
        <v>2030</v>
      </c>
      <c r="D110" s="594" t="s">
        <v>2031</v>
      </c>
      <c r="E110" s="553" t="s">
        <v>2032</v>
      </c>
      <c r="F110" s="551" t="s">
        <v>2036</v>
      </c>
      <c r="G110" s="554" t="s">
        <v>19</v>
      </c>
      <c r="H110" s="325" t="s">
        <v>94</v>
      </c>
      <c r="I110" s="316"/>
      <c r="J110" s="317"/>
      <c r="K110" s="317"/>
      <c r="L110" s="318"/>
      <c r="M110" s="314"/>
      <c r="N110" s="314"/>
      <c r="O110" s="314"/>
      <c r="P110" s="319"/>
      <c r="Q110" s="424"/>
      <c r="R110" s="320"/>
      <c r="S110" s="561" t="s">
        <v>2034</v>
      </c>
    </row>
    <row r="113" spans="1:20" s="607" customFormat="1" ht="14.25" customHeight="1" x14ac:dyDescent="0.2">
      <c r="A113" s="607" t="s">
        <v>2326</v>
      </c>
      <c r="B113" s="607">
        <v>16</v>
      </c>
      <c r="C113" s="991" t="s">
        <v>2239</v>
      </c>
      <c r="D113" s="992" t="s">
        <v>2236</v>
      </c>
      <c r="E113" s="992" t="s">
        <v>2236</v>
      </c>
      <c r="F113" s="993" t="s">
        <v>2237</v>
      </c>
      <c r="G113" s="992" t="s">
        <v>19</v>
      </c>
      <c r="H113" s="994">
        <v>1</v>
      </c>
      <c r="I113" s="995">
        <v>40190</v>
      </c>
      <c r="J113" s="995">
        <v>40949</v>
      </c>
      <c r="K113" s="996" t="s">
        <v>16</v>
      </c>
      <c r="L113" s="997">
        <v>24.06</v>
      </c>
      <c r="M113" s="997"/>
      <c r="N113" s="997">
        <v>1395</v>
      </c>
      <c r="O113" s="997">
        <v>1395</v>
      </c>
      <c r="P113" s="998">
        <v>498415200</v>
      </c>
      <c r="Q113" s="998" t="s">
        <v>2238</v>
      </c>
      <c r="R113" s="999"/>
    </row>
    <row r="114" spans="1:20" s="607" customFormat="1" ht="14.25" customHeight="1" x14ac:dyDescent="0.2">
      <c r="A114" s="607" t="s">
        <v>2326</v>
      </c>
      <c r="B114" s="607">
        <v>16</v>
      </c>
      <c r="C114" s="991" t="s">
        <v>2239</v>
      </c>
      <c r="D114" s="992" t="s">
        <v>2240</v>
      </c>
      <c r="E114" s="992" t="s">
        <v>2240</v>
      </c>
      <c r="F114" s="993">
        <v>25</v>
      </c>
      <c r="G114" s="992" t="s">
        <v>19</v>
      </c>
      <c r="H114" s="1066">
        <v>1</v>
      </c>
      <c r="I114" s="995">
        <v>40938</v>
      </c>
      <c r="J114" s="995">
        <v>41698</v>
      </c>
      <c r="K114" s="996" t="s">
        <v>16</v>
      </c>
      <c r="L114" s="997">
        <v>11.33</v>
      </c>
      <c r="M114" s="997"/>
      <c r="N114" s="997"/>
      <c r="O114" s="997">
        <v>1438</v>
      </c>
      <c r="P114" s="998">
        <v>578830300</v>
      </c>
      <c r="Q114" s="998" t="s">
        <v>2241</v>
      </c>
      <c r="R114" s="999"/>
      <c r="S114" s="607" t="s">
        <v>1002</v>
      </c>
    </row>
    <row r="115" spans="1:20" s="607" customFormat="1" ht="14.25" customHeight="1" x14ac:dyDescent="0.2">
      <c r="A115" s="607" t="s">
        <v>2326</v>
      </c>
      <c r="B115" s="607">
        <v>11</v>
      </c>
      <c r="C115" s="993" t="s">
        <v>2242</v>
      </c>
      <c r="D115" s="993" t="s">
        <v>2242</v>
      </c>
      <c r="E115" s="993" t="s">
        <v>2243</v>
      </c>
      <c r="F115" s="1059" t="s">
        <v>2244</v>
      </c>
      <c r="G115" s="992" t="s">
        <v>843</v>
      </c>
      <c r="H115" s="994">
        <v>1</v>
      </c>
      <c r="I115" s="995">
        <v>40157</v>
      </c>
      <c r="J115" s="996">
        <v>40927</v>
      </c>
      <c r="K115" s="996" t="s">
        <v>16</v>
      </c>
      <c r="L115" s="997">
        <v>25.29</v>
      </c>
      <c r="M115" s="997">
        <v>0</v>
      </c>
      <c r="N115" s="1080">
        <v>1522</v>
      </c>
      <c r="O115" s="1081">
        <v>1522</v>
      </c>
      <c r="P115" s="998">
        <v>550500000</v>
      </c>
      <c r="Q115" s="998" t="s">
        <v>2245</v>
      </c>
      <c r="R115" s="999" t="s">
        <v>2246</v>
      </c>
    </row>
    <row r="116" spans="1:20" s="607" customFormat="1" ht="14.25" customHeight="1" x14ac:dyDescent="0.2">
      <c r="A116" s="607" t="s">
        <v>2326</v>
      </c>
      <c r="B116" s="607">
        <v>11</v>
      </c>
      <c r="C116" s="991" t="s">
        <v>2247</v>
      </c>
      <c r="D116" s="991" t="s">
        <v>2247</v>
      </c>
      <c r="E116" s="991" t="s">
        <v>2248</v>
      </c>
      <c r="F116" s="1080" t="s">
        <v>2249</v>
      </c>
      <c r="G116" s="992" t="s">
        <v>843</v>
      </c>
      <c r="H116" s="994">
        <v>1</v>
      </c>
      <c r="I116" s="995">
        <v>40919</v>
      </c>
      <c r="J116" s="996">
        <v>41698</v>
      </c>
      <c r="K116" s="996" t="s">
        <v>16</v>
      </c>
      <c r="L116" s="1080">
        <v>25.63</v>
      </c>
      <c r="M116" s="1080">
        <v>0</v>
      </c>
      <c r="N116" s="1082">
        <v>975</v>
      </c>
      <c r="O116" s="1082">
        <v>975</v>
      </c>
      <c r="P116" s="998">
        <v>398600000</v>
      </c>
      <c r="Q116" s="998" t="s">
        <v>2250</v>
      </c>
      <c r="R116" s="999"/>
      <c r="S116" s="607" t="s">
        <v>1002</v>
      </c>
    </row>
    <row r="117" spans="1:20" s="607" customFormat="1" ht="14.25" customHeight="1" x14ac:dyDescent="0.25">
      <c r="A117" s="607" t="s">
        <v>1972</v>
      </c>
      <c r="B117" s="607">
        <v>14</v>
      </c>
      <c r="C117" s="594" t="s">
        <v>2327</v>
      </c>
      <c r="D117" s="594" t="s">
        <v>2328</v>
      </c>
      <c r="E117" s="553" t="s">
        <v>2240</v>
      </c>
      <c r="F117" s="325" t="s">
        <v>2329</v>
      </c>
      <c r="G117" s="554" t="s">
        <v>19</v>
      </c>
      <c r="H117" s="325">
        <v>1</v>
      </c>
      <c r="I117" s="316" t="s">
        <v>2330</v>
      </c>
      <c r="J117" s="317">
        <v>41362</v>
      </c>
      <c r="K117" s="317" t="s">
        <v>16</v>
      </c>
      <c r="L117" s="318">
        <v>48</v>
      </c>
      <c r="M117" s="318">
        <v>26</v>
      </c>
      <c r="N117" s="314">
        <v>5</v>
      </c>
      <c r="O117" s="314">
        <v>4328</v>
      </c>
      <c r="P117" s="319"/>
      <c r="Q117" s="424">
        <v>1950500000</v>
      </c>
      <c r="R117" s="320">
        <v>89</v>
      </c>
      <c r="S117" s="561" t="s">
        <v>2331</v>
      </c>
    </row>
    <row r="118" spans="1:20" s="798" customFormat="1" ht="13.5" customHeight="1" x14ac:dyDescent="0.2">
      <c r="A118" s="893" t="s">
        <v>1972</v>
      </c>
      <c r="B118" s="893">
        <v>14</v>
      </c>
      <c r="C118" s="578" t="s">
        <v>2239</v>
      </c>
      <c r="D118" s="578" t="s">
        <v>2239</v>
      </c>
      <c r="E118" s="578" t="s">
        <v>2332</v>
      </c>
      <c r="F118" s="432" t="s">
        <v>2333</v>
      </c>
      <c r="G118" s="433" t="s">
        <v>19</v>
      </c>
      <c r="H118" s="434">
        <v>1</v>
      </c>
      <c r="I118" s="435" t="s">
        <v>2334</v>
      </c>
      <c r="J118" s="333" t="s">
        <v>2335</v>
      </c>
      <c r="K118" s="333" t="s">
        <v>16</v>
      </c>
      <c r="L118" s="441">
        <v>21</v>
      </c>
      <c r="M118" s="441">
        <v>3</v>
      </c>
      <c r="N118" s="333"/>
      <c r="O118" s="441">
        <v>3098</v>
      </c>
      <c r="P118" s="334"/>
      <c r="Q118" s="437">
        <v>873420400</v>
      </c>
      <c r="R118" s="437">
        <v>242</v>
      </c>
      <c r="S118" s="438" t="s">
        <v>1002</v>
      </c>
    </row>
    <row r="119" spans="1:20" ht="13.5" customHeight="1" x14ac:dyDescent="0.25">
      <c r="A119" s="607" t="s">
        <v>1972</v>
      </c>
      <c r="B119" s="808">
        <v>24</v>
      </c>
      <c r="C119" s="594" t="s">
        <v>2327</v>
      </c>
      <c r="D119" s="594" t="s">
        <v>2328</v>
      </c>
      <c r="E119" s="553" t="s">
        <v>2236</v>
      </c>
      <c r="F119" s="325" t="s">
        <v>2336</v>
      </c>
      <c r="G119" s="554" t="s">
        <v>19</v>
      </c>
      <c r="H119" s="325">
        <v>1</v>
      </c>
      <c r="I119" s="316" t="s">
        <v>2337</v>
      </c>
      <c r="J119" s="317" t="s">
        <v>2338</v>
      </c>
      <c r="K119" s="317" t="s">
        <v>16</v>
      </c>
      <c r="L119" s="318">
        <v>36</v>
      </c>
      <c r="M119" s="318">
        <v>13</v>
      </c>
      <c r="N119" s="314"/>
      <c r="O119" s="314">
        <v>2930</v>
      </c>
      <c r="P119" s="319"/>
      <c r="Q119" s="424">
        <v>995890500</v>
      </c>
      <c r="R119" s="320">
        <v>86</v>
      </c>
      <c r="S119" s="561"/>
    </row>
    <row r="120" spans="1:20" s="798" customFormat="1" ht="13.5" customHeight="1" x14ac:dyDescent="0.2">
      <c r="A120" s="893" t="s">
        <v>1972</v>
      </c>
      <c r="B120" s="798">
        <v>24</v>
      </c>
      <c r="C120" s="431" t="s">
        <v>2239</v>
      </c>
      <c r="D120" s="431" t="s">
        <v>2239</v>
      </c>
      <c r="E120" s="431" t="s">
        <v>2332</v>
      </c>
      <c r="F120" s="432" t="s">
        <v>2333</v>
      </c>
      <c r="G120" s="433" t="s">
        <v>19</v>
      </c>
      <c r="H120" s="434">
        <v>1</v>
      </c>
      <c r="I120" s="435" t="s">
        <v>2334</v>
      </c>
      <c r="J120" s="333" t="s">
        <v>2335</v>
      </c>
      <c r="K120" s="333" t="s">
        <v>16</v>
      </c>
      <c r="L120" s="441">
        <v>21</v>
      </c>
      <c r="M120" s="441">
        <v>3</v>
      </c>
      <c r="N120" s="333"/>
      <c r="O120" s="441">
        <v>3098</v>
      </c>
      <c r="P120" s="334"/>
      <c r="Q120" s="437">
        <v>873420400</v>
      </c>
      <c r="R120" s="437">
        <v>242</v>
      </c>
      <c r="S120" s="438" t="s">
        <v>1002</v>
      </c>
    </row>
    <row r="121" spans="1:20" s="798" customFormat="1" ht="13.5" customHeight="1" x14ac:dyDescent="0.2">
      <c r="A121" s="893"/>
      <c r="C121" s="1155"/>
      <c r="D121" s="1155"/>
      <c r="E121" s="1155"/>
      <c r="F121" s="1156"/>
      <c r="G121" s="1157"/>
      <c r="H121" s="1158"/>
      <c r="I121" s="1159"/>
      <c r="J121" s="1160"/>
      <c r="K121" s="1160"/>
      <c r="L121" s="1161"/>
      <c r="M121" s="1161"/>
      <c r="N121" s="1160"/>
      <c r="O121" s="1161"/>
      <c r="P121" s="1162"/>
      <c r="Q121" s="1163"/>
      <c r="R121" s="1163"/>
      <c r="S121" s="1164"/>
    </row>
    <row r="122" spans="1:20" s="798" customFormat="1" ht="13.5" customHeight="1" x14ac:dyDescent="0.2">
      <c r="A122" s="893"/>
      <c r="C122" s="1155"/>
      <c r="D122" s="1155"/>
      <c r="E122" s="1155"/>
      <c r="F122" s="1156"/>
      <c r="G122" s="1157"/>
      <c r="H122" s="1158"/>
      <c r="I122" s="1159"/>
      <c r="J122" s="1160"/>
      <c r="K122" s="1160"/>
      <c r="L122" s="1161"/>
      <c r="M122" s="1161"/>
      <c r="N122" s="1160"/>
      <c r="O122" s="1161"/>
      <c r="P122" s="1162"/>
      <c r="Q122" s="1163"/>
      <c r="R122" s="1163"/>
      <c r="S122" s="1164"/>
    </row>
    <row r="123" spans="1:20" s="798" customFormat="1" ht="13.5" customHeight="1" x14ac:dyDescent="0.25">
      <c r="A123" s="607" t="s">
        <v>1972</v>
      </c>
      <c r="B123" s="963">
        <v>20</v>
      </c>
      <c r="C123" s="1165" t="s">
        <v>2181</v>
      </c>
      <c r="D123" s="324" t="s">
        <v>2181</v>
      </c>
      <c r="E123" s="323" t="s">
        <v>374</v>
      </c>
      <c r="F123" s="280">
        <v>2111025</v>
      </c>
      <c r="G123" s="276" t="s">
        <v>19</v>
      </c>
      <c r="H123" s="502"/>
      <c r="I123" s="338">
        <v>40547</v>
      </c>
      <c r="J123" s="566">
        <v>40982</v>
      </c>
      <c r="K123" s="566" t="s">
        <v>16</v>
      </c>
      <c r="L123" s="280">
        <v>1</v>
      </c>
      <c r="M123" s="280">
        <v>10</v>
      </c>
      <c r="N123" s="566"/>
      <c r="O123" s="492">
        <v>386</v>
      </c>
      <c r="P123" s="281"/>
      <c r="Q123" s="283">
        <v>348597850</v>
      </c>
      <c r="R123" s="283"/>
      <c r="S123" s="337"/>
    </row>
    <row r="124" spans="1:20" s="798" customFormat="1" ht="13.5" customHeight="1" x14ac:dyDescent="0.25">
      <c r="A124" s="607" t="s">
        <v>1972</v>
      </c>
      <c r="B124" s="963">
        <v>20</v>
      </c>
      <c r="C124" s="1165" t="s">
        <v>2181</v>
      </c>
      <c r="D124" s="324" t="s">
        <v>2181</v>
      </c>
      <c r="E124" s="323" t="s">
        <v>1588</v>
      </c>
      <c r="F124" s="280" t="s">
        <v>2352</v>
      </c>
      <c r="G124" s="276" t="s">
        <v>19</v>
      </c>
      <c r="H124" s="278"/>
      <c r="I124" s="338">
        <v>40189</v>
      </c>
      <c r="J124" s="566">
        <v>40588</v>
      </c>
      <c r="K124" s="566" t="s">
        <v>16</v>
      </c>
      <c r="L124" s="280">
        <v>11</v>
      </c>
      <c r="M124" s="280">
        <v>3</v>
      </c>
      <c r="N124" s="566" t="s">
        <v>585</v>
      </c>
      <c r="O124" s="280">
        <v>930</v>
      </c>
      <c r="P124" s="281"/>
      <c r="Q124" s="283">
        <v>2262455403</v>
      </c>
      <c r="R124" s="283"/>
      <c r="S124" s="337"/>
    </row>
    <row r="125" spans="1:20" ht="13.5" customHeight="1" x14ac:dyDescent="0.25">
      <c r="A125" s="607" t="s">
        <v>1972</v>
      </c>
      <c r="B125" s="963">
        <v>20</v>
      </c>
      <c r="C125" s="1165" t="s">
        <v>2181</v>
      </c>
      <c r="D125" s="324" t="s">
        <v>2181</v>
      </c>
      <c r="E125" s="323" t="s">
        <v>32</v>
      </c>
      <c r="F125" s="280">
        <v>7452012</v>
      </c>
      <c r="G125" s="276" t="s">
        <v>19</v>
      </c>
      <c r="H125" s="278"/>
      <c r="I125" s="338">
        <v>41267</v>
      </c>
      <c r="J125" s="566">
        <v>41988</v>
      </c>
      <c r="K125" s="566" t="s">
        <v>16</v>
      </c>
      <c r="L125" s="280">
        <v>21</v>
      </c>
      <c r="M125" s="280"/>
      <c r="N125" s="566"/>
      <c r="O125" s="280">
        <v>195</v>
      </c>
      <c r="P125" s="281"/>
      <c r="Q125" s="283">
        <v>765906667</v>
      </c>
      <c r="R125" s="283"/>
      <c r="S125" s="337"/>
    </row>
    <row r="126" spans="1:20" ht="13.5" customHeight="1" x14ac:dyDescent="0.25">
      <c r="A126" s="607" t="s">
        <v>1972</v>
      </c>
      <c r="B126" s="808">
        <v>1</v>
      </c>
      <c r="C126" s="1152" t="s">
        <v>2172</v>
      </c>
      <c r="D126" s="554" t="s">
        <v>2172</v>
      </c>
      <c r="E126" s="553" t="s">
        <v>32</v>
      </c>
      <c r="F126" s="557">
        <v>2111309</v>
      </c>
      <c r="G126" s="549" t="s">
        <v>19</v>
      </c>
      <c r="H126" s="560">
        <v>1</v>
      </c>
      <c r="I126" s="570">
        <v>40184</v>
      </c>
      <c r="J126" s="558">
        <v>40980</v>
      </c>
      <c r="K126" s="558" t="s">
        <v>16</v>
      </c>
      <c r="L126" s="565">
        <v>26</v>
      </c>
      <c r="M126" s="565">
        <v>6</v>
      </c>
      <c r="N126" s="565"/>
      <c r="O126" s="558"/>
      <c r="P126" s="556">
        <v>681</v>
      </c>
      <c r="Q126" s="556">
        <f>+P126*H126</f>
        <v>681</v>
      </c>
      <c r="R126" s="283">
        <v>411073828</v>
      </c>
      <c r="S126" s="550">
        <v>103</v>
      </c>
      <c r="T126" s="561"/>
    </row>
    <row r="127" spans="1:20" s="607" customFormat="1" ht="14.25" customHeight="1" x14ac:dyDescent="0.2">
      <c r="A127" s="607" t="s">
        <v>1972</v>
      </c>
      <c r="B127" s="607">
        <v>3</v>
      </c>
      <c r="C127" s="554" t="s">
        <v>2345</v>
      </c>
      <c r="D127" s="366" t="s">
        <v>2345</v>
      </c>
      <c r="E127" s="553" t="s">
        <v>2346</v>
      </c>
      <c r="F127" s="335" t="s">
        <v>2347</v>
      </c>
      <c r="G127" s="549" t="s">
        <v>19</v>
      </c>
      <c r="H127" s="560">
        <v>1</v>
      </c>
      <c r="I127" s="558">
        <v>40693</v>
      </c>
      <c r="J127" s="558">
        <v>40908</v>
      </c>
      <c r="K127" s="558" t="s">
        <v>2348</v>
      </c>
      <c r="L127" s="565">
        <v>7</v>
      </c>
      <c r="M127" s="565"/>
      <c r="N127" s="558"/>
      <c r="O127" s="556"/>
      <c r="P127" s="556"/>
      <c r="Q127" s="550"/>
      <c r="R127" s="550"/>
      <c r="S127" s="561" t="s">
        <v>2349</v>
      </c>
    </row>
    <row r="128" spans="1:20" s="607" customFormat="1" ht="14.25" customHeight="1" x14ac:dyDescent="0.2">
      <c r="A128" s="607" t="s">
        <v>1972</v>
      </c>
      <c r="B128" s="607">
        <v>3</v>
      </c>
      <c r="C128" s="554" t="s">
        <v>2345</v>
      </c>
      <c r="D128" s="366" t="s">
        <v>2345</v>
      </c>
      <c r="E128" s="553" t="s">
        <v>2346</v>
      </c>
      <c r="F128" s="335" t="s">
        <v>2350</v>
      </c>
      <c r="G128" s="549" t="s">
        <v>19</v>
      </c>
      <c r="H128" s="557">
        <v>1</v>
      </c>
      <c r="I128" s="570">
        <v>40233</v>
      </c>
      <c r="J128" s="558">
        <v>40543</v>
      </c>
      <c r="K128" s="558" t="s">
        <v>2351</v>
      </c>
      <c r="L128" s="565">
        <v>10</v>
      </c>
      <c r="M128" s="565">
        <v>24</v>
      </c>
      <c r="N128" s="558"/>
      <c r="O128" s="556"/>
      <c r="P128" s="556"/>
      <c r="Q128" s="550"/>
      <c r="R128" s="550"/>
      <c r="S128" s="561" t="s">
        <v>2349</v>
      </c>
    </row>
    <row r="129" spans="1:20" s="607" customFormat="1" ht="14.25" customHeight="1" x14ac:dyDescent="0.2">
      <c r="A129" s="607" t="s">
        <v>1972</v>
      </c>
      <c r="B129" s="607">
        <v>3</v>
      </c>
      <c r="C129" s="555" t="s">
        <v>2343</v>
      </c>
      <c r="D129" s="555" t="s">
        <v>2343</v>
      </c>
      <c r="E129" s="553" t="s">
        <v>32</v>
      </c>
      <c r="F129" s="335" t="s">
        <v>2344</v>
      </c>
      <c r="G129" s="549" t="s">
        <v>19</v>
      </c>
      <c r="H129" s="549">
        <v>100</v>
      </c>
      <c r="I129" s="570">
        <v>41262</v>
      </c>
      <c r="J129" s="558">
        <v>42004</v>
      </c>
      <c r="K129" s="558" t="s">
        <v>16</v>
      </c>
      <c r="L129" s="565">
        <v>21</v>
      </c>
      <c r="M129" s="565">
        <v>12</v>
      </c>
      <c r="N129" s="558"/>
      <c r="O129" s="556">
        <v>550</v>
      </c>
      <c r="P129" s="556">
        <v>550</v>
      </c>
      <c r="Q129" s="550">
        <f>(900177850+312095625+127537575)*80%</f>
        <v>1071848840</v>
      </c>
      <c r="R129" s="550">
        <v>94</v>
      </c>
      <c r="S129" s="561"/>
      <c r="T129" s="607" t="s">
        <v>1002</v>
      </c>
    </row>
    <row r="130" spans="1:20" s="607" customFormat="1" ht="14.25" customHeight="1" x14ac:dyDescent="0.2">
      <c r="A130" s="607" t="s">
        <v>1972</v>
      </c>
      <c r="B130" s="607">
        <v>3</v>
      </c>
      <c r="C130" s="555" t="s">
        <v>2343</v>
      </c>
      <c r="D130" s="555" t="s">
        <v>2343</v>
      </c>
      <c r="E130" s="553" t="s">
        <v>374</v>
      </c>
      <c r="F130" s="335">
        <v>212122089</v>
      </c>
      <c r="G130" s="549" t="s">
        <v>19</v>
      </c>
      <c r="H130" s="549">
        <v>100</v>
      </c>
      <c r="I130" s="570">
        <v>41152</v>
      </c>
      <c r="J130" s="558">
        <v>41258</v>
      </c>
      <c r="K130" s="558" t="s">
        <v>16</v>
      </c>
      <c r="L130" s="565"/>
      <c r="M130" s="565"/>
      <c r="N130" s="558"/>
      <c r="O130" s="556">
        <v>100</v>
      </c>
      <c r="P130" s="556">
        <v>100</v>
      </c>
      <c r="Q130" s="550">
        <v>99572827</v>
      </c>
      <c r="R130" s="550">
        <v>97</v>
      </c>
      <c r="S130" s="561"/>
      <c r="T130" s="607" t="s">
        <v>1002</v>
      </c>
    </row>
    <row r="131" spans="1:20" s="607" customFormat="1" ht="14.25" customHeight="1" x14ac:dyDescent="0.2">
      <c r="A131" s="607" t="s">
        <v>1972</v>
      </c>
      <c r="B131" s="607">
        <v>8</v>
      </c>
      <c r="C131" s="555" t="s">
        <v>2172</v>
      </c>
      <c r="D131" s="555" t="s">
        <v>2172</v>
      </c>
      <c r="E131" s="553" t="s">
        <v>397</v>
      </c>
      <c r="F131" s="557" t="s">
        <v>2341</v>
      </c>
      <c r="G131" s="549" t="s">
        <v>19</v>
      </c>
      <c r="H131" s="560">
        <v>1</v>
      </c>
      <c r="I131" s="570">
        <v>40410</v>
      </c>
      <c r="J131" s="570">
        <v>40612</v>
      </c>
      <c r="K131" s="558" t="s">
        <v>16</v>
      </c>
      <c r="L131" s="558">
        <v>6</v>
      </c>
      <c r="M131" s="558">
        <v>20</v>
      </c>
      <c r="N131" s="558"/>
      <c r="O131" s="558"/>
      <c r="P131" s="556">
        <v>1209</v>
      </c>
      <c r="Q131" s="556">
        <v>1209</v>
      </c>
      <c r="R131" s="550">
        <v>1047799350</v>
      </c>
      <c r="S131" s="550" t="s">
        <v>2342</v>
      </c>
      <c r="T131" s="561" t="s">
        <v>1002</v>
      </c>
    </row>
    <row r="132" spans="1:20" s="607" customFormat="1" ht="14.25" customHeight="1" x14ac:dyDescent="0.25">
      <c r="A132" s="607" t="s">
        <v>1972</v>
      </c>
      <c r="B132" s="607">
        <v>8</v>
      </c>
      <c r="C132" s="1152" t="s">
        <v>2172</v>
      </c>
      <c r="D132" s="1153" t="s">
        <v>2172</v>
      </c>
      <c r="E132" s="553" t="s">
        <v>32</v>
      </c>
      <c r="F132" s="557" t="s">
        <v>2339</v>
      </c>
      <c r="G132" s="549" t="s">
        <v>19</v>
      </c>
      <c r="H132" s="560">
        <v>1</v>
      </c>
      <c r="I132" s="570">
        <v>41288</v>
      </c>
      <c r="J132" s="558">
        <v>41912</v>
      </c>
      <c r="K132" s="558" t="s">
        <v>16</v>
      </c>
      <c r="L132" s="565">
        <v>20</v>
      </c>
      <c r="M132" s="565">
        <v>16</v>
      </c>
      <c r="N132" s="565"/>
      <c r="O132" s="558"/>
      <c r="P132" s="556">
        <v>172</v>
      </c>
      <c r="Q132" s="556">
        <v>172</v>
      </c>
      <c r="R132" s="283">
        <v>611653823</v>
      </c>
      <c r="S132" s="550">
        <v>38</v>
      </c>
      <c r="T132" s="561"/>
    </row>
    <row r="133" spans="1:20" s="607" customFormat="1" ht="14.25" customHeight="1" x14ac:dyDescent="0.25">
      <c r="A133" s="607" t="s">
        <v>1972</v>
      </c>
      <c r="B133" s="607">
        <v>8</v>
      </c>
      <c r="C133" s="1152" t="s">
        <v>2172</v>
      </c>
      <c r="D133" s="1153" t="s">
        <v>2172</v>
      </c>
      <c r="E133" s="553" t="s">
        <v>32</v>
      </c>
      <c r="F133" s="278" t="s">
        <v>2340</v>
      </c>
      <c r="G133" s="276" t="s">
        <v>19</v>
      </c>
      <c r="H133" s="278">
        <v>1</v>
      </c>
      <c r="I133" s="338">
        <v>41557</v>
      </c>
      <c r="J133" s="566">
        <v>41943</v>
      </c>
      <c r="K133" s="566" t="s">
        <v>16</v>
      </c>
      <c r="L133" s="280"/>
      <c r="M133" s="280"/>
      <c r="N133" s="280">
        <v>12</v>
      </c>
      <c r="O133" s="566">
        <v>20</v>
      </c>
      <c r="P133" s="281">
        <v>350</v>
      </c>
      <c r="Q133" s="281">
        <v>350</v>
      </c>
      <c r="R133" s="283">
        <v>735356332</v>
      </c>
      <c r="S133" s="283">
        <v>39</v>
      </c>
      <c r="T133" s="337"/>
    </row>
    <row r="134" spans="1:20" s="607" customFormat="1" ht="14.25" customHeight="1" x14ac:dyDescent="0.2">
      <c r="A134" s="607" t="s">
        <v>2326</v>
      </c>
      <c r="B134" s="607">
        <v>9</v>
      </c>
      <c r="C134" s="555" t="s">
        <v>2259</v>
      </c>
      <c r="D134" s="555" t="s">
        <v>2264</v>
      </c>
      <c r="E134" s="553" t="s">
        <v>2265</v>
      </c>
      <c r="F134" s="565" t="s">
        <v>2266</v>
      </c>
      <c r="G134" s="549" t="s">
        <v>843</v>
      </c>
      <c r="H134" s="560">
        <v>1</v>
      </c>
      <c r="I134" s="570">
        <v>40547</v>
      </c>
      <c r="J134" s="558">
        <v>40892</v>
      </c>
      <c r="K134" s="558" t="s">
        <v>720</v>
      </c>
      <c r="L134" s="556">
        <v>11.86</v>
      </c>
      <c r="M134" s="565">
        <v>0</v>
      </c>
      <c r="N134" s="1106"/>
      <c r="O134" s="1106"/>
      <c r="P134" s="550">
        <v>348597850</v>
      </c>
      <c r="Q134" s="550">
        <v>362</v>
      </c>
      <c r="R134" s="343" t="s">
        <v>2267</v>
      </c>
      <c r="S134" s="607" t="s">
        <v>1002</v>
      </c>
    </row>
    <row r="135" spans="1:20" s="607" customFormat="1" ht="14.25" customHeight="1" x14ac:dyDescent="0.2">
      <c r="A135" s="607" t="s">
        <v>2326</v>
      </c>
      <c r="B135" s="607">
        <v>9</v>
      </c>
      <c r="C135" s="555" t="s">
        <v>2259</v>
      </c>
      <c r="D135" s="555" t="s">
        <v>2264</v>
      </c>
      <c r="E135" s="553" t="s">
        <v>2265</v>
      </c>
      <c r="F135" s="565">
        <v>2111308</v>
      </c>
      <c r="G135" s="549" t="s">
        <v>843</v>
      </c>
      <c r="H135" s="560">
        <v>1</v>
      </c>
      <c r="I135" s="570">
        <v>41153</v>
      </c>
      <c r="J135" s="558">
        <v>41151</v>
      </c>
      <c r="K135" s="558" t="s">
        <v>720</v>
      </c>
      <c r="L135" s="565">
        <v>7.7</v>
      </c>
      <c r="M135" s="565">
        <v>0</v>
      </c>
      <c r="N135" s="411"/>
      <c r="O135" s="411"/>
      <c r="P135" s="550">
        <v>88281274</v>
      </c>
      <c r="Q135" s="550">
        <v>263</v>
      </c>
      <c r="R135" s="343" t="s">
        <v>2268</v>
      </c>
      <c r="S135" s="607" t="s">
        <v>1002</v>
      </c>
    </row>
    <row r="136" spans="1:20" s="607" customFormat="1" ht="14.25" customHeight="1" x14ac:dyDescent="0.2">
      <c r="A136" s="607" t="s">
        <v>2326</v>
      </c>
      <c r="B136" s="607">
        <v>9</v>
      </c>
      <c r="C136" s="555" t="s">
        <v>2259</v>
      </c>
      <c r="D136" s="555" t="s">
        <v>2264</v>
      </c>
      <c r="E136" s="551" t="s">
        <v>2269</v>
      </c>
      <c r="F136" s="563" t="s">
        <v>2270</v>
      </c>
      <c r="G136" s="549" t="s">
        <v>843</v>
      </c>
      <c r="H136" s="560">
        <v>1</v>
      </c>
      <c r="I136" s="570">
        <v>41247</v>
      </c>
      <c r="J136" s="558">
        <v>41933</v>
      </c>
      <c r="K136" s="558" t="s">
        <v>720</v>
      </c>
      <c r="L136" s="565">
        <v>21</v>
      </c>
      <c r="M136" s="565">
        <v>0</v>
      </c>
      <c r="N136" s="565">
        <v>74</v>
      </c>
      <c r="O136" s="565">
        <v>74</v>
      </c>
      <c r="P136" s="550">
        <v>327865509</v>
      </c>
      <c r="Q136" s="550">
        <v>264</v>
      </c>
      <c r="R136" s="561" t="s">
        <v>2112</v>
      </c>
      <c r="S136" s="607" t="s">
        <v>1002</v>
      </c>
    </row>
    <row r="137" spans="1:20" s="607" customFormat="1" ht="14.25" customHeight="1" x14ac:dyDescent="0.2">
      <c r="A137" s="607" t="s">
        <v>2326</v>
      </c>
      <c r="B137" s="607">
        <v>9</v>
      </c>
      <c r="C137" s="555" t="s">
        <v>2259</v>
      </c>
      <c r="D137" s="555" t="s">
        <v>2264</v>
      </c>
      <c r="E137" s="551" t="s">
        <v>2269</v>
      </c>
      <c r="F137" s="557" t="s">
        <v>2271</v>
      </c>
      <c r="G137" s="549" t="s">
        <v>843</v>
      </c>
      <c r="H137" s="557">
        <v>1</v>
      </c>
      <c r="I137" s="570">
        <v>41313</v>
      </c>
      <c r="J137" s="558">
        <v>41639</v>
      </c>
      <c r="K137" s="558" t="s">
        <v>720</v>
      </c>
      <c r="L137" s="565">
        <v>10.66</v>
      </c>
      <c r="M137" s="565">
        <v>0</v>
      </c>
      <c r="N137" s="563">
        <v>216</v>
      </c>
      <c r="O137" s="563">
        <v>216</v>
      </c>
      <c r="P137" s="550">
        <v>434472768</v>
      </c>
      <c r="Q137" s="550">
        <v>365</v>
      </c>
      <c r="R137" s="561" t="s">
        <v>2112</v>
      </c>
      <c r="S137" s="607" t="s">
        <v>1002</v>
      </c>
    </row>
    <row r="138" spans="1:20" s="607" customFormat="1" ht="14.25" customHeight="1" x14ac:dyDescent="0.2">
      <c r="A138" s="607" t="s">
        <v>2326</v>
      </c>
      <c r="B138" s="607">
        <v>9</v>
      </c>
      <c r="C138" s="555" t="s">
        <v>2259</v>
      </c>
      <c r="D138" s="555" t="s">
        <v>2264</v>
      </c>
      <c r="E138" s="551" t="s">
        <v>2269</v>
      </c>
      <c r="F138" s="563" t="s">
        <v>2272</v>
      </c>
      <c r="G138" s="549" t="s">
        <v>843</v>
      </c>
      <c r="H138" s="557">
        <v>1</v>
      </c>
      <c r="I138" s="570">
        <v>41557</v>
      </c>
      <c r="J138" s="558">
        <v>41943</v>
      </c>
      <c r="K138" s="558" t="s">
        <v>720</v>
      </c>
      <c r="L138" s="565">
        <v>9.66</v>
      </c>
      <c r="M138" s="565">
        <v>0</v>
      </c>
      <c r="N138" s="563">
        <v>240</v>
      </c>
      <c r="O138" s="563">
        <v>240</v>
      </c>
      <c r="P138" s="550">
        <v>548934000</v>
      </c>
      <c r="Q138" s="1107" t="s">
        <v>2273</v>
      </c>
      <c r="R138" s="561" t="s">
        <v>2112</v>
      </c>
      <c r="S138" s="607" t="s">
        <v>1002</v>
      </c>
    </row>
    <row r="139" spans="1:20" s="607" customFormat="1" ht="14.25" customHeight="1" x14ac:dyDescent="0.2">
      <c r="A139" s="607" t="s">
        <v>2326</v>
      </c>
      <c r="B139" s="607">
        <v>9</v>
      </c>
      <c r="C139" s="555" t="s">
        <v>2259</v>
      </c>
      <c r="D139" s="555" t="s">
        <v>2264</v>
      </c>
      <c r="E139" s="551" t="s">
        <v>2269</v>
      </c>
      <c r="F139" s="565" t="s">
        <v>2274</v>
      </c>
      <c r="G139" s="549" t="s">
        <v>843</v>
      </c>
      <c r="H139" s="557">
        <v>1</v>
      </c>
      <c r="I139" s="570">
        <v>41989</v>
      </c>
      <c r="J139" s="558">
        <v>41943</v>
      </c>
      <c r="K139" s="558" t="s">
        <v>720</v>
      </c>
      <c r="L139" s="565">
        <v>9.4600000000000009</v>
      </c>
      <c r="M139" s="565">
        <v>0</v>
      </c>
      <c r="N139" s="565">
        <v>216</v>
      </c>
      <c r="O139" s="565">
        <v>216</v>
      </c>
      <c r="P139" s="550">
        <v>117497304</v>
      </c>
      <c r="Q139" s="550" t="s">
        <v>2275</v>
      </c>
      <c r="R139" s="561" t="s">
        <v>2112</v>
      </c>
      <c r="S139" s="607" t="s">
        <v>1002</v>
      </c>
    </row>
    <row r="140" spans="1:20" s="607" customFormat="1" ht="14.25" customHeight="1" x14ac:dyDescent="0.2">
      <c r="A140" s="607" t="s">
        <v>2326</v>
      </c>
      <c r="B140" s="607">
        <v>12</v>
      </c>
      <c r="C140" s="991" t="s">
        <v>2171</v>
      </c>
      <c r="D140" s="992" t="s">
        <v>2172</v>
      </c>
      <c r="E140" s="991" t="s">
        <v>2173</v>
      </c>
      <c r="F140" s="993" t="s">
        <v>2174</v>
      </c>
      <c r="G140" s="992" t="s">
        <v>19</v>
      </c>
      <c r="H140" s="994">
        <v>1</v>
      </c>
      <c r="I140" s="995" t="s">
        <v>1569</v>
      </c>
      <c r="J140" s="996" t="s">
        <v>1186</v>
      </c>
      <c r="K140" s="996" t="s">
        <v>16</v>
      </c>
      <c r="L140" s="1080">
        <v>21.36</v>
      </c>
      <c r="M140" s="1080">
        <v>0</v>
      </c>
      <c r="N140" s="1080">
        <v>316</v>
      </c>
      <c r="O140" s="1081">
        <f>N140*H140</f>
        <v>316</v>
      </c>
      <c r="P140" s="998">
        <v>1261251458</v>
      </c>
      <c r="Q140" s="998" t="s">
        <v>2175</v>
      </c>
      <c r="R140" s="999" t="s">
        <v>525</v>
      </c>
    </row>
    <row r="141" spans="1:20" s="607" customFormat="1" ht="14.25" customHeight="1" x14ac:dyDescent="0.2">
      <c r="A141" s="607" t="s">
        <v>2326</v>
      </c>
      <c r="B141" s="607">
        <v>12</v>
      </c>
      <c r="C141" s="991" t="s">
        <v>2171</v>
      </c>
      <c r="D141" s="992" t="s">
        <v>2172</v>
      </c>
      <c r="E141" s="991" t="s">
        <v>2176</v>
      </c>
      <c r="F141" s="993">
        <v>2123319</v>
      </c>
      <c r="G141" s="992" t="s">
        <v>843</v>
      </c>
      <c r="H141" s="994">
        <v>1</v>
      </c>
      <c r="I141" s="992" t="s">
        <v>2177</v>
      </c>
      <c r="J141" s="996" t="s">
        <v>2178</v>
      </c>
      <c r="K141" s="996" t="s">
        <v>16</v>
      </c>
      <c r="L141" s="1080">
        <v>3.64</v>
      </c>
      <c r="M141" s="1080">
        <v>0</v>
      </c>
      <c r="N141" s="1080">
        <v>210</v>
      </c>
      <c r="O141" s="1081">
        <f>N141*H141</f>
        <v>210</v>
      </c>
      <c r="P141" s="998">
        <v>75465936</v>
      </c>
      <c r="Q141" s="998" t="s">
        <v>2179</v>
      </c>
      <c r="R141" s="999" t="s">
        <v>2180</v>
      </c>
    </row>
    <row r="142" spans="1:20" s="607" customFormat="1" ht="14.25" customHeight="1" x14ac:dyDescent="0.2">
      <c r="A142" s="607" t="s">
        <v>2326</v>
      </c>
      <c r="B142" s="607">
        <v>12</v>
      </c>
      <c r="C142" s="991" t="s">
        <v>2181</v>
      </c>
      <c r="D142" s="991" t="s">
        <v>2182</v>
      </c>
      <c r="E142" s="991" t="s">
        <v>2182</v>
      </c>
      <c r="F142" s="1080" t="s">
        <v>2183</v>
      </c>
      <c r="G142" s="992" t="s">
        <v>843</v>
      </c>
      <c r="H142" s="994">
        <v>0.3</v>
      </c>
      <c r="I142" s="995">
        <v>40585</v>
      </c>
      <c r="J142" s="996">
        <v>40844</v>
      </c>
      <c r="K142" s="996" t="s">
        <v>16</v>
      </c>
      <c r="L142" s="997">
        <v>8.6</v>
      </c>
      <c r="M142" s="996"/>
      <c r="N142" s="1082">
        <v>75</v>
      </c>
      <c r="O142" s="1082">
        <v>75</v>
      </c>
      <c r="P142" s="998">
        <v>76778594</v>
      </c>
      <c r="Q142" s="998" t="s">
        <v>2184</v>
      </c>
      <c r="R142" s="999" t="s">
        <v>525</v>
      </c>
      <c r="S142" s="607" t="s">
        <v>1002</v>
      </c>
    </row>
    <row r="143" spans="1:20" s="607" customFormat="1" ht="14.25" customHeight="1" x14ac:dyDescent="0.2">
      <c r="A143" s="607" t="s">
        <v>2326</v>
      </c>
      <c r="B143" s="607">
        <v>12</v>
      </c>
      <c r="C143" s="992" t="s">
        <v>2189</v>
      </c>
      <c r="D143" s="1058" t="s">
        <v>2182</v>
      </c>
      <c r="E143" s="1058" t="s">
        <v>2182</v>
      </c>
      <c r="F143" s="1066" t="s">
        <v>2190</v>
      </c>
      <c r="G143" s="992" t="s">
        <v>843</v>
      </c>
      <c r="H143" s="992">
        <v>30</v>
      </c>
      <c r="I143" s="995">
        <v>40401</v>
      </c>
      <c r="J143" s="996">
        <v>40515</v>
      </c>
      <c r="K143" s="996" t="s">
        <v>16</v>
      </c>
      <c r="L143" s="1080">
        <v>4.63</v>
      </c>
      <c r="M143" s="997">
        <v>0</v>
      </c>
      <c r="N143" s="1080">
        <v>54</v>
      </c>
      <c r="O143" s="1080">
        <v>54</v>
      </c>
      <c r="P143" s="998">
        <v>61024383</v>
      </c>
      <c r="Q143" s="998" t="s">
        <v>2191</v>
      </c>
      <c r="R143" s="999" t="s">
        <v>525</v>
      </c>
      <c r="S143" s="607" t="s">
        <v>1002</v>
      </c>
    </row>
    <row r="145" spans="1:20" ht="13.5" customHeight="1" thickBot="1" x14ac:dyDescent="0.25"/>
    <row r="146" spans="1:20" s="607" customFormat="1" ht="14.25" customHeight="1" x14ac:dyDescent="0.2">
      <c r="A146" s="607" t="s">
        <v>1972</v>
      </c>
      <c r="B146" s="607">
        <v>1</v>
      </c>
      <c r="C146" s="554" t="s">
        <v>2367</v>
      </c>
      <c r="D146" s="366" t="s">
        <v>2363</v>
      </c>
      <c r="E146" s="553" t="s">
        <v>32</v>
      </c>
      <c r="F146" s="557">
        <v>701820130323</v>
      </c>
      <c r="G146" s="549" t="s">
        <v>19</v>
      </c>
      <c r="H146" s="560">
        <v>1</v>
      </c>
      <c r="I146" s="570">
        <v>41509</v>
      </c>
      <c r="J146" s="558">
        <v>41912</v>
      </c>
      <c r="K146" s="558" t="s">
        <v>16</v>
      </c>
      <c r="L146" s="1178">
        <v>13</v>
      </c>
      <c r="M146" s="1178">
        <v>7</v>
      </c>
      <c r="N146" s="558"/>
      <c r="O146" s="558"/>
      <c r="P146" s="556">
        <v>550</v>
      </c>
      <c r="Q146" s="556">
        <v>550</v>
      </c>
      <c r="R146" s="550">
        <v>1309955125</v>
      </c>
      <c r="S146" s="550" t="s">
        <v>2366</v>
      </c>
      <c r="T146" s="561"/>
    </row>
    <row r="147" spans="1:20" s="607" customFormat="1" ht="14.25" customHeight="1" x14ac:dyDescent="0.2">
      <c r="A147" s="607" t="s">
        <v>1972</v>
      </c>
      <c r="B147" s="607">
        <v>1</v>
      </c>
      <c r="C147" s="324" t="s">
        <v>2367</v>
      </c>
      <c r="D147" s="1177" t="s">
        <v>2364</v>
      </c>
      <c r="E147" s="323" t="s">
        <v>32</v>
      </c>
      <c r="F147" s="278" t="s">
        <v>2365</v>
      </c>
      <c r="G147" s="276" t="s">
        <v>19</v>
      </c>
      <c r="H147" s="278">
        <v>1</v>
      </c>
      <c r="I147" s="338">
        <v>40952</v>
      </c>
      <c r="J147" s="566">
        <v>41273</v>
      </c>
      <c r="K147" s="566" t="s">
        <v>16</v>
      </c>
      <c r="L147" s="280">
        <v>10</v>
      </c>
      <c r="M147" s="280">
        <v>17</v>
      </c>
      <c r="N147" s="280"/>
      <c r="O147" s="566"/>
      <c r="P147" s="556">
        <v>1166</v>
      </c>
      <c r="Q147" s="281">
        <f t="shared" ref="Q147" si="3">+P147*H147</f>
        <v>1166</v>
      </c>
      <c r="R147" s="283">
        <v>722088292</v>
      </c>
      <c r="S147" s="283">
        <v>120</v>
      </c>
      <c r="T147" s="337" t="s">
        <v>1002</v>
      </c>
    </row>
    <row r="148" spans="1:20" s="607" customFormat="1" ht="14.25" customHeight="1" x14ac:dyDescent="0.2">
      <c r="A148" s="607" t="s">
        <v>2326</v>
      </c>
      <c r="B148" s="607">
        <v>18</v>
      </c>
      <c r="C148" s="1000" t="s">
        <v>2101</v>
      </c>
      <c r="D148" s="1002" t="s">
        <v>2101</v>
      </c>
      <c r="E148" s="1002" t="s">
        <v>93</v>
      </c>
      <c r="F148" s="1061">
        <v>7018201200085</v>
      </c>
      <c r="G148" s="1002" t="s">
        <v>19</v>
      </c>
      <c r="H148" s="1003">
        <v>1</v>
      </c>
      <c r="I148" s="1004">
        <v>40939</v>
      </c>
      <c r="J148" s="1005">
        <v>41273</v>
      </c>
      <c r="K148" s="1005" t="s">
        <v>16</v>
      </c>
      <c r="L148" s="1006">
        <v>11</v>
      </c>
      <c r="M148" s="1006">
        <v>0</v>
      </c>
      <c r="N148" s="1001">
        <v>24</v>
      </c>
      <c r="O148" s="1001">
        <f>+N148*H148</f>
        <v>24</v>
      </c>
      <c r="P148" s="1008">
        <v>10488224</v>
      </c>
      <c r="Q148" s="1009" t="s">
        <v>2102</v>
      </c>
      <c r="R148" s="1009"/>
    </row>
    <row r="149" spans="1:20" s="607" customFormat="1" ht="14.25" customHeight="1" x14ac:dyDescent="0.2">
      <c r="A149" s="607" t="s">
        <v>2326</v>
      </c>
      <c r="B149" s="607">
        <v>18</v>
      </c>
      <c r="C149" s="1000" t="s">
        <v>2101</v>
      </c>
      <c r="D149" s="1002" t="s">
        <v>2101</v>
      </c>
      <c r="E149" s="1002" t="s">
        <v>93</v>
      </c>
      <c r="F149" s="1061">
        <v>701820130193</v>
      </c>
      <c r="G149" s="1002" t="s">
        <v>19</v>
      </c>
      <c r="H149" s="1003">
        <v>1</v>
      </c>
      <c r="I149" s="1004">
        <v>41307</v>
      </c>
      <c r="J149" s="1005">
        <v>41639</v>
      </c>
      <c r="K149" s="1005" t="s">
        <v>16</v>
      </c>
      <c r="L149" s="1006">
        <v>10.92</v>
      </c>
      <c r="M149" s="1006">
        <v>0</v>
      </c>
      <c r="N149" s="1001">
        <v>492</v>
      </c>
      <c r="O149" s="1001">
        <f>+N149*H149</f>
        <v>492</v>
      </c>
      <c r="P149" s="1008">
        <v>370045032</v>
      </c>
      <c r="Q149" s="1009" t="s">
        <v>2103</v>
      </c>
      <c r="R149" s="1009"/>
    </row>
    <row r="150" spans="1:20" s="607" customFormat="1" ht="14.25" customHeight="1" x14ac:dyDescent="0.2">
      <c r="A150" s="607" t="s">
        <v>2326</v>
      </c>
      <c r="B150" s="607">
        <v>18</v>
      </c>
      <c r="C150" s="1000" t="s">
        <v>2101</v>
      </c>
      <c r="D150" s="1002" t="s">
        <v>2101</v>
      </c>
      <c r="E150" s="1002" t="s">
        <v>93</v>
      </c>
      <c r="F150" s="1061">
        <v>701820140245</v>
      </c>
      <c r="G150" s="1002" t="s">
        <v>19</v>
      </c>
      <c r="H150" s="1003">
        <v>1</v>
      </c>
      <c r="I150" s="1004" t="s">
        <v>2104</v>
      </c>
      <c r="J150" s="1005">
        <v>41973</v>
      </c>
      <c r="K150" s="1005" t="s">
        <v>16</v>
      </c>
      <c r="L150" s="1006">
        <v>8.26</v>
      </c>
      <c r="M150" s="1006">
        <v>0</v>
      </c>
      <c r="N150" s="1001">
        <v>252</v>
      </c>
      <c r="O150" s="1001">
        <f>+N150*H150</f>
        <v>252</v>
      </c>
      <c r="P150" s="1008">
        <v>237609828</v>
      </c>
      <c r="Q150" s="1009" t="s">
        <v>2105</v>
      </c>
      <c r="R150" s="1009"/>
    </row>
    <row r="151" spans="1:20" s="607" customFormat="1" ht="14.25" customHeight="1" x14ac:dyDescent="0.2">
      <c r="A151" s="607" t="s">
        <v>2326</v>
      </c>
      <c r="B151" s="607">
        <v>18</v>
      </c>
      <c r="C151" s="1000" t="s">
        <v>2101</v>
      </c>
      <c r="D151" s="1009" t="s">
        <v>2101</v>
      </c>
      <c r="E151" s="1002" t="s">
        <v>93</v>
      </c>
      <c r="F151" s="1001">
        <v>701820110216</v>
      </c>
      <c r="G151" s="1002" t="s">
        <v>19</v>
      </c>
      <c r="H151" s="1003">
        <v>1</v>
      </c>
      <c r="I151" s="1004" t="s">
        <v>2106</v>
      </c>
      <c r="J151" s="1005">
        <v>40908</v>
      </c>
      <c r="K151" s="1005" t="s">
        <v>16</v>
      </c>
      <c r="L151" s="1005" t="s">
        <v>2107</v>
      </c>
      <c r="M151" s="1005"/>
      <c r="N151" s="1001">
        <v>76</v>
      </c>
      <c r="O151" s="1001">
        <v>100</v>
      </c>
      <c r="P151" s="1008">
        <v>45809628</v>
      </c>
      <c r="Q151" s="1008" t="s">
        <v>2108</v>
      </c>
      <c r="R151" s="1009"/>
      <c r="S151" s="607" t="s">
        <v>1002</v>
      </c>
    </row>
    <row r="152" spans="1:20" s="607" customFormat="1" ht="14.25" customHeight="1" x14ac:dyDescent="0.2">
      <c r="A152" s="607" t="s">
        <v>2326</v>
      </c>
      <c r="B152" s="607">
        <v>18</v>
      </c>
      <c r="C152" s="1000" t="s">
        <v>2101</v>
      </c>
      <c r="D152" s="1009" t="s">
        <v>2101</v>
      </c>
      <c r="E152" s="1002" t="s">
        <v>93</v>
      </c>
      <c r="F152" s="1001">
        <v>701820100176</v>
      </c>
      <c r="G152" s="1002" t="s">
        <v>19</v>
      </c>
      <c r="H152" s="1010">
        <v>1</v>
      </c>
      <c r="I152" s="1002" t="s">
        <v>2109</v>
      </c>
      <c r="J152" s="1005">
        <v>40543</v>
      </c>
      <c r="K152" s="1005" t="s">
        <v>16</v>
      </c>
      <c r="L152" s="1005" t="s">
        <v>2110</v>
      </c>
      <c r="M152" s="1005"/>
      <c r="N152" s="1001">
        <v>286</v>
      </c>
      <c r="O152" s="1001">
        <v>100</v>
      </c>
      <c r="P152" s="1008">
        <v>132879262</v>
      </c>
      <c r="Q152" s="1018">
        <v>245.24600000000001</v>
      </c>
      <c r="R152" s="1009"/>
      <c r="S152" s="607" t="s">
        <v>1002</v>
      </c>
    </row>
    <row r="153" spans="1:20" s="607" customFormat="1" ht="14.25" customHeight="1" x14ac:dyDescent="0.2">
      <c r="A153" s="607" t="s">
        <v>2326</v>
      </c>
      <c r="B153" s="607">
        <v>21</v>
      </c>
      <c r="C153" s="294" t="s">
        <v>2287</v>
      </c>
      <c r="D153" s="346" t="s">
        <v>2101</v>
      </c>
      <c r="E153" s="224" t="s">
        <v>716</v>
      </c>
      <c r="F153" s="225">
        <v>701820120234</v>
      </c>
      <c r="G153" s="226" t="s">
        <v>19</v>
      </c>
      <c r="H153" s="227">
        <v>1</v>
      </c>
      <c r="I153" s="228">
        <v>40952</v>
      </c>
      <c r="J153" s="228">
        <v>41273</v>
      </c>
      <c r="K153" s="229" t="s">
        <v>16</v>
      </c>
      <c r="L153" s="980">
        <v>10.53</v>
      </c>
      <c r="M153" s="980">
        <v>0</v>
      </c>
      <c r="N153" s="225">
        <v>132</v>
      </c>
      <c r="O153" s="225">
        <v>132</v>
      </c>
      <c r="P153" s="231">
        <v>70172432</v>
      </c>
      <c r="Q153" s="550">
        <v>92</v>
      </c>
      <c r="R153" s="561"/>
    </row>
    <row r="154" spans="1:20" s="607" customFormat="1" ht="14.25" customHeight="1" x14ac:dyDescent="0.2">
      <c r="A154" s="607" t="s">
        <v>2326</v>
      </c>
      <c r="B154" s="607">
        <v>16</v>
      </c>
      <c r="C154" s="991" t="s">
        <v>2121</v>
      </c>
      <c r="D154" s="992" t="s">
        <v>2101</v>
      </c>
      <c r="E154" s="991" t="s">
        <v>2119</v>
      </c>
      <c r="F154" s="1062">
        <v>701820100159</v>
      </c>
      <c r="G154" s="992" t="s">
        <v>19</v>
      </c>
      <c r="H154" s="1063">
        <v>1</v>
      </c>
      <c r="I154" s="995">
        <v>40210</v>
      </c>
      <c r="J154" s="995">
        <v>40543</v>
      </c>
      <c r="K154" s="996" t="s">
        <v>16</v>
      </c>
      <c r="L154" s="1064">
        <v>11</v>
      </c>
      <c r="M154" s="997">
        <v>0</v>
      </c>
      <c r="N154" s="1062">
        <v>1222</v>
      </c>
      <c r="O154" s="997">
        <f>+N154*H154</f>
        <v>1222</v>
      </c>
      <c r="P154" s="1065">
        <v>587796190</v>
      </c>
      <c r="Q154" s="998" t="s">
        <v>2120</v>
      </c>
      <c r="R154" s="999"/>
    </row>
    <row r="155" spans="1:20" s="607" customFormat="1" ht="14.25" customHeight="1" x14ac:dyDescent="0.2">
      <c r="A155" s="607" t="s">
        <v>2326</v>
      </c>
      <c r="B155" s="607">
        <v>16</v>
      </c>
      <c r="C155" s="991" t="s">
        <v>2121</v>
      </c>
      <c r="D155" s="992" t="s">
        <v>2101</v>
      </c>
      <c r="E155" s="991" t="s">
        <v>2119</v>
      </c>
      <c r="F155" s="1062">
        <v>701820140192</v>
      </c>
      <c r="G155" s="992" t="s">
        <v>19</v>
      </c>
      <c r="H155" s="1066">
        <v>1</v>
      </c>
      <c r="I155" s="995">
        <v>41662</v>
      </c>
      <c r="J155" s="995">
        <v>41946</v>
      </c>
      <c r="K155" s="996" t="s">
        <v>16</v>
      </c>
      <c r="L155" s="1064">
        <v>8.23</v>
      </c>
      <c r="M155" s="997">
        <v>0</v>
      </c>
      <c r="N155" s="1062">
        <v>698</v>
      </c>
      <c r="O155" s="997">
        <f t="shared" ref="O155:O156" si="4">+N155*H155</f>
        <v>698</v>
      </c>
      <c r="P155" s="1065">
        <v>662960768</v>
      </c>
      <c r="Q155" s="998">
        <v>92</v>
      </c>
      <c r="R155" s="999"/>
    </row>
    <row r="156" spans="1:20" s="607" customFormat="1" ht="14.25" customHeight="1" x14ac:dyDescent="0.2">
      <c r="A156" s="607" t="s">
        <v>2326</v>
      </c>
      <c r="B156" s="607">
        <v>16</v>
      </c>
      <c r="C156" s="991" t="s">
        <v>2121</v>
      </c>
      <c r="D156" s="992" t="s">
        <v>2101</v>
      </c>
      <c r="E156" s="991" t="s">
        <v>2119</v>
      </c>
      <c r="F156" s="1062">
        <v>701820110213</v>
      </c>
      <c r="G156" s="992" t="s">
        <v>19</v>
      </c>
      <c r="H156" s="1063">
        <v>1</v>
      </c>
      <c r="I156" s="995">
        <v>40576</v>
      </c>
      <c r="J156" s="995">
        <v>40908</v>
      </c>
      <c r="K156" s="996" t="s">
        <v>16</v>
      </c>
      <c r="L156" s="1064">
        <v>10.92</v>
      </c>
      <c r="M156" s="996"/>
      <c r="N156" s="1062">
        <v>1672</v>
      </c>
      <c r="O156" s="997">
        <f t="shared" si="4"/>
        <v>1672</v>
      </c>
      <c r="P156" s="1065">
        <v>945786636</v>
      </c>
      <c r="Q156" s="998">
        <v>98</v>
      </c>
      <c r="R156" s="999"/>
    </row>
    <row r="157" spans="1:20" s="607" customFormat="1" ht="14.25" customHeight="1" x14ac:dyDescent="0.2">
      <c r="A157" s="607" t="s">
        <v>2326</v>
      </c>
      <c r="B157" s="607">
        <v>8</v>
      </c>
      <c r="C157" s="1046" t="s">
        <v>2253</v>
      </c>
      <c r="D157" s="1046" t="s">
        <v>2251</v>
      </c>
      <c r="E157" s="1046" t="s">
        <v>32</v>
      </c>
      <c r="F157" s="1047">
        <v>701820110129</v>
      </c>
      <c r="G157" s="1048" t="s">
        <v>19</v>
      </c>
      <c r="H157" s="1049">
        <v>1</v>
      </c>
      <c r="I157" s="1050">
        <v>40556</v>
      </c>
      <c r="J157" s="1050">
        <v>40908</v>
      </c>
      <c r="K157" s="1051" t="s">
        <v>16</v>
      </c>
      <c r="L157" s="1052">
        <v>11.57</v>
      </c>
      <c r="M157" s="1047">
        <v>0</v>
      </c>
      <c r="N157" s="1047">
        <v>830</v>
      </c>
      <c r="O157" s="1047">
        <f>+N157*H157</f>
        <v>830</v>
      </c>
      <c r="P157" s="1053">
        <v>394413091</v>
      </c>
      <c r="Q157" s="1054" t="s">
        <v>2252</v>
      </c>
      <c r="R157" s="1055" t="s">
        <v>525</v>
      </c>
    </row>
    <row r="158" spans="1:20" s="607" customFormat="1" ht="14.25" customHeight="1" x14ac:dyDescent="0.2">
      <c r="A158" s="607" t="s">
        <v>2326</v>
      </c>
      <c r="B158" s="607">
        <v>8</v>
      </c>
      <c r="C158" s="1046" t="s">
        <v>2253</v>
      </c>
      <c r="D158" s="1092" t="s">
        <v>2251</v>
      </c>
      <c r="E158" s="1092" t="s">
        <v>32</v>
      </c>
      <c r="F158" s="1093">
        <v>701820120086</v>
      </c>
      <c r="G158" s="1094" t="s">
        <v>19</v>
      </c>
      <c r="H158" s="1095">
        <v>1</v>
      </c>
      <c r="I158" s="1096">
        <v>40921</v>
      </c>
      <c r="J158" s="1096">
        <v>41274</v>
      </c>
      <c r="K158" s="1097" t="s">
        <v>16</v>
      </c>
      <c r="L158" s="1098">
        <v>11.57</v>
      </c>
      <c r="M158" s="1093">
        <v>0</v>
      </c>
      <c r="N158" s="1093">
        <v>492</v>
      </c>
      <c r="O158" s="1093">
        <v>492</v>
      </c>
      <c r="P158" s="1099">
        <v>286605932</v>
      </c>
      <c r="Q158" s="1100" t="s">
        <v>2257</v>
      </c>
      <c r="R158" s="1101" t="s">
        <v>525</v>
      </c>
      <c r="S158" s="607" t="s">
        <v>1002</v>
      </c>
    </row>
    <row r="159" spans="1:20" s="607" customFormat="1" ht="14.25" customHeight="1" x14ac:dyDescent="0.2">
      <c r="A159" s="607" t="s">
        <v>2326</v>
      </c>
      <c r="B159" s="607">
        <v>8</v>
      </c>
      <c r="C159" s="1046" t="s">
        <v>2253</v>
      </c>
      <c r="D159" s="1092" t="s">
        <v>2251</v>
      </c>
      <c r="E159" s="1092" t="s">
        <v>32</v>
      </c>
      <c r="F159" s="1093">
        <v>701820130236</v>
      </c>
      <c r="G159" s="1094" t="s">
        <v>19</v>
      </c>
      <c r="H159" s="1102">
        <v>1</v>
      </c>
      <c r="I159" s="1096">
        <v>41318</v>
      </c>
      <c r="J159" s="1096">
        <v>41639</v>
      </c>
      <c r="K159" s="1103" t="s">
        <v>16</v>
      </c>
      <c r="L159" s="1098">
        <v>11.57</v>
      </c>
      <c r="M159" s="1104">
        <v>0</v>
      </c>
      <c r="N159" s="1093">
        <v>1270</v>
      </c>
      <c r="O159" s="1093">
        <v>1270</v>
      </c>
      <c r="P159" s="1099">
        <v>1012849478</v>
      </c>
      <c r="Q159" s="1100" t="s">
        <v>2258</v>
      </c>
      <c r="R159" s="1101" t="s">
        <v>525</v>
      </c>
      <c r="S159" s="607" t="s">
        <v>1002</v>
      </c>
    </row>
  </sheetData>
  <mergeCells count="1">
    <mergeCell ref="R71:R72"/>
  </mergeCells>
  <pageMargins left="0.7" right="0.7" top="0.75" bottom="0.75" header="0.3" footer="0.3"/>
  <pageSetup orientation="portrait" horizontalDpi="4294967295" verticalDpi="4294967295" r:id="rId1"/>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228"/>
  <sheetViews>
    <sheetView workbookViewId="0">
      <selection activeCell="F20" sqref="F20"/>
    </sheetView>
  </sheetViews>
  <sheetFormatPr baseColWidth="10" defaultRowHeight="12.75" customHeight="1" x14ac:dyDescent="0.25"/>
  <cols>
    <col min="1" max="1" width="11.42578125" style="293"/>
    <col min="2" max="2" width="11.7109375" style="293" bestFit="1" customWidth="1"/>
    <col min="3" max="3" width="25.5703125" style="293" customWidth="1"/>
    <col min="4" max="4" width="21" style="293" customWidth="1"/>
    <col min="5" max="5" width="11.42578125" style="293"/>
    <col min="6" max="6" width="54.85546875" style="293" customWidth="1"/>
    <col min="7" max="7" width="11.42578125" style="293"/>
    <col min="8" max="8" width="11.5703125" style="293" bestFit="1" customWidth="1"/>
    <col min="9" max="9" width="12" style="293" bestFit="1" customWidth="1"/>
    <col min="10" max="10" width="11.7109375" style="293" bestFit="1" customWidth="1"/>
    <col min="11" max="13" width="11.42578125" style="293"/>
    <col min="14" max="14" width="11.5703125" style="293" bestFit="1" customWidth="1"/>
    <col min="15" max="15" width="11.7109375" style="293" bestFit="1" customWidth="1"/>
    <col min="16" max="16" width="15.5703125" style="293" bestFit="1" customWidth="1"/>
    <col min="17" max="17" width="11.7109375" style="293" bestFit="1" customWidth="1"/>
    <col min="18" max="16384" width="11.42578125" style="293"/>
  </cols>
  <sheetData>
    <row r="1" spans="1:19" s="44" customFormat="1" ht="12.75" customHeight="1" x14ac:dyDescent="0.25">
      <c r="A1" s="47" t="s">
        <v>17</v>
      </c>
      <c r="B1" s="47" t="s">
        <v>18</v>
      </c>
      <c r="C1" s="47" t="s">
        <v>0</v>
      </c>
      <c r="D1" s="47" t="s">
        <v>1</v>
      </c>
      <c r="E1" s="47" t="s">
        <v>2</v>
      </c>
      <c r="F1" s="47" t="s">
        <v>3</v>
      </c>
      <c r="G1" s="47" t="s">
        <v>4</v>
      </c>
      <c r="H1" s="47" t="s">
        <v>5</v>
      </c>
      <c r="I1" s="49" t="s">
        <v>6</v>
      </c>
      <c r="J1" s="49" t="s">
        <v>7</v>
      </c>
      <c r="K1" s="47" t="s">
        <v>8</v>
      </c>
      <c r="L1" s="47" t="s">
        <v>9</v>
      </c>
      <c r="M1" s="47" t="s">
        <v>10</v>
      </c>
      <c r="N1" s="47" t="s">
        <v>11</v>
      </c>
      <c r="O1" s="47" t="s">
        <v>12</v>
      </c>
      <c r="P1" s="47" t="s">
        <v>13</v>
      </c>
      <c r="Q1" s="47" t="s">
        <v>14</v>
      </c>
      <c r="R1" s="47" t="s">
        <v>15</v>
      </c>
    </row>
    <row r="2" spans="1:19" ht="12.75" customHeight="1" x14ac:dyDescent="0.25">
      <c r="A2" s="293" t="s">
        <v>1172</v>
      </c>
      <c r="B2" s="293">
        <v>30</v>
      </c>
      <c r="C2" s="295" t="s">
        <v>1173</v>
      </c>
      <c r="D2" s="295" t="s">
        <v>1173</v>
      </c>
      <c r="E2" s="292" t="s">
        <v>1174</v>
      </c>
      <c r="F2" s="300">
        <v>342</v>
      </c>
      <c r="G2" s="296" t="s">
        <v>19</v>
      </c>
      <c r="H2" s="220" t="s">
        <v>94</v>
      </c>
      <c r="I2" s="297" t="s">
        <v>1175</v>
      </c>
      <c r="J2" s="298" t="s">
        <v>802</v>
      </c>
      <c r="K2" s="298" t="s">
        <v>16</v>
      </c>
      <c r="L2" s="267">
        <v>8.23</v>
      </c>
      <c r="M2" s="267" t="s">
        <v>94</v>
      </c>
      <c r="N2" s="300">
        <v>344</v>
      </c>
      <c r="O2" s="300">
        <v>276</v>
      </c>
      <c r="P2" s="306">
        <v>569724888</v>
      </c>
      <c r="Q2" s="223">
        <v>73</v>
      </c>
      <c r="R2" s="301"/>
    </row>
    <row r="3" spans="1:19" ht="12.75" customHeight="1" x14ac:dyDescent="0.25">
      <c r="A3" s="293" t="s">
        <v>1172</v>
      </c>
      <c r="B3" s="293">
        <v>30</v>
      </c>
      <c r="C3" s="295" t="s">
        <v>1173</v>
      </c>
      <c r="D3" s="295" t="s">
        <v>1173</v>
      </c>
      <c r="E3" s="292" t="s">
        <v>1174</v>
      </c>
      <c r="F3" s="300">
        <v>103</v>
      </c>
      <c r="G3" s="296" t="s">
        <v>19</v>
      </c>
      <c r="H3" s="296" t="s">
        <v>94</v>
      </c>
      <c r="I3" s="296" t="s">
        <v>1176</v>
      </c>
      <c r="J3" s="298" t="s">
        <v>1177</v>
      </c>
      <c r="K3" s="298" t="s">
        <v>16</v>
      </c>
      <c r="L3" s="267">
        <v>11.43</v>
      </c>
      <c r="M3" s="267" t="s">
        <v>94</v>
      </c>
      <c r="N3" s="300">
        <v>150</v>
      </c>
      <c r="O3" s="300">
        <v>0</v>
      </c>
      <c r="P3" s="306">
        <v>219333451</v>
      </c>
      <c r="Q3" s="223">
        <v>81</v>
      </c>
      <c r="R3" s="301"/>
    </row>
    <row r="4" spans="1:19" ht="12.75" customHeight="1" x14ac:dyDescent="0.25">
      <c r="A4" s="293" t="s">
        <v>1172</v>
      </c>
      <c r="B4" s="293">
        <v>30</v>
      </c>
      <c r="C4" s="295" t="s">
        <v>1173</v>
      </c>
      <c r="D4" s="295" t="s">
        <v>1173</v>
      </c>
      <c r="E4" s="292" t="s">
        <v>1174</v>
      </c>
      <c r="F4" s="300">
        <v>92</v>
      </c>
      <c r="G4" s="296" t="s">
        <v>19</v>
      </c>
      <c r="H4" s="296" t="s">
        <v>94</v>
      </c>
      <c r="I4" s="296" t="s">
        <v>1178</v>
      </c>
      <c r="J4" s="298" t="s">
        <v>1179</v>
      </c>
      <c r="K4" s="298" t="s">
        <v>16</v>
      </c>
      <c r="L4" s="267">
        <v>5.33</v>
      </c>
      <c r="M4" s="267" t="s">
        <v>94</v>
      </c>
      <c r="N4" s="300">
        <v>150</v>
      </c>
      <c r="O4" s="300">
        <v>0</v>
      </c>
      <c r="P4" s="306">
        <v>114520712</v>
      </c>
      <c r="Q4" s="223">
        <v>82</v>
      </c>
      <c r="R4" s="301"/>
    </row>
    <row r="5" spans="1:19" s="429" customFormat="1" ht="12.75" customHeight="1" x14ac:dyDescent="0.25">
      <c r="A5" s="429" t="s">
        <v>1172</v>
      </c>
      <c r="B5" s="429">
        <v>30</v>
      </c>
      <c r="C5" s="431" t="s">
        <v>1173</v>
      </c>
      <c r="D5" s="431" t="s">
        <v>1173</v>
      </c>
      <c r="E5" s="440" t="s">
        <v>1180</v>
      </c>
      <c r="F5" s="334" t="s">
        <v>1181</v>
      </c>
      <c r="G5" s="433" t="s">
        <v>19</v>
      </c>
      <c r="H5" s="434" t="s">
        <v>94</v>
      </c>
      <c r="I5" s="435">
        <v>40179</v>
      </c>
      <c r="J5" s="333">
        <v>40543</v>
      </c>
      <c r="K5" s="333" t="s">
        <v>16</v>
      </c>
      <c r="L5" s="441">
        <v>12</v>
      </c>
      <c r="M5" s="441" t="s">
        <v>94</v>
      </c>
      <c r="N5" s="441">
        <v>65</v>
      </c>
      <c r="O5" s="334" t="s">
        <v>94</v>
      </c>
      <c r="P5" s="516" t="s">
        <v>438</v>
      </c>
      <c r="Q5" s="592">
        <v>128</v>
      </c>
      <c r="R5" s="593"/>
      <c r="S5" s="429" t="s">
        <v>1002</v>
      </c>
    </row>
    <row r="6" spans="1:19" ht="12.75" customHeight="1" x14ac:dyDescent="0.25">
      <c r="A6" s="293" t="s">
        <v>1172</v>
      </c>
      <c r="B6" s="293">
        <v>30</v>
      </c>
      <c r="C6" s="295" t="s">
        <v>1173</v>
      </c>
      <c r="D6" s="295" t="s">
        <v>1173</v>
      </c>
      <c r="E6" s="292" t="s">
        <v>1182</v>
      </c>
      <c r="F6" s="267" t="s">
        <v>1183</v>
      </c>
      <c r="G6" s="296" t="s">
        <v>19</v>
      </c>
      <c r="H6" s="296" t="s">
        <v>94</v>
      </c>
      <c r="I6" s="297">
        <v>41640</v>
      </c>
      <c r="J6" s="298">
        <v>42004</v>
      </c>
      <c r="K6" s="298" t="s">
        <v>16</v>
      </c>
      <c r="L6" s="300">
        <v>9</v>
      </c>
      <c r="M6" s="300" t="s">
        <v>94</v>
      </c>
      <c r="N6" s="300">
        <v>53</v>
      </c>
      <c r="O6" s="267" t="s">
        <v>94</v>
      </c>
      <c r="P6" s="277">
        <v>1200000</v>
      </c>
      <c r="Q6" s="308">
        <v>129</v>
      </c>
      <c r="R6" s="309"/>
      <c r="S6" s="293" t="s">
        <v>1002</v>
      </c>
    </row>
    <row r="7" spans="1:19" ht="12.75" customHeight="1" x14ac:dyDescent="0.25">
      <c r="A7" s="293" t="s">
        <v>1172</v>
      </c>
      <c r="B7" s="293">
        <v>32</v>
      </c>
      <c r="C7" s="295" t="s">
        <v>1173</v>
      </c>
      <c r="D7" s="295" t="s">
        <v>1173</v>
      </c>
      <c r="E7" s="292" t="s">
        <v>1174</v>
      </c>
      <c r="F7" s="300">
        <v>344</v>
      </c>
      <c r="G7" s="296" t="s">
        <v>19</v>
      </c>
      <c r="H7" s="220" t="s">
        <v>94</v>
      </c>
      <c r="I7" s="297" t="s">
        <v>1175</v>
      </c>
      <c r="J7" s="298" t="s">
        <v>802</v>
      </c>
      <c r="K7" s="298" t="s">
        <v>16</v>
      </c>
      <c r="L7" s="267">
        <v>8.23</v>
      </c>
      <c r="M7" s="267" t="s">
        <v>94</v>
      </c>
      <c r="N7" s="300">
        <v>355</v>
      </c>
      <c r="O7" s="300">
        <v>355</v>
      </c>
      <c r="P7" s="306">
        <v>587942835</v>
      </c>
      <c r="Q7" s="223">
        <v>187</v>
      </c>
      <c r="R7" s="1386" t="s">
        <v>1184</v>
      </c>
    </row>
    <row r="8" spans="1:19" ht="12.75" customHeight="1" x14ac:dyDescent="0.25">
      <c r="A8" s="293" t="s">
        <v>1172</v>
      </c>
      <c r="B8" s="293">
        <v>32</v>
      </c>
      <c r="C8" s="295" t="s">
        <v>1173</v>
      </c>
      <c r="D8" s="295" t="s">
        <v>1173</v>
      </c>
      <c r="E8" s="292" t="s">
        <v>1174</v>
      </c>
      <c r="F8" s="300">
        <v>454</v>
      </c>
      <c r="G8" s="296" t="s">
        <v>19</v>
      </c>
      <c r="H8" s="296" t="s">
        <v>94</v>
      </c>
      <c r="I8" s="296" t="s">
        <v>1185</v>
      </c>
      <c r="J8" s="298" t="s">
        <v>1186</v>
      </c>
      <c r="K8" s="298" t="s">
        <v>16</v>
      </c>
      <c r="L8" s="267">
        <v>9</v>
      </c>
      <c r="M8" s="267">
        <v>3.43</v>
      </c>
      <c r="N8" s="300">
        <v>1789</v>
      </c>
      <c r="O8" s="300">
        <v>395</v>
      </c>
      <c r="P8" s="306">
        <v>3275545659</v>
      </c>
      <c r="Q8" s="223">
        <v>189</v>
      </c>
      <c r="R8" s="1387"/>
    </row>
    <row r="9" spans="1:19" ht="12.75" customHeight="1" x14ac:dyDescent="0.25">
      <c r="A9" s="293" t="s">
        <v>1172</v>
      </c>
      <c r="B9" s="293">
        <v>32</v>
      </c>
      <c r="C9" s="295" t="s">
        <v>1173</v>
      </c>
      <c r="D9" s="295" t="s">
        <v>1173</v>
      </c>
      <c r="E9" s="292" t="s">
        <v>1174</v>
      </c>
      <c r="F9" s="300">
        <v>147</v>
      </c>
      <c r="G9" s="296" t="s">
        <v>19</v>
      </c>
      <c r="H9" s="296" t="s">
        <v>94</v>
      </c>
      <c r="I9" s="296" t="s">
        <v>1178</v>
      </c>
      <c r="J9" s="298" t="s">
        <v>1179</v>
      </c>
      <c r="K9" s="298" t="s">
        <v>16</v>
      </c>
      <c r="L9" s="267">
        <v>5.33</v>
      </c>
      <c r="M9" s="267" t="s">
        <v>94</v>
      </c>
      <c r="N9" s="300">
        <v>0</v>
      </c>
      <c r="O9" s="300">
        <v>0</v>
      </c>
      <c r="P9" s="306">
        <v>111619476</v>
      </c>
      <c r="Q9" s="223">
        <v>200</v>
      </c>
      <c r="R9" s="1387"/>
    </row>
    <row r="10" spans="1:19" ht="12.75" customHeight="1" x14ac:dyDescent="0.25">
      <c r="A10" s="293" t="s">
        <v>1172</v>
      </c>
      <c r="B10" s="293">
        <v>32</v>
      </c>
      <c r="C10" s="295" t="s">
        <v>1173</v>
      </c>
      <c r="D10" s="295" t="s">
        <v>1173</v>
      </c>
      <c r="E10" s="292" t="s">
        <v>1187</v>
      </c>
      <c r="F10" s="300" t="s">
        <v>1188</v>
      </c>
      <c r="G10" s="296" t="s">
        <v>19</v>
      </c>
      <c r="H10" s="220" t="s">
        <v>94</v>
      </c>
      <c r="I10" s="297">
        <v>40544</v>
      </c>
      <c r="J10" s="298">
        <v>40908</v>
      </c>
      <c r="K10" s="298" t="s">
        <v>16</v>
      </c>
      <c r="L10" s="300">
        <v>12</v>
      </c>
      <c r="M10" s="300"/>
      <c r="N10" s="300">
        <v>30</v>
      </c>
      <c r="O10" s="267"/>
      <c r="P10" s="311">
        <v>1600000</v>
      </c>
      <c r="Q10" s="308">
        <v>270</v>
      </c>
      <c r="R10" s="309"/>
      <c r="S10" s="293" t="s">
        <v>1002</v>
      </c>
    </row>
    <row r="11" spans="1:19" ht="12.75" customHeight="1" x14ac:dyDescent="0.25">
      <c r="A11" s="293" t="s">
        <v>1172</v>
      </c>
      <c r="B11" s="293">
        <v>32</v>
      </c>
      <c r="C11" s="295" t="s">
        <v>1173</v>
      </c>
      <c r="D11" s="295" t="s">
        <v>1173</v>
      </c>
      <c r="E11" s="292" t="s">
        <v>1189</v>
      </c>
      <c r="F11" s="300" t="s">
        <v>1190</v>
      </c>
      <c r="G11" s="296" t="s">
        <v>19</v>
      </c>
      <c r="H11" s="296" t="s">
        <v>94</v>
      </c>
      <c r="I11" s="297">
        <v>40179</v>
      </c>
      <c r="J11" s="298" t="s">
        <v>1191</v>
      </c>
      <c r="K11" s="298" t="s">
        <v>16</v>
      </c>
      <c r="L11" s="300">
        <v>11</v>
      </c>
      <c r="M11" s="300"/>
      <c r="N11" s="300">
        <v>87</v>
      </c>
      <c r="O11" s="267"/>
      <c r="P11" s="311"/>
      <c r="Q11" s="308">
        <v>272</v>
      </c>
      <c r="R11" s="307"/>
      <c r="S11" s="293" t="s">
        <v>1002</v>
      </c>
    </row>
    <row r="12" spans="1:19" ht="12.75" customHeight="1" x14ac:dyDescent="0.25">
      <c r="A12" s="293" t="s">
        <v>1172</v>
      </c>
      <c r="B12" s="293">
        <v>33</v>
      </c>
      <c r="C12" s="295" t="s">
        <v>1173</v>
      </c>
      <c r="D12" s="295" t="s">
        <v>1173</v>
      </c>
      <c r="E12" s="292" t="s">
        <v>1174</v>
      </c>
      <c r="F12" s="300">
        <v>454</v>
      </c>
      <c r="G12" s="296" t="s">
        <v>19</v>
      </c>
      <c r="H12" s="220" t="s">
        <v>94</v>
      </c>
      <c r="I12" s="297" t="s">
        <v>1192</v>
      </c>
      <c r="J12" s="298" t="s">
        <v>1186</v>
      </c>
      <c r="K12" s="298" t="s">
        <v>16</v>
      </c>
      <c r="L12" s="267">
        <v>0</v>
      </c>
      <c r="M12" s="267">
        <v>0</v>
      </c>
      <c r="N12" s="300">
        <v>1789</v>
      </c>
      <c r="O12" s="300">
        <v>511</v>
      </c>
      <c r="P12" s="306">
        <v>3275545659</v>
      </c>
      <c r="Q12" s="223">
        <v>340</v>
      </c>
      <c r="R12" s="301" t="s">
        <v>1193</v>
      </c>
    </row>
    <row r="13" spans="1:19" ht="12.75" customHeight="1" x14ac:dyDescent="0.25">
      <c r="A13" s="293" t="s">
        <v>1172</v>
      </c>
      <c r="B13" s="293">
        <v>33</v>
      </c>
      <c r="C13" s="295" t="s">
        <v>1173</v>
      </c>
      <c r="D13" s="295" t="s">
        <v>1173</v>
      </c>
      <c r="E13" s="292" t="s">
        <v>1174</v>
      </c>
      <c r="F13" s="300">
        <v>209</v>
      </c>
      <c r="G13" s="296" t="s">
        <v>19</v>
      </c>
      <c r="H13" s="296" t="s">
        <v>94</v>
      </c>
      <c r="I13" s="296" t="s">
        <v>1194</v>
      </c>
      <c r="J13" s="298" t="s">
        <v>1195</v>
      </c>
      <c r="K13" s="298" t="s">
        <v>16</v>
      </c>
      <c r="L13" s="267">
        <v>8.23</v>
      </c>
      <c r="M13" s="267">
        <v>1</v>
      </c>
      <c r="N13" s="300">
        <v>344</v>
      </c>
      <c r="O13" s="300">
        <v>0</v>
      </c>
      <c r="P13" s="306">
        <v>380702564</v>
      </c>
      <c r="Q13" s="223">
        <v>342</v>
      </c>
      <c r="R13" s="301" t="s">
        <v>1196</v>
      </c>
    </row>
    <row r="14" spans="1:19" ht="12.75" customHeight="1" x14ac:dyDescent="0.25">
      <c r="A14" s="293" t="s">
        <v>1172</v>
      </c>
      <c r="B14" s="293">
        <v>33</v>
      </c>
      <c r="C14" s="295" t="s">
        <v>1173</v>
      </c>
      <c r="D14" s="295" t="s">
        <v>1173</v>
      </c>
      <c r="E14" s="292" t="s">
        <v>1174</v>
      </c>
      <c r="F14" s="300">
        <v>184</v>
      </c>
      <c r="G14" s="296" t="s">
        <v>19</v>
      </c>
      <c r="H14" s="296" t="s">
        <v>94</v>
      </c>
      <c r="I14" s="296" t="s">
        <v>1197</v>
      </c>
      <c r="J14" s="298" t="s">
        <v>802</v>
      </c>
      <c r="K14" s="298" t="s">
        <v>16</v>
      </c>
      <c r="L14" s="267">
        <v>11</v>
      </c>
      <c r="M14" s="267">
        <v>0</v>
      </c>
      <c r="N14" s="300">
        <v>260</v>
      </c>
      <c r="O14" s="300">
        <v>0</v>
      </c>
      <c r="P14" s="306">
        <v>268595680</v>
      </c>
      <c r="Q14" s="223">
        <v>354</v>
      </c>
      <c r="R14" s="301"/>
    </row>
    <row r="15" spans="1:19" ht="12.75" customHeight="1" x14ac:dyDescent="0.25">
      <c r="A15" s="293" t="s">
        <v>1172</v>
      </c>
      <c r="B15" s="293">
        <v>33</v>
      </c>
      <c r="C15" s="295" t="s">
        <v>1173</v>
      </c>
      <c r="D15" s="295" t="s">
        <v>1173</v>
      </c>
      <c r="E15" s="292" t="s">
        <v>1174</v>
      </c>
      <c r="F15" s="300">
        <v>326</v>
      </c>
      <c r="G15" s="296" t="s">
        <v>19</v>
      </c>
      <c r="H15" s="296" t="s">
        <v>94</v>
      </c>
      <c r="I15" s="296" t="s">
        <v>1198</v>
      </c>
      <c r="J15" s="298" t="s">
        <v>1199</v>
      </c>
      <c r="K15" s="298" t="s">
        <v>16</v>
      </c>
      <c r="L15" s="267">
        <v>6</v>
      </c>
      <c r="M15" s="267">
        <v>0</v>
      </c>
      <c r="N15" s="300">
        <v>150</v>
      </c>
      <c r="O15" s="300">
        <v>0</v>
      </c>
      <c r="P15" s="306">
        <v>114288792</v>
      </c>
      <c r="Q15" s="223">
        <v>353</v>
      </c>
      <c r="R15" s="301"/>
    </row>
    <row r="16" spans="1:19" ht="12.75" customHeight="1" x14ac:dyDescent="0.25">
      <c r="A16" s="293" t="s">
        <v>1172</v>
      </c>
      <c r="B16" s="293">
        <v>33</v>
      </c>
      <c r="C16" s="295" t="s">
        <v>1173</v>
      </c>
      <c r="D16" s="295" t="s">
        <v>1173</v>
      </c>
      <c r="E16" s="292" t="s">
        <v>1180</v>
      </c>
      <c r="F16" s="300" t="s">
        <v>1200</v>
      </c>
      <c r="G16" s="296" t="s">
        <v>19</v>
      </c>
      <c r="H16" s="220" t="s">
        <v>94</v>
      </c>
      <c r="I16" s="297">
        <v>40544</v>
      </c>
      <c r="J16" s="298">
        <v>40908</v>
      </c>
      <c r="K16" s="298" t="s">
        <v>16</v>
      </c>
      <c r="L16" s="300">
        <v>12</v>
      </c>
      <c r="M16" s="300" t="s">
        <v>237</v>
      </c>
      <c r="N16" s="300">
        <v>65</v>
      </c>
      <c r="O16" s="267" t="s">
        <v>94</v>
      </c>
      <c r="P16" s="311"/>
      <c r="Q16" s="308">
        <v>413</v>
      </c>
      <c r="R16" s="309"/>
      <c r="S16" s="293" t="s">
        <v>1002</v>
      </c>
    </row>
    <row r="17" spans="1:19" ht="12.75" customHeight="1" x14ac:dyDescent="0.25">
      <c r="A17" s="293" t="s">
        <v>1172</v>
      </c>
      <c r="B17" s="293">
        <v>33</v>
      </c>
      <c r="C17" s="295" t="s">
        <v>1173</v>
      </c>
      <c r="D17" s="295" t="s">
        <v>1173</v>
      </c>
      <c r="E17" s="292" t="s">
        <v>1201</v>
      </c>
      <c r="F17" s="300" t="s">
        <v>1202</v>
      </c>
      <c r="G17" s="296" t="s">
        <v>19</v>
      </c>
      <c r="H17" s="296" t="s">
        <v>94</v>
      </c>
      <c r="I17" s="297">
        <v>40179</v>
      </c>
      <c r="J17" s="298">
        <v>40543</v>
      </c>
      <c r="K17" s="298" t="s">
        <v>16</v>
      </c>
      <c r="L17" s="300">
        <v>12</v>
      </c>
      <c r="M17" s="300" t="s">
        <v>237</v>
      </c>
      <c r="N17" s="300">
        <v>95</v>
      </c>
      <c r="O17" s="267" t="s">
        <v>94</v>
      </c>
      <c r="P17" s="311"/>
      <c r="Q17" s="308">
        <v>414</v>
      </c>
      <c r="R17" s="307"/>
      <c r="S17" s="293" t="s">
        <v>1002</v>
      </c>
    </row>
    <row r="18" spans="1:19" ht="12.75" customHeight="1" x14ac:dyDescent="0.25">
      <c r="A18" s="293" t="s">
        <v>1172</v>
      </c>
      <c r="B18" s="293">
        <v>35</v>
      </c>
      <c r="C18" s="295" t="s">
        <v>1173</v>
      </c>
      <c r="D18" s="295" t="s">
        <v>1173</v>
      </c>
      <c r="E18" s="292" t="s">
        <v>1174</v>
      </c>
      <c r="F18" s="300">
        <v>343</v>
      </c>
      <c r="G18" s="296" t="s">
        <v>19</v>
      </c>
      <c r="H18" s="220" t="s">
        <v>94</v>
      </c>
      <c r="I18" s="297" t="s">
        <v>1175</v>
      </c>
      <c r="J18" s="298" t="s">
        <v>802</v>
      </c>
      <c r="K18" s="298" t="s">
        <v>16</v>
      </c>
      <c r="L18" s="267">
        <v>8.23</v>
      </c>
      <c r="M18" s="267" t="s">
        <v>237</v>
      </c>
      <c r="N18" s="300">
        <v>452</v>
      </c>
      <c r="O18" s="300">
        <v>326</v>
      </c>
      <c r="P18" s="306"/>
      <c r="Q18" s="223">
        <v>484</v>
      </c>
      <c r="R18" s="301"/>
    </row>
    <row r="19" spans="1:19" ht="12.75" customHeight="1" x14ac:dyDescent="0.25">
      <c r="A19" s="293" t="s">
        <v>1172</v>
      </c>
      <c r="B19" s="293">
        <v>35</v>
      </c>
      <c r="C19" s="295" t="s">
        <v>1173</v>
      </c>
      <c r="D19" s="295" t="s">
        <v>1173</v>
      </c>
      <c r="E19" s="292" t="s">
        <v>1174</v>
      </c>
      <c r="F19" s="300">
        <v>212</v>
      </c>
      <c r="G19" s="296" t="s">
        <v>19</v>
      </c>
      <c r="H19" s="296" t="s">
        <v>94</v>
      </c>
      <c r="I19" s="296" t="s">
        <v>1194</v>
      </c>
      <c r="J19" s="298" t="s">
        <v>1203</v>
      </c>
      <c r="K19" s="298" t="s">
        <v>16</v>
      </c>
      <c r="L19" s="267">
        <v>8.23</v>
      </c>
      <c r="M19" s="267">
        <v>1</v>
      </c>
      <c r="N19" s="300">
        <v>926</v>
      </c>
      <c r="O19" s="300">
        <v>0</v>
      </c>
      <c r="P19" s="306"/>
      <c r="Q19" s="223">
        <v>484</v>
      </c>
      <c r="R19" s="312" t="s">
        <v>1196</v>
      </c>
    </row>
    <row r="20" spans="1:19" ht="12.75" customHeight="1" x14ac:dyDescent="0.25">
      <c r="A20" s="293" t="s">
        <v>1172</v>
      </c>
      <c r="B20" s="293">
        <v>35</v>
      </c>
      <c r="C20" s="295" t="s">
        <v>1173</v>
      </c>
      <c r="D20" s="295" t="s">
        <v>1173</v>
      </c>
      <c r="E20" s="292" t="s">
        <v>1174</v>
      </c>
      <c r="F20" s="300">
        <v>104</v>
      </c>
      <c r="G20" s="296" t="s">
        <v>19</v>
      </c>
      <c r="H20" s="296" t="s">
        <v>94</v>
      </c>
      <c r="I20" s="296" t="s">
        <v>1204</v>
      </c>
      <c r="J20" s="298" t="s">
        <v>1177</v>
      </c>
      <c r="K20" s="298" t="s">
        <v>16</v>
      </c>
      <c r="L20" s="267">
        <v>11.43</v>
      </c>
      <c r="M20" s="267" t="s">
        <v>237</v>
      </c>
      <c r="N20" s="300">
        <v>125</v>
      </c>
      <c r="O20" s="300">
        <v>0</v>
      </c>
      <c r="P20" s="306">
        <v>214718568</v>
      </c>
      <c r="Q20" s="223">
        <v>494</v>
      </c>
      <c r="R20" s="301"/>
    </row>
    <row r="21" spans="1:19" ht="12.75" customHeight="1" x14ac:dyDescent="0.25">
      <c r="A21" s="293" t="s">
        <v>1172</v>
      </c>
      <c r="B21" s="293">
        <v>35</v>
      </c>
      <c r="C21" s="295" t="s">
        <v>1173</v>
      </c>
      <c r="D21" s="295" t="s">
        <v>1173</v>
      </c>
      <c r="E21" s="292" t="s">
        <v>1205</v>
      </c>
      <c r="F21" s="300">
        <v>145</v>
      </c>
      <c r="G21" s="296" t="s">
        <v>19</v>
      </c>
      <c r="H21" s="220" t="s">
        <v>94</v>
      </c>
      <c r="I21" s="297">
        <v>40179</v>
      </c>
      <c r="J21" s="298">
        <v>40543</v>
      </c>
      <c r="K21" s="298" t="s">
        <v>16</v>
      </c>
      <c r="L21" s="300">
        <v>12</v>
      </c>
      <c r="M21" s="300" t="s">
        <v>237</v>
      </c>
      <c r="N21" s="300">
        <v>55</v>
      </c>
      <c r="O21" s="267" t="s">
        <v>94</v>
      </c>
      <c r="P21" s="311">
        <v>900000</v>
      </c>
      <c r="Q21" s="308">
        <v>534</v>
      </c>
      <c r="R21" s="309"/>
      <c r="S21" s="293" t="s">
        <v>1002</v>
      </c>
    </row>
    <row r="22" spans="1:19" ht="12.75" customHeight="1" x14ac:dyDescent="0.25">
      <c r="A22" s="293" t="s">
        <v>1172</v>
      </c>
      <c r="B22" s="293">
        <v>35</v>
      </c>
      <c r="C22" s="295" t="s">
        <v>1173</v>
      </c>
      <c r="D22" s="295" t="s">
        <v>1173</v>
      </c>
      <c r="E22" s="292" t="s">
        <v>1205</v>
      </c>
      <c r="F22" s="300" t="s">
        <v>1206</v>
      </c>
      <c r="G22" s="296" t="s">
        <v>19</v>
      </c>
      <c r="H22" s="220" t="s">
        <v>94</v>
      </c>
      <c r="I22" s="297">
        <v>40909</v>
      </c>
      <c r="J22" s="298" t="s">
        <v>1207</v>
      </c>
      <c r="K22" s="298" t="s">
        <v>16</v>
      </c>
      <c r="L22" s="300">
        <v>8</v>
      </c>
      <c r="M22" s="300" t="s">
        <v>237</v>
      </c>
      <c r="N22" s="300">
        <v>55</v>
      </c>
      <c r="O22" s="267" t="s">
        <v>94</v>
      </c>
      <c r="P22" s="311">
        <v>900000</v>
      </c>
      <c r="Q22" s="308">
        <v>535</v>
      </c>
      <c r="R22" s="307"/>
      <c r="S22" s="293" t="s">
        <v>1002</v>
      </c>
    </row>
    <row r="23" spans="1:19" ht="12.75" customHeight="1" x14ac:dyDescent="0.25">
      <c r="A23" s="293" t="s">
        <v>1172</v>
      </c>
      <c r="B23" s="293">
        <v>38</v>
      </c>
      <c r="C23" s="295" t="s">
        <v>1173</v>
      </c>
      <c r="D23" s="295" t="s">
        <v>1173</v>
      </c>
      <c r="E23" s="292" t="s">
        <v>1174</v>
      </c>
      <c r="F23" s="300" t="s">
        <v>1208</v>
      </c>
      <c r="G23" s="296" t="s">
        <v>19</v>
      </c>
      <c r="H23" s="220" t="s">
        <v>94</v>
      </c>
      <c r="I23" s="297" t="s">
        <v>1194</v>
      </c>
      <c r="J23" s="298" t="s">
        <v>1195</v>
      </c>
      <c r="K23" s="298" t="s">
        <v>16</v>
      </c>
      <c r="L23" s="267">
        <v>8.3000000000000007</v>
      </c>
      <c r="M23" s="267" t="s">
        <v>237</v>
      </c>
      <c r="N23" s="300">
        <v>1223</v>
      </c>
      <c r="O23" s="300">
        <v>736</v>
      </c>
      <c r="P23" s="306">
        <v>2018760238</v>
      </c>
      <c r="Q23" s="223">
        <v>607</v>
      </c>
      <c r="R23" s="301"/>
    </row>
    <row r="24" spans="1:19" s="429" customFormat="1" ht="12.75" customHeight="1" x14ac:dyDescent="0.25">
      <c r="A24" s="429" t="s">
        <v>1172</v>
      </c>
      <c r="B24" s="429">
        <v>38</v>
      </c>
      <c r="C24" s="431" t="s">
        <v>1173</v>
      </c>
      <c r="D24" s="431" t="s">
        <v>1173</v>
      </c>
      <c r="E24" s="440" t="s">
        <v>1174</v>
      </c>
      <c r="F24" s="441">
        <v>208</v>
      </c>
      <c r="G24" s="433" t="s">
        <v>19</v>
      </c>
      <c r="H24" s="433" t="s">
        <v>94</v>
      </c>
      <c r="I24" s="433" t="s">
        <v>1197</v>
      </c>
      <c r="J24" s="333" t="s">
        <v>802</v>
      </c>
      <c r="K24" s="333" t="s">
        <v>16</v>
      </c>
      <c r="L24" s="334">
        <v>11</v>
      </c>
      <c r="M24" s="334" t="s">
        <v>237</v>
      </c>
      <c r="N24" s="441">
        <v>390</v>
      </c>
      <c r="O24" s="441" t="s">
        <v>237</v>
      </c>
      <c r="P24" s="1282">
        <v>316151280</v>
      </c>
      <c r="Q24" s="437">
        <v>618</v>
      </c>
      <c r="R24" s="438"/>
    </row>
    <row r="25" spans="1:19" ht="12.75" customHeight="1" x14ac:dyDescent="0.25">
      <c r="A25" s="293" t="s">
        <v>1172</v>
      </c>
      <c r="B25" s="293">
        <v>38</v>
      </c>
      <c r="C25" s="295" t="s">
        <v>1173</v>
      </c>
      <c r="D25" s="295" t="s">
        <v>1173</v>
      </c>
      <c r="E25" s="292" t="s">
        <v>1174</v>
      </c>
      <c r="F25" s="300">
        <v>335</v>
      </c>
      <c r="G25" s="296" t="s">
        <v>19</v>
      </c>
      <c r="H25" s="296" t="s">
        <v>94</v>
      </c>
      <c r="I25" s="296" t="s">
        <v>1198</v>
      </c>
      <c r="J25" s="298" t="s">
        <v>1199</v>
      </c>
      <c r="K25" s="298" t="s">
        <v>16</v>
      </c>
      <c r="L25" s="267">
        <v>5</v>
      </c>
      <c r="M25" s="267" t="s">
        <v>237</v>
      </c>
      <c r="N25" s="300">
        <v>125</v>
      </c>
      <c r="O25" s="300" t="s">
        <v>237</v>
      </c>
      <c r="P25" s="306">
        <v>110589276</v>
      </c>
      <c r="Q25" s="223">
        <v>617</v>
      </c>
      <c r="R25" s="301"/>
    </row>
    <row r="26" spans="1:19" ht="12.75" customHeight="1" x14ac:dyDescent="0.25">
      <c r="A26" s="293" t="s">
        <v>1172</v>
      </c>
      <c r="B26" s="293">
        <v>38</v>
      </c>
      <c r="C26" s="295" t="s">
        <v>1173</v>
      </c>
      <c r="D26" s="295" t="s">
        <v>1173</v>
      </c>
      <c r="E26" s="292" t="s">
        <v>1209</v>
      </c>
      <c r="F26" s="300" t="s">
        <v>1202</v>
      </c>
      <c r="G26" s="296" t="s">
        <v>19</v>
      </c>
      <c r="H26" s="220" t="s">
        <v>94</v>
      </c>
      <c r="I26" s="297">
        <v>40179</v>
      </c>
      <c r="J26" s="298">
        <v>40482</v>
      </c>
      <c r="K26" s="298" t="s">
        <v>16</v>
      </c>
      <c r="L26" s="300">
        <v>10</v>
      </c>
      <c r="M26" s="300" t="s">
        <v>237</v>
      </c>
      <c r="N26" s="300">
        <v>500</v>
      </c>
      <c r="O26" s="267" t="s">
        <v>94</v>
      </c>
      <c r="P26" s="311"/>
      <c r="Q26" s="308">
        <v>687</v>
      </c>
      <c r="R26" s="309"/>
      <c r="S26" s="293" t="s">
        <v>1002</v>
      </c>
    </row>
    <row r="27" spans="1:19" ht="12.75" customHeight="1" x14ac:dyDescent="0.25">
      <c r="A27" s="293" t="s">
        <v>1172</v>
      </c>
      <c r="B27" s="293">
        <v>38</v>
      </c>
      <c r="C27" s="295" t="s">
        <v>1173</v>
      </c>
      <c r="D27" s="295" t="s">
        <v>1173</v>
      </c>
      <c r="E27" s="292" t="s">
        <v>1209</v>
      </c>
      <c r="F27" s="300" t="s">
        <v>1210</v>
      </c>
      <c r="G27" s="296" t="s">
        <v>19</v>
      </c>
      <c r="H27" s="220" t="s">
        <v>94</v>
      </c>
      <c r="I27" s="297">
        <v>40603</v>
      </c>
      <c r="J27" s="298">
        <v>40908</v>
      </c>
      <c r="K27" s="298" t="s">
        <v>16</v>
      </c>
      <c r="L27" s="300">
        <v>10</v>
      </c>
      <c r="M27" s="300" t="s">
        <v>237</v>
      </c>
      <c r="N27" s="300">
        <v>455</v>
      </c>
      <c r="O27" s="267" t="s">
        <v>94</v>
      </c>
      <c r="P27" s="311"/>
      <c r="Q27" s="308">
        <v>688</v>
      </c>
      <c r="R27" s="307"/>
      <c r="S27" s="293" t="s">
        <v>1002</v>
      </c>
    </row>
    <row r="28" spans="1:19" ht="12.75" customHeight="1" x14ac:dyDescent="0.25">
      <c r="A28" s="293" t="s">
        <v>1172</v>
      </c>
      <c r="B28" s="293">
        <v>43</v>
      </c>
      <c r="C28" s="295" t="s">
        <v>1173</v>
      </c>
      <c r="D28" s="295" t="s">
        <v>1173</v>
      </c>
      <c r="E28" s="292" t="s">
        <v>1174</v>
      </c>
      <c r="F28" s="300">
        <v>210</v>
      </c>
      <c r="G28" s="296" t="s">
        <v>19</v>
      </c>
      <c r="H28" s="220" t="s">
        <v>94</v>
      </c>
      <c r="I28" s="297" t="s">
        <v>1194</v>
      </c>
      <c r="J28" s="298" t="s">
        <v>1195</v>
      </c>
      <c r="K28" s="298" t="s">
        <v>16</v>
      </c>
      <c r="L28" s="267">
        <v>8.27</v>
      </c>
      <c r="M28" s="267" t="s">
        <v>237</v>
      </c>
      <c r="N28" s="300">
        <v>1096</v>
      </c>
      <c r="O28" s="300">
        <v>877</v>
      </c>
      <c r="P28" s="306">
        <v>1809126100</v>
      </c>
      <c r="Q28" s="223">
        <v>742</v>
      </c>
      <c r="R28" s="301"/>
    </row>
    <row r="29" spans="1:19" s="429" customFormat="1" ht="13.5" customHeight="1" x14ac:dyDescent="0.25">
      <c r="A29" s="429" t="s">
        <v>1172</v>
      </c>
      <c r="B29" s="429">
        <v>43</v>
      </c>
      <c r="C29" s="431" t="s">
        <v>1173</v>
      </c>
      <c r="D29" s="431" t="s">
        <v>1173</v>
      </c>
      <c r="E29" s="440" t="s">
        <v>1174</v>
      </c>
      <c r="F29" s="441">
        <v>341</v>
      </c>
      <c r="G29" s="433" t="s">
        <v>19</v>
      </c>
      <c r="H29" s="434" t="s">
        <v>94</v>
      </c>
      <c r="I29" s="433" t="s">
        <v>1175</v>
      </c>
      <c r="J29" s="333" t="s">
        <v>802</v>
      </c>
      <c r="K29" s="333" t="s">
        <v>16</v>
      </c>
      <c r="L29" s="334">
        <v>8.24</v>
      </c>
      <c r="M29" s="334" t="s">
        <v>237</v>
      </c>
      <c r="N29" s="441">
        <v>1096</v>
      </c>
      <c r="O29" s="441">
        <v>0</v>
      </c>
      <c r="P29" s="1282">
        <v>1815169992</v>
      </c>
      <c r="Q29" s="437">
        <v>743</v>
      </c>
      <c r="R29" s="438"/>
    </row>
    <row r="30" spans="1:19" ht="12.75" customHeight="1" x14ac:dyDescent="0.25">
      <c r="A30" s="293" t="s">
        <v>1172</v>
      </c>
      <c r="B30" s="293">
        <v>43</v>
      </c>
      <c r="C30" s="295" t="s">
        <v>1173</v>
      </c>
      <c r="D30" s="295" t="s">
        <v>1173</v>
      </c>
      <c r="E30" s="292" t="s">
        <v>1174</v>
      </c>
      <c r="F30" s="300">
        <v>26</v>
      </c>
      <c r="G30" s="296" t="s">
        <v>19</v>
      </c>
      <c r="H30" s="220" t="s">
        <v>94</v>
      </c>
      <c r="I30" s="296" t="s">
        <v>1211</v>
      </c>
      <c r="J30" s="298" t="s">
        <v>1212</v>
      </c>
      <c r="K30" s="298" t="s">
        <v>16</v>
      </c>
      <c r="L30" s="267">
        <v>11.73</v>
      </c>
      <c r="M30" s="267" t="s">
        <v>237</v>
      </c>
      <c r="N30" s="300">
        <v>150</v>
      </c>
      <c r="O30" s="300">
        <v>0</v>
      </c>
      <c r="P30" s="306">
        <v>171396700</v>
      </c>
      <c r="Q30" s="223"/>
      <c r="R30" s="301"/>
    </row>
    <row r="31" spans="1:19" ht="12.75" customHeight="1" x14ac:dyDescent="0.25">
      <c r="A31" s="293" t="s">
        <v>1172</v>
      </c>
      <c r="B31" s="293">
        <v>43</v>
      </c>
      <c r="C31" s="295" t="s">
        <v>1173</v>
      </c>
      <c r="D31" s="295" t="s">
        <v>1173</v>
      </c>
      <c r="E31" s="292" t="s">
        <v>1213</v>
      </c>
      <c r="F31" s="300" t="s">
        <v>1214</v>
      </c>
      <c r="G31" s="296" t="s">
        <v>19</v>
      </c>
      <c r="H31" s="220" t="s">
        <v>94</v>
      </c>
      <c r="I31" s="297">
        <v>40909</v>
      </c>
      <c r="J31" s="298" t="s">
        <v>1215</v>
      </c>
      <c r="K31" s="298" t="s">
        <v>16</v>
      </c>
      <c r="L31" s="300">
        <v>6</v>
      </c>
      <c r="M31" s="300" t="s">
        <v>237</v>
      </c>
      <c r="N31" s="300">
        <v>118</v>
      </c>
      <c r="O31" s="267" t="s">
        <v>237</v>
      </c>
      <c r="P31" s="311"/>
      <c r="Q31" s="308">
        <v>860</v>
      </c>
      <c r="R31" s="309"/>
      <c r="S31" s="293" t="s">
        <v>1002</v>
      </c>
    </row>
    <row r="32" spans="1:19" ht="12.75" customHeight="1" x14ac:dyDescent="0.25">
      <c r="A32" s="293" t="s">
        <v>1172</v>
      </c>
      <c r="B32" s="293">
        <v>43</v>
      </c>
      <c r="C32" s="295" t="s">
        <v>1173</v>
      </c>
      <c r="D32" s="295" t="s">
        <v>1173</v>
      </c>
      <c r="E32" s="292" t="s">
        <v>1213</v>
      </c>
      <c r="F32" s="300" t="s">
        <v>1188</v>
      </c>
      <c r="G32" s="296" t="s">
        <v>19</v>
      </c>
      <c r="H32" s="220" t="s">
        <v>94</v>
      </c>
      <c r="I32" s="297">
        <v>40544</v>
      </c>
      <c r="J32" s="298">
        <v>40908</v>
      </c>
      <c r="K32" s="298" t="s">
        <v>16</v>
      </c>
      <c r="L32" s="300">
        <v>12</v>
      </c>
      <c r="M32" s="300" t="s">
        <v>237</v>
      </c>
      <c r="N32" s="300">
        <v>122</v>
      </c>
      <c r="O32" s="267">
        <v>0</v>
      </c>
      <c r="P32" s="311"/>
      <c r="Q32" s="308">
        <v>862</v>
      </c>
      <c r="R32" s="309"/>
      <c r="S32" s="293" t="s">
        <v>1002</v>
      </c>
    </row>
    <row r="33" spans="1:19" ht="12.75" customHeight="1" x14ac:dyDescent="0.25">
      <c r="A33" s="293" t="s">
        <v>1172</v>
      </c>
      <c r="B33" s="293">
        <v>43</v>
      </c>
      <c r="C33" s="295" t="s">
        <v>1173</v>
      </c>
      <c r="D33" s="295" t="s">
        <v>1173</v>
      </c>
      <c r="E33" s="292" t="s">
        <v>1216</v>
      </c>
      <c r="F33" s="300" t="s">
        <v>1217</v>
      </c>
      <c r="G33" s="296" t="s">
        <v>19</v>
      </c>
      <c r="H33" s="220" t="s">
        <v>94</v>
      </c>
      <c r="I33" s="297">
        <v>41153</v>
      </c>
      <c r="J33" s="298">
        <v>41274</v>
      </c>
      <c r="K33" s="298" t="s">
        <v>16</v>
      </c>
      <c r="L33" s="300">
        <v>12</v>
      </c>
      <c r="M33" s="300" t="s">
        <v>237</v>
      </c>
      <c r="N33" s="300">
        <v>55</v>
      </c>
      <c r="O33" s="267">
        <v>0</v>
      </c>
      <c r="P33" s="311"/>
      <c r="Q33" s="308">
        <v>864</v>
      </c>
      <c r="R33" s="307"/>
      <c r="S33" s="293" t="s">
        <v>1002</v>
      </c>
    </row>
    <row r="34" spans="1:19" s="548" customFormat="1" ht="13.5" customHeight="1" x14ac:dyDescent="0.25">
      <c r="A34" s="548" t="s">
        <v>1672</v>
      </c>
      <c r="B34" s="548">
        <v>31</v>
      </c>
      <c r="C34" s="553" t="s">
        <v>1782</v>
      </c>
      <c r="D34" s="555" t="s">
        <v>1782</v>
      </c>
      <c r="E34" s="553" t="s">
        <v>32</v>
      </c>
      <c r="F34" s="563">
        <v>489</v>
      </c>
      <c r="G34" s="549" t="s">
        <v>19</v>
      </c>
      <c r="H34" s="560"/>
      <c r="I34" s="570">
        <v>41249</v>
      </c>
      <c r="J34" s="570">
        <v>41912</v>
      </c>
      <c r="K34" s="565" t="s">
        <v>16</v>
      </c>
      <c r="L34" s="565">
        <f>(J34-I34)/30</f>
        <v>22.1</v>
      </c>
      <c r="M34" s="558"/>
      <c r="N34" s="565">
        <v>125</v>
      </c>
      <c r="O34" s="565"/>
      <c r="P34" s="550"/>
      <c r="Q34" s="550"/>
      <c r="R34" s="561" t="s">
        <v>1783</v>
      </c>
    </row>
    <row r="35" spans="1:19" s="548" customFormat="1" ht="13.5" customHeight="1" x14ac:dyDescent="0.25">
      <c r="A35" s="548" t="s">
        <v>1672</v>
      </c>
      <c r="B35" s="548">
        <v>30</v>
      </c>
      <c r="C35" s="553" t="s">
        <v>1782</v>
      </c>
      <c r="D35" s="555" t="s">
        <v>1782</v>
      </c>
      <c r="E35" s="553" t="s">
        <v>32</v>
      </c>
      <c r="F35" s="563">
        <v>488</v>
      </c>
      <c r="G35" s="549" t="s">
        <v>19</v>
      </c>
      <c r="H35" s="560"/>
      <c r="I35" s="570">
        <v>41256</v>
      </c>
      <c r="J35" s="570">
        <v>42004</v>
      </c>
      <c r="K35" s="565" t="s">
        <v>16</v>
      </c>
      <c r="L35" s="565">
        <f>(J35-I35)/30</f>
        <v>24.933333333333334</v>
      </c>
      <c r="M35" s="558"/>
      <c r="N35" s="565">
        <v>150</v>
      </c>
      <c r="O35" s="565"/>
      <c r="P35" s="550"/>
      <c r="Q35" s="550"/>
      <c r="R35" s="561" t="s">
        <v>1783</v>
      </c>
    </row>
    <row r="36" spans="1:19" s="429" customFormat="1" ht="13.5" customHeight="1" x14ac:dyDescent="0.25">
      <c r="A36" s="429" t="s">
        <v>1672</v>
      </c>
      <c r="B36" s="429">
        <v>30</v>
      </c>
      <c r="C36" s="431" t="s">
        <v>1782</v>
      </c>
      <c r="D36" s="578" t="s">
        <v>1782</v>
      </c>
      <c r="E36" s="431" t="s">
        <v>1180</v>
      </c>
      <c r="F36" s="441">
        <v>4</v>
      </c>
      <c r="G36" s="433" t="s">
        <v>19</v>
      </c>
      <c r="H36" s="433"/>
      <c r="I36" s="435">
        <v>40909</v>
      </c>
      <c r="J36" s="435">
        <v>41059</v>
      </c>
      <c r="K36" s="436" t="s">
        <v>16</v>
      </c>
      <c r="L36" s="436">
        <f>(J36-I36)/30</f>
        <v>5</v>
      </c>
      <c r="M36" s="333"/>
      <c r="N36" s="436">
        <v>100</v>
      </c>
      <c r="O36" s="436"/>
      <c r="P36" s="437"/>
      <c r="Q36" s="437"/>
      <c r="R36" s="438"/>
    </row>
    <row r="37" spans="1:19" s="429" customFormat="1" ht="13.5" customHeight="1" x14ac:dyDescent="0.25">
      <c r="A37" s="429" t="s">
        <v>1172</v>
      </c>
      <c r="B37" s="429">
        <v>17</v>
      </c>
      <c r="C37" s="467" t="s">
        <v>2037</v>
      </c>
      <c r="D37" s="476" t="s">
        <v>1782</v>
      </c>
      <c r="E37" s="476" t="s">
        <v>32</v>
      </c>
      <c r="F37" s="476" t="s">
        <v>2038</v>
      </c>
      <c r="G37" s="476" t="s">
        <v>19</v>
      </c>
      <c r="H37" s="972">
        <v>0.48749999999999999</v>
      </c>
      <c r="I37" s="973">
        <v>41752</v>
      </c>
      <c r="J37" s="973">
        <v>41943</v>
      </c>
      <c r="K37" s="974" t="s">
        <v>16</v>
      </c>
      <c r="L37" s="975"/>
      <c r="M37" s="974" t="s">
        <v>16</v>
      </c>
      <c r="N37" s="976">
        <v>596</v>
      </c>
      <c r="O37" s="977">
        <v>0.48749999999999999</v>
      </c>
      <c r="P37" s="978">
        <v>1</v>
      </c>
      <c r="Q37" s="979">
        <v>151</v>
      </c>
      <c r="R37" s="969"/>
    </row>
    <row r="38" spans="1:19" s="429" customFormat="1" ht="13.5" customHeight="1" x14ac:dyDescent="0.25">
      <c r="A38" s="429" t="s">
        <v>1172</v>
      </c>
      <c r="B38" s="429">
        <v>17</v>
      </c>
      <c r="C38" s="467" t="s">
        <v>2037</v>
      </c>
      <c r="D38" s="440" t="s">
        <v>1782</v>
      </c>
      <c r="E38" s="431" t="s">
        <v>32</v>
      </c>
      <c r="F38" s="468" t="s">
        <v>2044</v>
      </c>
      <c r="G38" s="440" t="s">
        <v>19</v>
      </c>
      <c r="H38" s="473">
        <v>0.48749999999999999</v>
      </c>
      <c r="I38" s="470">
        <v>41388</v>
      </c>
      <c r="J38" s="470">
        <v>41639</v>
      </c>
      <c r="K38" s="471" t="s">
        <v>16</v>
      </c>
      <c r="L38" s="472" t="s">
        <v>2039</v>
      </c>
      <c r="M38" s="471"/>
      <c r="N38" s="472"/>
      <c r="O38" s="473"/>
      <c r="P38" s="474">
        <v>1</v>
      </c>
      <c r="Q38" s="475">
        <v>146</v>
      </c>
      <c r="R38" s="438"/>
    </row>
    <row r="39" spans="1:19" s="429" customFormat="1" ht="13.5" customHeight="1" x14ac:dyDescent="0.25">
      <c r="A39" s="971" t="s">
        <v>1172</v>
      </c>
      <c r="B39" s="971">
        <v>17</v>
      </c>
      <c r="C39" s="323" t="s">
        <v>2037</v>
      </c>
      <c r="D39" s="554" t="s">
        <v>1782</v>
      </c>
      <c r="E39" s="554" t="s">
        <v>2040</v>
      </c>
      <c r="F39" s="318">
        <v>2</v>
      </c>
      <c r="G39" s="554" t="s">
        <v>19</v>
      </c>
      <c r="H39" s="970">
        <v>0.48749999999999999</v>
      </c>
      <c r="I39" s="316">
        <v>41654</v>
      </c>
      <c r="J39" s="316">
        <v>41957</v>
      </c>
      <c r="K39" s="317" t="s">
        <v>16</v>
      </c>
      <c r="L39" s="317" t="s">
        <v>818</v>
      </c>
      <c r="M39" s="317"/>
      <c r="N39" s="318"/>
      <c r="O39" s="325"/>
      <c r="P39" s="328">
        <v>1</v>
      </c>
      <c r="Q39" s="320" t="s">
        <v>2041</v>
      </c>
      <c r="R39" s="561"/>
      <c r="S39" s="971" t="s">
        <v>1002</v>
      </c>
    </row>
    <row r="40" spans="1:19" s="429" customFormat="1" ht="13.5" customHeight="1" x14ac:dyDescent="0.25">
      <c r="A40" s="971" t="s">
        <v>1172</v>
      </c>
      <c r="B40" s="971">
        <v>16</v>
      </c>
      <c r="C40" s="323" t="s">
        <v>2037</v>
      </c>
      <c r="D40" s="554" t="s">
        <v>1782</v>
      </c>
      <c r="E40" s="324" t="s">
        <v>32</v>
      </c>
      <c r="F40" s="324" t="s">
        <v>2042</v>
      </c>
      <c r="G40" s="554" t="s">
        <v>19</v>
      </c>
      <c r="H40" s="326">
        <v>0.48749999999999999</v>
      </c>
      <c r="I40" s="316">
        <v>41565</v>
      </c>
      <c r="J40" s="316">
        <v>41988</v>
      </c>
      <c r="K40" s="317" t="s">
        <v>16</v>
      </c>
      <c r="L40" s="318"/>
      <c r="M40" s="317" t="s">
        <v>16</v>
      </c>
      <c r="N40" s="318">
        <v>400</v>
      </c>
      <c r="O40" s="326">
        <v>0.48749999999999999</v>
      </c>
      <c r="P40" s="327">
        <v>1</v>
      </c>
      <c r="Q40" s="320">
        <v>137</v>
      </c>
      <c r="R40" s="561"/>
      <c r="S40" s="971"/>
    </row>
    <row r="41" spans="1:19" s="429" customFormat="1" ht="13.5" customHeight="1" x14ac:dyDescent="0.25">
      <c r="A41" s="429" t="s">
        <v>1172</v>
      </c>
      <c r="B41" s="429">
        <v>16</v>
      </c>
      <c r="C41" s="467" t="s">
        <v>2037</v>
      </c>
      <c r="D41" s="440" t="s">
        <v>1782</v>
      </c>
      <c r="E41" s="431" t="s">
        <v>32</v>
      </c>
      <c r="F41" s="468" t="s">
        <v>2043</v>
      </c>
      <c r="G41" s="440" t="s">
        <v>19</v>
      </c>
      <c r="H41" s="473">
        <v>0.48749999999999999</v>
      </c>
      <c r="I41" s="470">
        <v>41662</v>
      </c>
      <c r="J41" s="470">
        <v>41943</v>
      </c>
      <c r="K41" s="471" t="s">
        <v>16</v>
      </c>
      <c r="L41" s="472"/>
      <c r="M41" s="471" t="s">
        <v>16</v>
      </c>
      <c r="N41" s="472">
        <v>251</v>
      </c>
      <c r="O41" s="473">
        <v>0.48749999999999999</v>
      </c>
      <c r="P41" s="474">
        <v>1</v>
      </c>
      <c r="Q41" s="475">
        <v>137</v>
      </c>
      <c r="R41" s="438"/>
    </row>
    <row r="42" spans="1:19" s="429" customFormat="1" ht="13.5" customHeight="1" x14ac:dyDescent="0.25">
      <c r="A42" s="429" t="s">
        <v>1172</v>
      </c>
      <c r="B42" s="429">
        <v>39</v>
      </c>
      <c r="C42" s="467" t="s">
        <v>2037</v>
      </c>
      <c r="D42" s="476" t="s">
        <v>1782</v>
      </c>
      <c r="E42" s="476" t="s">
        <v>32</v>
      </c>
      <c r="F42" s="476" t="s">
        <v>2044</v>
      </c>
      <c r="G42" s="476" t="s">
        <v>19</v>
      </c>
      <c r="H42" s="972">
        <v>0.48749999999999999</v>
      </c>
      <c r="I42" s="973">
        <v>41388</v>
      </c>
      <c r="J42" s="973">
        <v>41639</v>
      </c>
      <c r="K42" s="974" t="s">
        <v>16</v>
      </c>
      <c r="L42" s="975"/>
      <c r="M42" s="974" t="s">
        <v>16</v>
      </c>
      <c r="N42" s="976">
        <v>304</v>
      </c>
      <c r="O42" s="977"/>
      <c r="P42" s="978">
        <v>1</v>
      </c>
      <c r="Q42" s="979">
        <v>153</v>
      </c>
      <c r="R42" s="969"/>
    </row>
    <row r="43" spans="1:19" s="429" customFormat="1" ht="13.5" customHeight="1" x14ac:dyDescent="0.25">
      <c r="A43" s="429" t="s">
        <v>1172</v>
      </c>
      <c r="B43" s="429">
        <v>39</v>
      </c>
      <c r="C43" s="467" t="s">
        <v>2037</v>
      </c>
      <c r="D43" s="440" t="s">
        <v>1782</v>
      </c>
      <c r="E43" s="476" t="s">
        <v>32</v>
      </c>
      <c r="F43" s="476" t="s">
        <v>2038</v>
      </c>
      <c r="G43" s="440" t="s">
        <v>19</v>
      </c>
      <c r="H43" s="473">
        <v>0.51249999999999996</v>
      </c>
      <c r="I43" s="470">
        <v>41388</v>
      </c>
      <c r="J43" s="470">
        <v>41639</v>
      </c>
      <c r="K43" s="471" t="s">
        <v>16</v>
      </c>
      <c r="L43" s="472" t="s">
        <v>2045</v>
      </c>
      <c r="M43" s="471" t="s">
        <v>16</v>
      </c>
      <c r="N43" s="472"/>
      <c r="O43" s="473"/>
      <c r="P43" s="474">
        <v>1</v>
      </c>
      <c r="Q43" s="475" t="s">
        <v>2046</v>
      </c>
      <c r="R43" s="438"/>
    </row>
    <row r="44" spans="1:19" s="429" customFormat="1" ht="13.5" customHeight="1" x14ac:dyDescent="0.25">
      <c r="A44" s="971" t="s">
        <v>1172</v>
      </c>
      <c r="B44" s="971">
        <v>39</v>
      </c>
      <c r="C44" s="323" t="s">
        <v>2037</v>
      </c>
      <c r="D44" s="554" t="s">
        <v>1782</v>
      </c>
      <c r="E44" s="553" t="s">
        <v>2047</v>
      </c>
      <c r="F44" s="325" t="s">
        <v>95</v>
      </c>
      <c r="G44" s="554" t="s">
        <v>19</v>
      </c>
      <c r="H44" s="326">
        <v>0.51249999999999996</v>
      </c>
      <c r="I44" s="316">
        <v>41680</v>
      </c>
      <c r="J44" s="316">
        <v>41947</v>
      </c>
      <c r="K44" s="317" t="s">
        <v>16</v>
      </c>
      <c r="L44" s="318" t="s">
        <v>800</v>
      </c>
      <c r="M44" s="317" t="s">
        <v>16</v>
      </c>
      <c r="N44" s="318"/>
      <c r="O44" s="326"/>
      <c r="P44" s="327">
        <v>1</v>
      </c>
      <c r="Q44" s="320">
        <v>152</v>
      </c>
      <c r="R44" s="561"/>
      <c r="S44" s="971"/>
    </row>
    <row r="45" spans="1:19" s="577" customFormat="1" ht="15" customHeight="1" x14ac:dyDescent="0.25">
      <c r="A45" s="577" t="s">
        <v>993</v>
      </c>
      <c r="B45" s="577">
        <v>15</v>
      </c>
      <c r="C45" s="555" t="s">
        <v>2389</v>
      </c>
      <c r="D45" s="553" t="s">
        <v>2389</v>
      </c>
      <c r="E45" s="553" t="s">
        <v>2390</v>
      </c>
      <c r="F45" s="1249">
        <v>211</v>
      </c>
      <c r="G45" s="1249" t="s">
        <v>19</v>
      </c>
      <c r="H45" s="1250" t="s">
        <v>95</v>
      </c>
      <c r="I45" s="316">
        <v>41663</v>
      </c>
      <c r="J45" s="316">
        <v>41943</v>
      </c>
      <c r="K45" s="1249" t="s">
        <v>16</v>
      </c>
      <c r="L45" s="1249">
        <v>8</v>
      </c>
      <c r="M45" s="1249">
        <v>1</v>
      </c>
      <c r="N45" s="1249">
        <v>452</v>
      </c>
      <c r="O45" s="1249" t="s">
        <v>95</v>
      </c>
      <c r="P45" s="1251">
        <v>500225462</v>
      </c>
      <c r="Q45" s="1149">
        <v>54</v>
      </c>
      <c r="R45" s="1252"/>
    </row>
    <row r="46" spans="1:19" s="577" customFormat="1" ht="15" customHeight="1" x14ac:dyDescent="0.25">
      <c r="A46" s="577" t="s">
        <v>993</v>
      </c>
      <c r="B46" s="577">
        <v>15</v>
      </c>
      <c r="C46" s="555" t="s">
        <v>2389</v>
      </c>
      <c r="D46" s="553" t="s">
        <v>2389</v>
      </c>
      <c r="E46" s="553" t="s">
        <v>2390</v>
      </c>
      <c r="F46" s="1249">
        <v>342</v>
      </c>
      <c r="G46" s="1249" t="s">
        <v>19</v>
      </c>
      <c r="H46" s="1250" t="s">
        <v>95</v>
      </c>
      <c r="I46" s="1253">
        <v>41388</v>
      </c>
      <c r="J46" s="1253">
        <v>41639</v>
      </c>
      <c r="K46" s="1249" t="s">
        <v>16</v>
      </c>
      <c r="L46" s="1249">
        <v>8</v>
      </c>
      <c r="M46" s="1249">
        <v>0</v>
      </c>
      <c r="N46" s="1249">
        <v>344</v>
      </c>
      <c r="O46" s="1249" t="s">
        <v>95</v>
      </c>
      <c r="P46" s="1251">
        <v>569724888</v>
      </c>
      <c r="Q46" s="1149">
        <v>55</v>
      </c>
      <c r="R46" s="1252"/>
    </row>
    <row r="47" spans="1:19" s="577" customFormat="1" ht="15" customHeight="1" x14ac:dyDescent="0.25">
      <c r="A47" s="577" t="s">
        <v>993</v>
      </c>
      <c r="B47" s="577">
        <v>15</v>
      </c>
      <c r="C47" s="555" t="s">
        <v>2389</v>
      </c>
      <c r="D47" s="553" t="s">
        <v>2389</v>
      </c>
      <c r="E47" s="553" t="s">
        <v>2391</v>
      </c>
      <c r="F47" s="318">
        <v>27</v>
      </c>
      <c r="G47" s="1249" t="s">
        <v>19</v>
      </c>
      <c r="H47" s="1250" t="s">
        <v>95</v>
      </c>
      <c r="I47" s="316">
        <v>40187</v>
      </c>
      <c r="J47" s="316">
        <v>40543</v>
      </c>
      <c r="K47" s="1249" t="s">
        <v>16</v>
      </c>
      <c r="L47" s="1249">
        <v>11</v>
      </c>
      <c r="M47" s="1249">
        <v>0</v>
      </c>
      <c r="N47" s="1249">
        <v>125</v>
      </c>
      <c r="O47" s="1249" t="s">
        <v>95</v>
      </c>
      <c r="P47" s="1251">
        <v>206411336</v>
      </c>
      <c r="Q47" s="1149">
        <v>63</v>
      </c>
      <c r="R47" s="1252"/>
    </row>
    <row r="48" spans="1:19" s="577" customFormat="1" ht="15" customHeight="1" x14ac:dyDescent="0.25">
      <c r="A48" s="577" t="s">
        <v>993</v>
      </c>
      <c r="B48" s="577">
        <v>15</v>
      </c>
      <c r="C48" s="555" t="s">
        <v>2389</v>
      </c>
      <c r="D48" s="553" t="s">
        <v>2389</v>
      </c>
      <c r="E48" s="553" t="s">
        <v>2391</v>
      </c>
      <c r="F48" s="318">
        <v>103</v>
      </c>
      <c r="G48" s="1249" t="s">
        <v>19</v>
      </c>
      <c r="H48" s="1250" t="s">
        <v>95</v>
      </c>
      <c r="I48" s="1253">
        <v>40557</v>
      </c>
      <c r="J48" s="1253">
        <v>40908</v>
      </c>
      <c r="K48" s="1249" t="s">
        <v>16</v>
      </c>
      <c r="L48" s="1249">
        <v>11</v>
      </c>
      <c r="M48" s="1249">
        <v>0</v>
      </c>
      <c r="N48" s="1249">
        <v>150</v>
      </c>
      <c r="O48" s="1249" t="s">
        <v>95</v>
      </c>
      <c r="P48" s="1251">
        <v>219333451</v>
      </c>
      <c r="Q48" s="1149">
        <v>63</v>
      </c>
      <c r="R48" s="1252"/>
    </row>
    <row r="49" spans="1:19" s="577" customFormat="1" ht="15" customHeight="1" x14ac:dyDescent="0.25">
      <c r="A49" s="577" t="s">
        <v>993</v>
      </c>
      <c r="B49" s="577">
        <v>15</v>
      </c>
      <c r="C49" s="555" t="s">
        <v>2389</v>
      </c>
      <c r="D49" s="553" t="s">
        <v>2389</v>
      </c>
      <c r="E49" s="553" t="s">
        <v>2392</v>
      </c>
      <c r="F49" s="318" t="s">
        <v>2393</v>
      </c>
      <c r="G49" s="1249" t="s">
        <v>16</v>
      </c>
      <c r="H49" s="1249" t="s">
        <v>95</v>
      </c>
      <c r="I49" s="316">
        <v>40909</v>
      </c>
      <c r="J49" s="316">
        <v>41090</v>
      </c>
      <c r="K49" s="1249" t="s">
        <v>16</v>
      </c>
      <c r="L49" s="1249">
        <v>0</v>
      </c>
      <c r="M49" s="1249">
        <v>6</v>
      </c>
      <c r="N49" s="1249"/>
      <c r="O49" s="1249"/>
      <c r="P49" s="1251">
        <v>9000000</v>
      </c>
      <c r="Q49" s="1149">
        <v>68</v>
      </c>
      <c r="R49" s="1252"/>
    </row>
    <row r="50" spans="1:19" s="577" customFormat="1" ht="15" customHeight="1" x14ac:dyDescent="0.25">
      <c r="A50" s="577" t="s">
        <v>993</v>
      </c>
      <c r="B50" s="577">
        <v>16</v>
      </c>
      <c r="C50" s="555" t="s">
        <v>2389</v>
      </c>
      <c r="D50" s="553" t="s">
        <v>2389</v>
      </c>
      <c r="E50" s="553" t="s">
        <v>2390</v>
      </c>
      <c r="F50" s="1249">
        <v>454</v>
      </c>
      <c r="G50" s="1249" t="s">
        <v>19</v>
      </c>
      <c r="H50" s="1250" t="s">
        <v>95</v>
      </c>
      <c r="I50" s="316">
        <v>41565</v>
      </c>
      <c r="J50" s="316">
        <v>41988</v>
      </c>
      <c r="K50" s="1249" t="s">
        <v>16</v>
      </c>
      <c r="L50" s="1249">
        <v>11</v>
      </c>
      <c r="M50" s="1249">
        <v>3</v>
      </c>
      <c r="N50" s="1249">
        <v>1789</v>
      </c>
      <c r="O50" s="1249" t="s">
        <v>95</v>
      </c>
      <c r="P50" s="1251">
        <v>3275545659</v>
      </c>
      <c r="Q50" s="1149">
        <v>210</v>
      </c>
      <c r="R50" s="1252"/>
    </row>
    <row r="51" spans="1:19" s="577" customFormat="1" ht="15" customHeight="1" x14ac:dyDescent="0.25">
      <c r="A51" s="577" t="s">
        <v>993</v>
      </c>
      <c r="B51" s="577">
        <v>16</v>
      </c>
      <c r="C51" s="555" t="s">
        <v>2389</v>
      </c>
      <c r="D51" s="553" t="s">
        <v>2389</v>
      </c>
      <c r="E51" s="553" t="s">
        <v>2391</v>
      </c>
      <c r="F51" s="1249">
        <v>114</v>
      </c>
      <c r="G51" s="1249" t="s">
        <v>19</v>
      </c>
      <c r="H51" s="1250" t="s">
        <v>95</v>
      </c>
      <c r="I51" s="316">
        <v>41663</v>
      </c>
      <c r="J51" s="316">
        <v>41973</v>
      </c>
      <c r="K51" s="1249" t="s">
        <v>16</v>
      </c>
      <c r="L51" s="1249">
        <v>0</v>
      </c>
      <c r="M51" s="1249">
        <v>8</v>
      </c>
      <c r="N51" s="1249"/>
      <c r="O51" s="1249" t="s">
        <v>95</v>
      </c>
      <c r="P51" s="1251">
        <v>450912303</v>
      </c>
      <c r="Q51" s="1149">
        <v>212</v>
      </c>
      <c r="R51" s="1252"/>
    </row>
    <row r="52" spans="1:19" s="577" customFormat="1" ht="15" customHeight="1" x14ac:dyDescent="0.25">
      <c r="A52" s="577" t="s">
        <v>993</v>
      </c>
      <c r="B52" s="577">
        <v>16</v>
      </c>
      <c r="C52" s="555" t="s">
        <v>2389</v>
      </c>
      <c r="D52" s="553" t="s">
        <v>2389</v>
      </c>
      <c r="E52" s="553" t="s">
        <v>2392</v>
      </c>
      <c r="F52" s="318" t="s">
        <v>438</v>
      </c>
      <c r="G52" s="1249" t="s">
        <v>16</v>
      </c>
      <c r="H52" s="1250" t="s">
        <v>95</v>
      </c>
      <c r="I52" s="316">
        <v>41275</v>
      </c>
      <c r="J52" s="316">
        <v>41639</v>
      </c>
      <c r="K52" s="1249" t="s">
        <v>16</v>
      </c>
      <c r="L52" s="1249">
        <v>0</v>
      </c>
      <c r="M52" s="1249">
        <v>12</v>
      </c>
      <c r="N52" s="1249"/>
      <c r="O52" s="1249" t="s">
        <v>95</v>
      </c>
      <c r="P52" s="1251">
        <v>17600000</v>
      </c>
      <c r="Q52" s="1149">
        <v>214</v>
      </c>
      <c r="R52" s="1252"/>
    </row>
    <row r="53" spans="1:19" s="577" customFormat="1" ht="15" customHeight="1" x14ac:dyDescent="0.25">
      <c r="A53" s="577" t="s">
        <v>993</v>
      </c>
      <c r="B53" s="577">
        <v>16</v>
      </c>
      <c r="C53" s="555" t="s">
        <v>2389</v>
      </c>
      <c r="D53" s="553" t="s">
        <v>2389</v>
      </c>
      <c r="E53" s="553" t="s">
        <v>1187</v>
      </c>
      <c r="F53" s="318" t="s">
        <v>438</v>
      </c>
      <c r="G53" s="1249" t="s">
        <v>19</v>
      </c>
      <c r="H53" s="1250" t="s">
        <v>95</v>
      </c>
      <c r="I53" s="316">
        <v>40969</v>
      </c>
      <c r="J53" s="316">
        <v>41152</v>
      </c>
      <c r="K53" s="1249" t="s">
        <v>16</v>
      </c>
      <c r="L53" s="1249">
        <v>5</v>
      </c>
      <c r="M53" s="1249">
        <v>0</v>
      </c>
      <c r="N53" s="1249">
        <v>29</v>
      </c>
      <c r="O53" s="1249" t="s">
        <v>95</v>
      </c>
      <c r="P53" s="1251">
        <v>1200000</v>
      </c>
      <c r="Q53" s="1149">
        <v>215</v>
      </c>
      <c r="R53" s="1252"/>
    </row>
    <row r="54" spans="1:19" s="577" customFormat="1" ht="15" customHeight="1" x14ac:dyDescent="0.25">
      <c r="A54" s="577" t="s">
        <v>993</v>
      </c>
      <c r="B54" s="577">
        <v>16</v>
      </c>
      <c r="C54" s="555" t="s">
        <v>2389</v>
      </c>
      <c r="D54" s="553" t="s">
        <v>2389</v>
      </c>
      <c r="E54" s="553"/>
      <c r="F54" s="318"/>
      <c r="G54" s="1249" t="s">
        <v>16</v>
      </c>
      <c r="H54" s="1249" t="s">
        <v>95</v>
      </c>
      <c r="I54" s="316"/>
      <c r="J54" s="316"/>
      <c r="K54" s="1249" t="s">
        <v>16</v>
      </c>
      <c r="L54" s="1249"/>
      <c r="M54" s="1249"/>
      <c r="N54" s="1249"/>
      <c r="O54" s="1249"/>
      <c r="P54" s="1251"/>
      <c r="Q54" s="1149"/>
      <c r="R54" s="1252"/>
    </row>
    <row r="55" spans="1:19" s="577" customFormat="1" ht="15" customHeight="1" x14ac:dyDescent="0.25">
      <c r="A55" s="577" t="s">
        <v>993</v>
      </c>
      <c r="B55" s="577">
        <v>17</v>
      </c>
      <c r="C55" s="555" t="s">
        <v>2389</v>
      </c>
      <c r="D55" s="553" t="s">
        <v>2389</v>
      </c>
      <c r="E55" s="553" t="s">
        <v>2394</v>
      </c>
      <c r="F55" s="1249">
        <v>212</v>
      </c>
      <c r="G55" s="1249" t="s">
        <v>19</v>
      </c>
      <c r="H55" s="1250" t="s">
        <v>95</v>
      </c>
      <c r="I55" s="316">
        <v>41662</v>
      </c>
      <c r="J55" s="316">
        <v>41943</v>
      </c>
      <c r="K55" s="1249" t="s">
        <v>16</v>
      </c>
      <c r="L55" s="1249">
        <v>8</v>
      </c>
      <c r="M55" s="1249">
        <v>1</v>
      </c>
      <c r="N55" s="1249">
        <v>926</v>
      </c>
      <c r="O55" s="1249" t="s">
        <v>95</v>
      </c>
      <c r="P55" s="1251">
        <v>1528513475</v>
      </c>
      <c r="Q55" s="1149">
        <v>345</v>
      </c>
      <c r="R55" s="1252"/>
    </row>
    <row r="56" spans="1:19" s="577" customFormat="1" ht="15" customHeight="1" x14ac:dyDescent="0.25">
      <c r="A56" s="577" t="s">
        <v>993</v>
      </c>
      <c r="B56" s="577">
        <v>17</v>
      </c>
      <c r="C56" s="555" t="s">
        <v>2389</v>
      </c>
      <c r="D56" s="553" t="s">
        <v>2389</v>
      </c>
      <c r="E56" s="553" t="s">
        <v>1007</v>
      </c>
      <c r="F56" s="1249">
        <v>168</v>
      </c>
      <c r="G56" s="1249" t="s">
        <v>19</v>
      </c>
      <c r="H56" s="1250" t="s">
        <v>95</v>
      </c>
      <c r="I56" s="316">
        <v>41660</v>
      </c>
      <c r="J56" s="316">
        <v>41978</v>
      </c>
      <c r="K56" s="1249" t="s">
        <v>16</v>
      </c>
      <c r="L56" s="1249">
        <v>0</v>
      </c>
      <c r="M56" s="1249">
        <v>8</v>
      </c>
      <c r="N56" s="1249"/>
      <c r="O56" s="1249" t="s">
        <v>95</v>
      </c>
      <c r="P56" s="1251">
        <v>257103180</v>
      </c>
      <c r="Q56" s="1149">
        <v>346</v>
      </c>
      <c r="R56" s="1252"/>
    </row>
    <row r="57" spans="1:19" s="577" customFormat="1" ht="15" customHeight="1" x14ac:dyDescent="0.25">
      <c r="A57" s="577" t="s">
        <v>993</v>
      </c>
      <c r="B57" s="577">
        <v>17</v>
      </c>
      <c r="C57" s="555" t="s">
        <v>2389</v>
      </c>
      <c r="D57" s="553" t="s">
        <v>2389</v>
      </c>
      <c r="E57" s="553" t="s">
        <v>2392</v>
      </c>
      <c r="F57" s="318" t="s">
        <v>438</v>
      </c>
      <c r="G57" s="1249" t="s">
        <v>16</v>
      </c>
      <c r="H57" s="1250" t="s">
        <v>95</v>
      </c>
      <c r="I57" s="316">
        <v>40544</v>
      </c>
      <c r="J57" s="316">
        <v>40908</v>
      </c>
      <c r="K57" s="1249" t="s">
        <v>16</v>
      </c>
      <c r="L57" s="1249">
        <v>0</v>
      </c>
      <c r="M57" s="1249">
        <v>12</v>
      </c>
      <c r="N57" s="1249"/>
      <c r="O57" s="1249" t="s">
        <v>95</v>
      </c>
      <c r="P57" s="1251">
        <v>22000000</v>
      </c>
      <c r="Q57" s="1149">
        <v>347</v>
      </c>
      <c r="R57" s="1252"/>
    </row>
    <row r="58" spans="1:19" s="577" customFormat="1" ht="15" customHeight="1" x14ac:dyDescent="0.25">
      <c r="A58" s="577" t="s">
        <v>993</v>
      </c>
      <c r="B58" s="577">
        <v>17</v>
      </c>
      <c r="C58" s="555" t="s">
        <v>2389</v>
      </c>
      <c r="D58" s="553" t="s">
        <v>2389</v>
      </c>
      <c r="E58" s="553" t="s">
        <v>1187</v>
      </c>
      <c r="F58" s="318" t="s">
        <v>438</v>
      </c>
      <c r="G58" s="1249" t="s">
        <v>19</v>
      </c>
      <c r="H58" s="1250" t="s">
        <v>95</v>
      </c>
      <c r="I58" s="316">
        <v>40330</v>
      </c>
      <c r="J58" s="316">
        <v>40543</v>
      </c>
      <c r="K58" s="1249" t="s">
        <v>16</v>
      </c>
      <c r="L58" s="1249">
        <v>6</v>
      </c>
      <c r="M58" s="1249">
        <v>0</v>
      </c>
      <c r="N58" s="1249">
        <v>37</v>
      </c>
      <c r="O58" s="1249" t="s">
        <v>95</v>
      </c>
      <c r="P58" s="1251">
        <v>2000000</v>
      </c>
      <c r="Q58" s="1149">
        <v>348</v>
      </c>
      <c r="R58" s="1252"/>
    </row>
    <row r="59" spans="1:19" s="698" customFormat="1" ht="15" customHeight="1" x14ac:dyDescent="0.25">
      <c r="A59" s="698" t="s">
        <v>993</v>
      </c>
      <c r="B59" s="698">
        <v>18</v>
      </c>
      <c r="C59" s="578" t="s">
        <v>2389</v>
      </c>
      <c r="D59" s="431" t="s">
        <v>2389</v>
      </c>
      <c r="E59" s="431" t="s">
        <v>2394</v>
      </c>
      <c r="F59" s="1277">
        <v>341</v>
      </c>
      <c r="G59" s="1277" t="s">
        <v>19</v>
      </c>
      <c r="H59" s="1278" t="s">
        <v>95</v>
      </c>
      <c r="I59" s="470">
        <v>41388</v>
      </c>
      <c r="J59" s="470">
        <v>41639</v>
      </c>
      <c r="K59" s="1277" t="s">
        <v>16</v>
      </c>
      <c r="L59" s="1277">
        <v>8</v>
      </c>
      <c r="M59" s="1277">
        <v>0</v>
      </c>
      <c r="N59" s="1277">
        <v>1096</v>
      </c>
      <c r="O59" s="1277" t="s">
        <v>95</v>
      </c>
      <c r="P59" s="1279">
        <v>1815169992</v>
      </c>
      <c r="Q59" s="1280">
        <v>508</v>
      </c>
      <c r="R59" s="1281"/>
    </row>
    <row r="60" spans="1:19" s="698" customFormat="1" ht="15" customHeight="1" x14ac:dyDescent="0.25">
      <c r="A60" s="698" t="s">
        <v>993</v>
      </c>
      <c r="B60" s="698">
        <v>18</v>
      </c>
      <c r="C60" s="578" t="s">
        <v>2389</v>
      </c>
      <c r="D60" s="431" t="s">
        <v>2389</v>
      </c>
      <c r="E60" s="431" t="s">
        <v>2394</v>
      </c>
      <c r="F60" s="1277">
        <v>208</v>
      </c>
      <c r="G60" s="1277" t="s">
        <v>19</v>
      </c>
      <c r="H60" s="1278" t="s">
        <v>95</v>
      </c>
      <c r="I60" s="470">
        <v>41662</v>
      </c>
      <c r="J60" s="470">
        <v>41943</v>
      </c>
      <c r="K60" s="1277" t="s">
        <v>16</v>
      </c>
      <c r="L60" s="1277">
        <v>8</v>
      </c>
      <c r="M60" s="1277">
        <v>0</v>
      </c>
      <c r="N60" s="1277">
        <v>1223</v>
      </c>
      <c r="O60" s="1277" t="s">
        <v>95</v>
      </c>
      <c r="P60" s="1279">
        <v>2018760238</v>
      </c>
      <c r="Q60" s="1280">
        <v>509</v>
      </c>
      <c r="R60" s="1281"/>
    </row>
    <row r="61" spans="1:19" s="577" customFormat="1" ht="15" customHeight="1" x14ac:dyDescent="0.25">
      <c r="A61" s="577" t="s">
        <v>993</v>
      </c>
      <c r="B61" s="577">
        <v>18</v>
      </c>
      <c r="C61" s="555" t="s">
        <v>2389</v>
      </c>
      <c r="D61" s="553" t="s">
        <v>2389</v>
      </c>
      <c r="E61" s="553" t="s">
        <v>2394</v>
      </c>
      <c r="F61" s="318">
        <v>324</v>
      </c>
      <c r="G61" s="1249" t="s">
        <v>19</v>
      </c>
      <c r="H61" s="1250" t="s">
        <v>95</v>
      </c>
      <c r="I61" s="316">
        <v>41663</v>
      </c>
      <c r="J61" s="316">
        <v>41943</v>
      </c>
      <c r="K61" s="1249" t="s">
        <v>16</v>
      </c>
      <c r="L61" s="1249">
        <v>0</v>
      </c>
      <c r="M61" s="1249">
        <v>8</v>
      </c>
      <c r="N61" s="1249">
        <v>211</v>
      </c>
      <c r="O61" s="1249" t="s">
        <v>95</v>
      </c>
      <c r="P61" s="1251">
        <v>343950480</v>
      </c>
      <c r="Q61" s="1149">
        <v>510</v>
      </c>
      <c r="R61" s="1252"/>
    </row>
    <row r="62" spans="1:19" s="577" customFormat="1" ht="15" customHeight="1" x14ac:dyDescent="0.25">
      <c r="A62" s="577" t="s">
        <v>993</v>
      </c>
      <c r="B62" s="577">
        <v>18</v>
      </c>
      <c r="C62" s="555" t="s">
        <v>2389</v>
      </c>
      <c r="D62" s="553" t="s">
        <v>2389</v>
      </c>
      <c r="E62" s="553" t="s">
        <v>2392</v>
      </c>
      <c r="F62" s="318" t="s">
        <v>438</v>
      </c>
      <c r="G62" s="1249" t="s">
        <v>16</v>
      </c>
      <c r="H62" s="1250" t="s">
        <v>95</v>
      </c>
      <c r="I62" s="316">
        <v>40183</v>
      </c>
      <c r="J62" s="316">
        <v>40543</v>
      </c>
      <c r="K62" s="1249" t="s">
        <v>16</v>
      </c>
      <c r="L62" s="1249">
        <v>0</v>
      </c>
      <c r="M62" s="1249">
        <v>11</v>
      </c>
      <c r="N62" s="1249"/>
      <c r="O62" s="1249" t="s">
        <v>95</v>
      </c>
      <c r="P62" s="1251">
        <v>2300000</v>
      </c>
      <c r="Q62" s="1149">
        <v>511</v>
      </c>
      <c r="R62" s="1252"/>
    </row>
    <row r="63" spans="1:19" s="577" customFormat="1" ht="15" customHeight="1" x14ac:dyDescent="0.25">
      <c r="A63" s="577" t="s">
        <v>993</v>
      </c>
      <c r="B63" s="577">
        <v>18</v>
      </c>
      <c r="C63" s="555" t="s">
        <v>2389</v>
      </c>
      <c r="D63" s="553" t="s">
        <v>2389</v>
      </c>
      <c r="E63" s="553" t="s">
        <v>2392</v>
      </c>
      <c r="F63" s="318" t="s">
        <v>438</v>
      </c>
      <c r="G63" s="1249" t="s">
        <v>19</v>
      </c>
      <c r="H63" s="1249" t="s">
        <v>95</v>
      </c>
      <c r="I63" s="316">
        <v>41091</v>
      </c>
      <c r="J63" s="316">
        <v>41274</v>
      </c>
      <c r="K63" s="1249" t="s">
        <v>16</v>
      </c>
      <c r="L63" s="1249">
        <v>5</v>
      </c>
      <c r="M63" s="1249">
        <v>0</v>
      </c>
      <c r="N63" s="1249">
        <v>80</v>
      </c>
      <c r="O63" s="1249"/>
      <c r="P63" s="1251">
        <v>2800000</v>
      </c>
      <c r="Q63" s="1149">
        <v>512</v>
      </c>
      <c r="R63" s="1252"/>
    </row>
    <row r="64" spans="1:19" s="577" customFormat="1" ht="15" customHeight="1" x14ac:dyDescent="0.25">
      <c r="A64" s="577" t="s">
        <v>993</v>
      </c>
      <c r="B64" s="577">
        <v>15</v>
      </c>
      <c r="C64" s="555" t="s">
        <v>2389</v>
      </c>
      <c r="D64" s="553" t="s">
        <v>2389</v>
      </c>
      <c r="E64" s="553" t="s">
        <v>2395</v>
      </c>
      <c r="F64" s="1249">
        <v>416</v>
      </c>
      <c r="G64" s="1249" t="s">
        <v>19</v>
      </c>
      <c r="H64" s="1250" t="s">
        <v>95</v>
      </c>
      <c r="I64" s="316">
        <v>40544</v>
      </c>
      <c r="J64" s="316">
        <v>40817</v>
      </c>
      <c r="K64" s="1249" t="s">
        <v>16</v>
      </c>
      <c r="L64" s="1249">
        <v>0</v>
      </c>
      <c r="M64" s="1249">
        <v>9</v>
      </c>
      <c r="N64" s="1249">
        <v>115</v>
      </c>
      <c r="O64" s="1249" t="s">
        <v>95</v>
      </c>
      <c r="P64" s="1251">
        <v>800000</v>
      </c>
      <c r="Q64" s="1149">
        <v>156</v>
      </c>
      <c r="R64" s="1254" t="s">
        <v>2396</v>
      </c>
      <c r="S64" s="577" t="s">
        <v>1002</v>
      </c>
    </row>
    <row r="65" spans="1:19" s="577" customFormat="1" ht="15" customHeight="1" x14ac:dyDescent="0.25">
      <c r="A65" s="577" t="s">
        <v>993</v>
      </c>
      <c r="B65" s="577">
        <v>15</v>
      </c>
      <c r="C65" s="555" t="s">
        <v>2389</v>
      </c>
      <c r="D65" s="553" t="s">
        <v>2389</v>
      </c>
      <c r="E65" s="553" t="s">
        <v>2397</v>
      </c>
      <c r="F65" s="1249" t="s">
        <v>438</v>
      </c>
      <c r="G65" s="554" t="s">
        <v>19</v>
      </c>
      <c r="H65" s="1250" t="s">
        <v>95</v>
      </c>
      <c r="I65" s="316">
        <v>41306</v>
      </c>
      <c r="J65" s="316">
        <v>41581</v>
      </c>
      <c r="K65" s="1249" t="s">
        <v>16</v>
      </c>
      <c r="L65" s="1249">
        <v>2</v>
      </c>
      <c r="M65" s="314">
        <v>7</v>
      </c>
      <c r="N65" s="1249">
        <v>55</v>
      </c>
      <c r="O65" s="1249" t="s">
        <v>95</v>
      </c>
      <c r="P65" s="1150">
        <v>1650000</v>
      </c>
      <c r="Q65" s="1149">
        <v>158</v>
      </c>
      <c r="R65" s="1254" t="s">
        <v>2398</v>
      </c>
      <c r="S65" s="577" t="s">
        <v>1002</v>
      </c>
    </row>
    <row r="66" spans="1:19" s="577" customFormat="1" ht="15" customHeight="1" x14ac:dyDescent="0.25">
      <c r="A66" s="577" t="s">
        <v>993</v>
      </c>
      <c r="B66" s="577">
        <v>16</v>
      </c>
      <c r="C66" s="555" t="s">
        <v>2389</v>
      </c>
      <c r="D66" s="553" t="s">
        <v>2389</v>
      </c>
      <c r="E66" s="553" t="s">
        <v>1182</v>
      </c>
      <c r="F66" s="1249">
        <v>151</v>
      </c>
      <c r="G66" s="1249" t="s">
        <v>19</v>
      </c>
      <c r="H66" s="1250" t="s">
        <v>95</v>
      </c>
      <c r="I66" s="316">
        <v>40210</v>
      </c>
      <c r="J66" s="316">
        <v>40543</v>
      </c>
      <c r="K66" s="1249" t="s">
        <v>16</v>
      </c>
      <c r="L66" s="1249">
        <v>11</v>
      </c>
      <c r="M66" s="1249"/>
      <c r="N66" s="1249">
        <v>85</v>
      </c>
      <c r="O66" s="1249">
        <v>0</v>
      </c>
      <c r="P66" s="1251">
        <v>1200000</v>
      </c>
      <c r="Q66" s="1149">
        <v>291</v>
      </c>
      <c r="R66" s="1252"/>
      <c r="S66" s="577" t="s">
        <v>1002</v>
      </c>
    </row>
    <row r="67" spans="1:19" s="577" customFormat="1" ht="15" customHeight="1" x14ac:dyDescent="0.25">
      <c r="A67" s="577" t="s">
        <v>993</v>
      </c>
      <c r="B67" s="577">
        <v>16</v>
      </c>
      <c r="C67" s="555" t="s">
        <v>2389</v>
      </c>
      <c r="D67" s="553" t="s">
        <v>2389</v>
      </c>
      <c r="E67" s="553" t="s">
        <v>2397</v>
      </c>
      <c r="F67" s="1249" t="s">
        <v>438</v>
      </c>
      <c r="G67" s="554" t="s">
        <v>19</v>
      </c>
      <c r="H67" s="1250" t="s">
        <v>95</v>
      </c>
      <c r="I67" s="316">
        <v>40544</v>
      </c>
      <c r="J67" s="316">
        <v>40787</v>
      </c>
      <c r="K67" s="1249" t="s">
        <v>16</v>
      </c>
      <c r="L67" s="1249">
        <v>8</v>
      </c>
      <c r="M67" s="314"/>
      <c r="N67" s="1249">
        <v>55</v>
      </c>
      <c r="O67" s="1249"/>
      <c r="P67" s="1150">
        <v>800000</v>
      </c>
      <c r="Q67" s="1149">
        <v>293</v>
      </c>
      <c r="R67" s="1252"/>
      <c r="S67" s="577" t="s">
        <v>1002</v>
      </c>
    </row>
    <row r="68" spans="1:19" s="577" customFormat="1" ht="15" customHeight="1" x14ac:dyDescent="0.25">
      <c r="A68" s="577" t="s">
        <v>993</v>
      </c>
      <c r="B68" s="577">
        <v>17</v>
      </c>
      <c r="C68" s="555" t="s">
        <v>2389</v>
      </c>
      <c r="D68" s="553" t="s">
        <v>2389</v>
      </c>
      <c r="E68" s="553" t="s">
        <v>1182</v>
      </c>
      <c r="F68" s="1249">
        <v>1350</v>
      </c>
      <c r="G68" s="1249" t="s">
        <v>19</v>
      </c>
      <c r="H68" s="1250" t="s">
        <v>95</v>
      </c>
      <c r="I68" s="316">
        <v>40969</v>
      </c>
      <c r="J68" s="316">
        <v>41243</v>
      </c>
      <c r="K68" s="1249" t="s">
        <v>16</v>
      </c>
      <c r="L68" s="1249">
        <v>8</v>
      </c>
      <c r="M68" s="1249">
        <v>0</v>
      </c>
      <c r="N68" s="1249">
        <v>69</v>
      </c>
      <c r="O68" s="1249">
        <v>0</v>
      </c>
      <c r="P68" s="1251">
        <v>930000</v>
      </c>
      <c r="Q68" s="1149">
        <v>445</v>
      </c>
      <c r="R68" s="1252"/>
      <c r="S68" s="577" t="s">
        <v>1002</v>
      </c>
    </row>
    <row r="69" spans="1:19" s="577" customFormat="1" ht="15" customHeight="1" x14ac:dyDescent="0.25">
      <c r="A69" s="577" t="s">
        <v>993</v>
      </c>
      <c r="B69" s="577">
        <v>17</v>
      </c>
      <c r="C69" s="555" t="s">
        <v>2389</v>
      </c>
      <c r="D69" s="553" t="s">
        <v>2389</v>
      </c>
      <c r="E69" s="553" t="s">
        <v>1187</v>
      </c>
      <c r="F69" s="1249">
        <v>15</v>
      </c>
      <c r="G69" s="554" t="s">
        <v>19</v>
      </c>
      <c r="H69" s="1250" t="s">
        <v>95</v>
      </c>
      <c r="I69" s="316">
        <v>41275</v>
      </c>
      <c r="J69" s="316">
        <v>41638</v>
      </c>
      <c r="K69" s="1249" t="s">
        <v>16</v>
      </c>
      <c r="L69" s="1249">
        <v>12</v>
      </c>
      <c r="M69" s="314">
        <v>0</v>
      </c>
      <c r="N69" s="1249">
        <v>19</v>
      </c>
      <c r="O69" s="1249">
        <v>0</v>
      </c>
      <c r="P69" s="1150">
        <v>870000</v>
      </c>
      <c r="Q69" s="1149">
        <v>447</v>
      </c>
      <c r="R69" s="1252"/>
      <c r="S69" s="577" t="s">
        <v>1002</v>
      </c>
    </row>
    <row r="70" spans="1:19" s="577" customFormat="1" ht="15" customHeight="1" x14ac:dyDescent="0.25">
      <c r="A70" s="577" t="s">
        <v>993</v>
      </c>
      <c r="B70" s="577">
        <v>18</v>
      </c>
      <c r="C70" s="555" t="s">
        <v>2389</v>
      </c>
      <c r="D70" s="553" t="s">
        <v>2389</v>
      </c>
      <c r="E70" s="553" t="s">
        <v>1182</v>
      </c>
      <c r="F70" s="1249">
        <v>1357</v>
      </c>
      <c r="G70" s="1249" t="s">
        <v>19</v>
      </c>
      <c r="H70" s="1250" t="s">
        <v>95</v>
      </c>
      <c r="I70" s="316">
        <v>41275</v>
      </c>
      <c r="J70" s="316">
        <v>41639</v>
      </c>
      <c r="K70" s="1249" t="s">
        <v>16</v>
      </c>
      <c r="L70" s="1249">
        <v>3</v>
      </c>
      <c r="M70" s="1249">
        <v>9</v>
      </c>
      <c r="N70" s="1249">
        <v>63</v>
      </c>
      <c r="O70" s="1249">
        <v>0</v>
      </c>
      <c r="P70" s="1251">
        <v>600000</v>
      </c>
      <c r="Q70" s="1149">
        <v>679</v>
      </c>
      <c r="R70" s="1254" t="s">
        <v>2399</v>
      </c>
      <c r="S70" s="577" t="s">
        <v>1002</v>
      </c>
    </row>
    <row r="71" spans="1:19" s="577" customFormat="1" ht="15" customHeight="1" x14ac:dyDescent="0.25">
      <c r="A71" s="577" t="s">
        <v>993</v>
      </c>
      <c r="B71" s="577">
        <v>18</v>
      </c>
      <c r="C71" s="555" t="s">
        <v>2389</v>
      </c>
      <c r="D71" s="553" t="s">
        <v>2389</v>
      </c>
      <c r="E71" s="553" t="s">
        <v>2400</v>
      </c>
      <c r="F71" s="1249" t="s">
        <v>438</v>
      </c>
      <c r="G71" s="554" t="s">
        <v>19</v>
      </c>
      <c r="H71" s="1250" t="s">
        <v>95</v>
      </c>
      <c r="I71" s="316">
        <v>41640</v>
      </c>
      <c r="J71" s="316">
        <v>41884</v>
      </c>
      <c r="K71" s="1249" t="s">
        <v>16</v>
      </c>
      <c r="L71" s="1249">
        <v>0</v>
      </c>
      <c r="M71" s="314">
        <v>8</v>
      </c>
      <c r="N71" s="1249">
        <v>55</v>
      </c>
      <c r="O71" s="1249">
        <v>0</v>
      </c>
      <c r="P71" s="1150">
        <v>2520000</v>
      </c>
      <c r="Q71" s="1149">
        <v>680</v>
      </c>
      <c r="R71" s="1254" t="s">
        <v>2401</v>
      </c>
      <c r="S71" s="577" t="s">
        <v>1002</v>
      </c>
    </row>
    <row r="72" spans="1:19" s="429" customFormat="1" ht="13.5" customHeight="1" x14ac:dyDescent="0.25">
      <c r="A72" s="971"/>
      <c r="B72" s="971"/>
      <c r="C72" s="323"/>
      <c r="D72" s="554"/>
      <c r="E72" s="554"/>
      <c r="F72" s="318"/>
      <c r="G72" s="554"/>
      <c r="H72" s="970"/>
      <c r="I72" s="316"/>
      <c r="J72" s="316"/>
      <c r="K72" s="317"/>
      <c r="L72" s="317"/>
      <c r="M72" s="317"/>
      <c r="N72" s="318"/>
      <c r="O72" s="325"/>
      <c r="P72" s="328"/>
      <c r="Q72" s="320"/>
      <c r="R72" s="561"/>
      <c r="S72" s="971"/>
    </row>
    <row r="73" spans="1:19" s="429" customFormat="1" ht="13.5" customHeight="1" x14ac:dyDescent="0.25">
      <c r="A73" s="971"/>
      <c r="B73" s="971"/>
      <c r="C73" s="323"/>
      <c r="D73" s="554"/>
      <c r="E73" s="554"/>
      <c r="F73" s="318"/>
      <c r="G73" s="554"/>
      <c r="H73" s="970"/>
      <c r="I73" s="316"/>
      <c r="J73" s="316"/>
      <c r="K73" s="317"/>
      <c r="L73" s="317"/>
      <c r="M73" s="317"/>
      <c r="N73" s="318"/>
      <c r="O73" s="325"/>
      <c r="P73" s="328"/>
      <c r="Q73" s="320"/>
      <c r="R73" s="561"/>
      <c r="S73" s="971"/>
    </row>
    <row r="74" spans="1:19" ht="12.75" customHeight="1" x14ac:dyDescent="0.25">
      <c r="C74" s="295"/>
      <c r="D74" s="295"/>
      <c r="E74" s="292"/>
      <c r="F74" s="300"/>
      <c r="G74" s="296"/>
      <c r="H74" s="220"/>
      <c r="I74" s="297"/>
      <c r="J74" s="298"/>
      <c r="K74" s="298"/>
      <c r="L74" s="300"/>
      <c r="M74" s="300"/>
      <c r="N74" s="300"/>
      <c r="O74" s="267"/>
      <c r="P74" s="311"/>
      <c r="Q74" s="308"/>
      <c r="R74" s="307"/>
    </row>
    <row r="75" spans="1:19" ht="12.75" customHeight="1" x14ac:dyDescent="0.25">
      <c r="C75" s="295"/>
      <c r="D75" s="295"/>
      <c r="E75" s="292"/>
      <c r="F75" s="300"/>
      <c r="G75" s="296"/>
      <c r="H75" s="220"/>
      <c r="I75" s="297"/>
      <c r="J75" s="298"/>
      <c r="K75" s="298"/>
      <c r="L75" s="300"/>
      <c r="M75" s="300"/>
      <c r="N75" s="300"/>
      <c r="O75" s="267"/>
      <c r="P75" s="311"/>
      <c r="Q75" s="308"/>
      <c r="R75" s="307"/>
    </row>
    <row r="76" spans="1:19" ht="12.75" customHeight="1" x14ac:dyDescent="0.25">
      <c r="A76" s="293" t="s">
        <v>1172</v>
      </c>
      <c r="B76" s="293">
        <v>11</v>
      </c>
      <c r="C76" s="295" t="s">
        <v>1218</v>
      </c>
      <c r="D76" s="292" t="s">
        <v>1219</v>
      </c>
      <c r="E76" s="295" t="s">
        <v>32</v>
      </c>
      <c r="F76" s="300">
        <v>457</v>
      </c>
      <c r="G76" s="296" t="s">
        <v>19</v>
      </c>
      <c r="H76" s="313">
        <v>0.2</v>
      </c>
      <c r="I76" s="297"/>
      <c r="J76" s="298"/>
      <c r="K76" s="298" t="s">
        <v>16</v>
      </c>
      <c r="L76" s="300">
        <v>0</v>
      </c>
      <c r="M76" s="300">
        <v>0</v>
      </c>
      <c r="N76" s="300">
        <v>2419</v>
      </c>
      <c r="O76" s="300">
        <v>50</v>
      </c>
      <c r="P76" s="223"/>
      <c r="Q76" s="223">
        <v>115</v>
      </c>
      <c r="R76" s="301"/>
    </row>
    <row r="77" spans="1:19" ht="12.75" customHeight="1" x14ac:dyDescent="0.25">
      <c r="A77" s="293" t="s">
        <v>1172</v>
      </c>
      <c r="B77" s="293">
        <v>11</v>
      </c>
      <c r="C77" s="295" t="s">
        <v>1218</v>
      </c>
      <c r="D77" s="292" t="s">
        <v>1219</v>
      </c>
      <c r="E77" s="295" t="s">
        <v>32</v>
      </c>
      <c r="F77" s="300">
        <v>457</v>
      </c>
      <c r="G77" s="296" t="s">
        <v>19</v>
      </c>
      <c r="H77" s="268">
        <v>0.6</v>
      </c>
      <c r="I77" s="296"/>
      <c r="J77" s="298"/>
      <c r="K77" s="298" t="s">
        <v>16</v>
      </c>
      <c r="L77" s="300">
        <v>0</v>
      </c>
      <c r="M77" s="300">
        <v>0</v>
      </c>
      <c r="N77" s="300">
        <v>2419</v>
      </c>
      <c r="O77" s="300">
        <v>150</v>
      </c>
      <c r="P77" s="223"/>
      <c r="Q77" s="223">
        <v>115</v>
      </c>
      <c r="R77" s="301"/>
    </row>
    <row r="78" spans="1:19" ht="12.75" customHeight="1" x14ac:dyDescent="0.25">
      <c r="A78" s="293" t="s">
        <v>1172</v>
      </c>
      <c r="B78" s="293">
        <v>11</v>
      </c>
      <c r="C78" s="295" t="s">
        <v>1218</v>
      </c>
      <c r="D78" s="292" t="s">
        <v>1220</v>
      </c>
      <c r="E78" s="295" t="s">
        <v>32</v>
      </c>
      <c r="F78" s="300">
        <v>611</v>
      </c>
      <c r="G78" s="296" t="s">
        <v>19</v>
      </c>
      <c r="H78" s="268">
        <v>1</v>
      </c>
      <c r="I78" s="296"/>
      <c r="J78" s="298"/>
      <c r="K78" s="298" t="s">
        <v>16</v>
      </c>
      <c r="L78" s="300">
        <v>0</v>
      </c>
      <c r="M78" s="300">
        <v>0</v>
      </c>
      <c r="N78" s="300">
        <v>302</v>
      </c>
      <c r="O78" s="300">
        <v>302</v>
      </c>
      <c r="P78" s="223"/>
      <c r="Q78" s="223">
        <v>115</v>
      </c>
      <c r="R78" s="301"/>
    </row>
    <row r="79" spans="1:19" ht="12.75" customHeight="1" x14ac:dyDescent="0.25">
      <c r="A79" s="293" t="s">
        <v>1172</v>
      </c>
      <c r="B79" s="293">
        <v>11</v>
      </c>
      <c r="C79" s="295" t="s">
        <v>1218</v>
      </c>
      <c r="D79" s="292" t="s">
        <v>1221</v>
      </c>
      <c r="E79" s="292" t="s">
        <v>1222</v>
      </c>
      <c r="F79" s="300"/>
      <c r="G79" s="296" t="s">
        <v>19</v>
      </c>
      <c r="H79" s="268">
        <v>1</v>
      </c>
      <c r="I79" s="296" t="s">
        <v>1223</v>
      </c>
      <c r="J79" s="298" t="s">
        <v>1224</v>
      </c>
      <c r="K79" s="298" t="s">
        <v>16</v>
      </c>
      <c r="L79" s="300">
        <v>12</v>
      </c>
      <c r="M79" s="300">
        <v>0</v>
      </c>
      <c r="N79" s="300">
        <v>2553</v>
      </c>
      <c r="O79" s="300">
        <v>2553</v>
      </c>
      <c r="P79" s="223"/>
      <c r="Q79" s="223">
        <v>115</v>
      </c>
      <c r="R79" s="301"/>
    </row>
    <row r="80" spans="1:19" ht="12.75" customHeight="1" x14ac:dyDescent="0.25">
      <c r="A80" s="293" t="s">
        <v>1172</v>
      </c>
      <c r="B80" s="293">
        <v>11</v>
      </c>
      <c r="C80" s="295" t="s">
        <v>1218</v>
      </c>
      <c r="D80" s="292" t="s">
        <v>1225</v>
      </c>
      <c r="E80" s="295" t="s">
        <v>32</v>
      </c>
      <c r="F80" s="300">
        <v>210</v>
      </c>
      <c r="G80" s="296" t="s">
        <v>19</v>
      </c>
      <c r="H80" s="268">
        <v>1</v>
      </c>
      <c r="I80" s="296" t="s">
        <v>1226</v>
      </c>
      <c r="J80" s="298" t="s">
        <v>1177</v>
      </c>
      <c r="K80" s="298" t="s">
        <v>16</v>
      </c>
      <c r="L80" s="300">
        <v>12</v>
      </c>
      <c r="M80" s="300">
        <v>0</v>
      </c>
      <c r="N80" s="300">
        <v>95</v>
      </c>
      <c r="O80" s="300">
        <v>95</v>
      </c>
      <c r="P80" s="223"/>
      <c r="Q80" s="223">
        <v>115</v>
      </c>
      <c r="R80" s="301"/>
    </row>
    <row r="81" spans="1:19" ht="12.75" customHeight="1" x14ac:dyDescent="0.25">
      <c r="A81" s="293" t="s">
        <v>1172</v>
      </c>
      <c r="B81" s="293">
        <v>11</v>
      </c>
      <c r="C81" s="295" t="s">
        <v>1218</v>
      </c>
      <c r="D81" s="292" t="s">
        <v>1221</v>
      </c>
      <c r="E81" s="295" t="s">
        <v>1227</v>
      </c>
      <c r="F81" s="300" t="s">
        <v>1228</v>
      </c>
      <c r="G81" s="296" t="s">
        <v>19</v>
      </c>
      <c r="H81" s="313">
        <v>1</v>
      </c>
      <c r="I81" s="297">
        <v>40575</v>
      </c>
      <c r="J81" s="298">
        <v>40907</v>
      </c>
      <c r="K81" s="298" t="s">
        <v>16</v>
      </c>
      <c r="L81" s="300">
        <v>11</v>
      </c>
      <c r="M81" s="300">
        <v>0</v>
      </c>
      <c r="N81" s="300">
        <v>44</v>
      </c>
      <c r="O81" s="300"/>
      <c r="P81" s="223"/>
      <c r="Q81" s="223">
        <v>221</v>
      </c>
      <c r="R81" s="301"/>
      <c r="S81" s="293" t="s">
        <v>1002</v>
      </c>
    </row>
    <row r="82" spans="1:19" ht="12.75" customHeight="1" x14ac:dyDescent="0.25">
      <c r="A82" s="293" t="s">
        <v>1172</v>
      </c>
      <c r="B82" s="293">
        <v>11</v>
      </c>
      <c r="C82" s="295" t="s">
        <v>1218</v>
      </c>
      <c r="D82" s="292" t="s">
        <v>1221</v>
      </c>
      <c r="E82" s="295" t="s">
        <v>1227</v>
      </c>
      <c r="F82" s="300" t="s">
        <v>1229</v>
      </c>
      <c r="G82" s="296" t="s">
        <v>19</v>
      </c>
      <c r="H82" s="313">
        <v>1</v>
      </c>
      <c r="I82" s="297">
        <v>40938</v>
      </c>
      <c r="J82" s="298">
        <v>41273</v>
      </c>
      <c r="K82" s="298" t="s">
        <v>16</v>
      </c>
      <c r="L82" s="300">
        <v>11</v>
      </c>
      <c r="M82" s="300">
        <v>0</v>
      </c>
      <c r="N82" s="300">
        <v>49</v>
      </c>
      <c r="O82" s="300"/>
      <c r="P82" s="223"/>
      <c r="Q82" s="223">
        <v>222</v>
      </c>
      <c r="R82" s="301"/>
      <c r="S82" s="293" t="s">
        <v>1002</v>
      </c>
    </row>
    <row r="83" spans="1:19" ht="12.75" customHeight="1" x14ac:dyDescent="0.25">
      <c r="C83" s="295"/>
      <c r="D83" s="292"/>
      <c r="E83" s="295"/>
      <c r="F83" s="300"/>
      <c r="G83" s="296"/>
      <c r="H83" s="313"/>
      <c r="I83" s="297"/>
      <c r="J83" s="298"/>
      <c r="K83" s="298"/>
      <c r="L83" s="300"/>
      <c r="M83" s="300"/>
      <c r="N83" s="300"/>
      <c r="O83" s="300"/>
      <c r="P83" s="223"/>
      <c r="Q83" s="223"/>
      <c r="R83" s="301"/>
    </row>
    <row r="84" spans="1:19" ht="12.75" customHeight="1" x14ac:dyDescent="0.25">
      <c r="C84" s="295"/>
      <c r="D84" s="292"/>
      <c r="E84" s="295"/>
      <c r="F84" s="300"/>
      <c r="G84" s="296"/>
      <c r="H84" s="313"/>
      <c r="I84" s="297"/>
      <c r="J84" s="298"/>
      <c r="K84" s="298"/>
      <c r="L84" s="300"/>
      <c r="M84" s="300"/>
      <c r="N84" s="300"/>
      <c r="O84" s="300"/>
      <c r="P84" s="223"/>
      <c r="Q84" s="223"/>
      <c r="R84" s="301"/>
    </row>
    <row r="85" spans="1:19" ht="12.75" customHeight="1" x14ac:dyDescent="0.25">
      <c r="A85" s="293" t="s">
        <v>1172</v>
      </c>
      <c r="B85" s="293">
        <v>17</v>
      </c>
      <c r="C85" s="295" t="s">
        <v>1230</v>
      </c>
      <c r="D85" s="292" t="s">
        <v>1230</v>
      </c>
      <c r="E85" s="295" t="s">
        <v>32</v>
      </c>
      <c r="F85" s="489">
        <v>682620133338</v>
      </c>
      <c r="G85" s="292" t="s">
        <v>16</v>
      </c>
      <c r="H85" s="315" t="s">
        <v>94</v>
      </c>
      <c r="I85" s="316">
        <v>41380</v>
      </c>
      <c r="J85" s="316">
        <v>41639</v>
      </c>
      <c r="K85" s="317" t="s">
        <v>16</v>
      </c>
      <c r="L85" s="318"/>
      <c r="M85" s="318">
        <v>8.43</v>
      </c>
      <c r="N85" s="314">
        <v>5647</v>
      </c>
      <c r="O85" s="319" t="s">
        <v>94</v>
      </c>
      <c r="P85" s="320"/>
      <c r="Q85" s="320"/>
      <c r="R85" s="301"/>
    </row>
    <row r="86" spans="1:19" ht="12.75" customHeight="1" x14ac:dyDescent="0.25">
      <c r="A86" s="293" t="s">
        <v>1172</v>
      </c>
      <c r="B86" s="293">
        <v>17</v>
      </c>
      <c r="C86" s="295" t="s">
        <v>1230</v>
      </c>
      <c r="D86" s="292" t="s">
        <v>1230</v>
      </c>
      <c r="E86" s="295" t="s">
        <v>32</v>
      </c>
      <c r="F86" s="472">
        <v>68262014365</v>
      </c>
      <c r="G86" s="292" t="s">
        <v>16</v>
      </c>
      <c r="H86" s="292" t="s">
        <v>94</v>
      </c>
      <c r="I86" s="316">
        <v>41864</v>
      </c>
      <c r="J86" s="317">
        <v>42004</v>
      </c>
      <c r="K86" s="317" t="s">
        <v>16</v>
      </c>
      <c r="L86" s="318"/>
      <c r="M86" s="318">
        <v>4.53</v>
      </c>
      <c r="N86" s="314">
        <v>4464</v>
      </c>
      <c r="O86" s="319" t="s">
        <v>94</v>
      </c>
      <c r="P86" s="320"/>
      <c r="Q86" s="320"/>
      <c r="R86" s="301"/>
    </row>
    <row r="87" spans="1:19" ht="12.75" customHeight="1" x14ac:dyDescent="0.25">
      <c r="A87" s="293" t="s">
        <v>1172</v>
      </c>
      <c r="B87" s="293">
        <v>17</v>
      </c>
      <c r="C87" s="295" t="s">
        <v>1230</v>
      </c>
      <c r="D87" s="292" t="s">
        <v>1230</v>
      </c>
      <c r="E87" s="295" t="s">
        <v>1231</v>
      </c>
      <c r="F87" s="318" t="s">
        <v>1232</v>
      </c>
      <c r="G87" s="292" t="s">
        <v>16</v>
      </c>
      <c r="H87" s="292" t="s">
        <v>94</v>
      </c>
      <c r="I87" s="316">
        <v>40909</v>
      </c>
      <c r="J87" s="317">
        <v>42004</v>
      </c>
      <c r="K87" s="317" t="s">
        <v>16</v>
      </c>
      <c r="L87" s="318"/>
      <c r="M87" s="318">
        <v>35.97</v>
      </c>
      <c r="N87" s="314">
        <v>2206</v>
      </c>
      <c r="O87" s="319" t="s">
        <v>94</v>
      </c>
      <c r="P87" s="321">
        <v>10560428955.200001</v>
      </c>
      <c r="Q87" s="320">
        <v>88</v>
      </c>
      <c r="R87" s="301"/>
    </row>
    <row r="88" spans="1:19" ht="12.75" customHeight="1" x14ac:dyDescent="0.25">
      <c r="A88" s="293" t="s">
        <v>1172</v>
      </c>
      <c r="B88" s="293">
        <v>17</v>
      </c>
      <c r="C88" s="295" t="s">
        <v>1230</v>
      </c>
      <c r="D88" s="292" t="s">
        <v>1233</v>
      </c>
      <c r="E88" s="295" t="s">
        <v>1231</v>
      </c>
      <c r="F88" s="272" t="s">
        <v>1234</v>
      </c>
      <c r="G88" s="296" t="s">
        <v>19</v>
      </c>
      <c r="H88" s="220"/>
      <c r="I88" s="297" t="s">
        <v>1235</v>
      </c>
      <c r="J88" s="298">
        <v>42004</v>
      </c>
      <c r="K88" s="298" t="s">
        <v>16</v>
      </c>
      <c r="L88" s="272"/>
      <c r="M88" s="272">
        <v>37.43</v>
      </c>
      <c r="N88" s="267">
        <v>2193</v>
      </c>
      <c r="O88" s="272">
        <v>0</v>
      </c>
      <c r="P88" s="322">
        <v>11675694583.35</v>
      </c>
      <c r="Q88" s="223">
        <v>462</v>
      </c>
      <c r="R88" s="301" t="s">
        <v>1236</v>
      </c>
    </row>
    <row r="89" spans="1:19" ht="12.75" customHeight="1" thickBot="1" x14ac:dyDescent="0.3">
      <c r="C89" s="414"/>
      <c r="D89" s="415"/>
      <c r="E89" s="414"/>
      <c r="F89" s="427"/>
      <c r="G89" s="286"/>
      <c r="H89" s="419"/>
      <c r="I89" s="287"/>
      <c r="J89" s="288"/>
      <c r="K89" s="288"/>
      <c r="L89" s="427"/>
      <c r="M89" s="427"/>
      <c r="N89" s="289"/>
      <c r="O89" s="427"/>
      <c r="P89" s="490"/>
      <c r="Q89" s="290"/>
      <c r="R89" s="417"/>
    </row>
    <row r="90" spans="1:19" ht="12.75" customHeight="1" thickBot="1" x14ac:dyDescent="0.3">
      <c r="A90" s="293" t="s">
        <v>1633</v>
      </c>
      <c r="B90" s="339">
        <v>7</v>
      </c>
      <c r="C90" s="491" t="s">
        <v>1634</v>
      </c>
      <c r="D90" s="292" t="s">
        <v>1634</v>
      </c>
      <c r="E90" s="292" t="s">
        <v>1635</v>
      </c>
      <c r="F90" s="492" t="s">
        <v>1636</v>
      </c>
      <c r="G90" s="296" t="s">
        <v>19</v>
      </c>
      <c r="H90" s="296">
        <v>0</v>
      </c>
      <c r="I90" s="297">
        <v>41383</v>
      </c>
      <c r="J90" s="298">
        <v>41639</v>
      </c>
      <c r="K90" s="298" t="s">
        <v>16</v>
      </c>
      <c r="L90" s="300" t="s">
        <v>1637</v>
      </c>
      <c r="M90" s="298"/>
      <c r="N90" s="267">
        <v>4468</v>
      </c>
      <c r="O90" s="267"/>
      <c r="P90" s="493">
        <v>1416141536</v>
      </c>
      <c r="Q90" s="493">
        <v>87</v>
      </c>
      <c r="R90" s="337"/>
    </row>
    <row r="91" spans="1:19" ht="12.75" customHeight="1" thickBot="1" x14ac:dyDescent="0.3">
      <c r="A91" s="293" t="s">
        <v>1633</v>
      </c>
      <c r="B91" s="339">
        <v>7</v>
      </c>
      <c r="C91" s="491" t="s">
        <v>1634</v>
      </c>
      <c r="D91" s="292" t="s">
        <v>1634</v>
      </c>
      <c r="E91" s="292" t="s">
        <v>1638</v>
      </c>
      <c r="F91" s="494" t="s">
        <v>1639</v>
      </c>
      <c r="G91" s="296" t="s">
        <v>19</v>
      </c>
      <c r="H91" s="296">
        <v>0</v>
      </c>
      <c r="I91" s="297">
        <v>41865</v>
      </c>
      <c r="J91" s="298">
        <v>42004</v>
      </c>
      <c r="K91" s="298" t="s">
        <v>16</v>
      </c>
      <c r="L91" s="300" t="s">
        <v>1640</v>
      </c>
      <c r="M91" s="300"/>
      <c r="N91" s="267">
        <v>4556</v>
      </c>
      <c r="O91" s="267"/>
      <c r="P91" s="493">
        <v>666149792</v>
      </c>
      <c r="Q91" s="493" t="s">
        <v>1641</v>
      </c>
      <c r="R91" s="301"/>
    </row>
    <row r="92" spans="1:19" ht="12.75" customHeight="1" thickBot="1" x14ac:dyDescent="0.3">
      <c r="A92" s="293" t="s">
        <v>1633</v>
      </c>
      <c r="B92" s="339">
        <v>7</v>
      </c>
      <c r="C92" s="491" t="s">
        <v>1634</v>
      </c>
      <c r="D92" s="292" t="s">
        <v>1634</v>
      </c>
      <c r="E92" s="292" t="s">
        <v>1638</v>
      </c>
      <c r="F92" s="495" t="s">
        <v>1642</v>
      </c>
      <c r="G92" s="296" t="s">
        <v>19</v>
      </c>
      <c r="H92" s="296">
        <v>0</v>
      </c>
      <c r="I92" s="297">
        <v>41380</v>
      </c>
      <c r="J92" s="298">
        <v>41639</v>
      </c>
      <c r="K92" s="298" t="s">
        <v>16</v>
      </c>
      <c r="L92" s="300" t="s">
        <v>1643</v>
      </c>
      <c r="M92" s="300" t="s">
        <v>1644</v>
      </c>
      <c r="N92" s="267"/>
      <c r="O92" s="267"/>
      <c r="P92" s="493">
        <v>1789827944</v>
      </c>
      <c r="Q92" s="493">
        <v>85</v>
      </c>
      <c r="R92" s="337" t="s">
        <v>1645</v>
      </c>
    </row>
    <row r="95" spans="1:19" ht="12.75" customHeight="1" x14ac:dyDescent="0.25">
      <c r="A95" s="293" t="s">
        <v>1172</v>
      </c>
      <c r="B95" s="293">
        <v>5</v>
      </c>
      <c r="C95" s="323" t="s">
        <v>1237</v>
      </c>
      <c r="D95" s="324" t="s">
        <v>1238</v>
      </c>
      <c r="E95" s="295" t="s">
        <v>32</v>
      </c>
      <c r="F95" s="325" t="s">
        <v>1239</v>
      </c>
      <c r="G95" s="292" t="s">
        <v>19</v>
      </c>
      <c r="H95" s="315">
        <v>1</v>
      </c>
      <c r="I95" s="316">
        <v>41565</v>
      </c>
      <c r="J95" s="316">
        <v>41912</v>
      </c>
      <c r="K95" s="317" t="s">
        <v>16</v>
      </c>
      <c r="L95" s="318" t="s">
        <v>1240</v>
      </c>
      <c r="M95" s="318" t="s">
        <v>1240</v>
      </c>
      <c r="N95" s="318">
        <v>462</v>
      </c>
      <c r="O95" s="326">
        <v>1</v>
      </c>
      <c r="P95" s="327">
        <v>1</v>
      </c>
      <c r="Q95" s="320">
        <v>507</v>
      </c>
      <c r="R95" s="301"/>
    </row>
    <row r="96" spans="1:19" ht="12.75" customHeight="1" x14ac:dyDescent="0.25">
      <c r="A96" s="293" t="s">
        <v>1172</v>
      </c>
      <c r="B96" s="293">
        <v>5</v>
      </c>
      <c r="C96" s="323" t="s">
        <v>1237</v>
      </c>
      <c r="D96" s="324" t="s">
        <v>1221</v>
      </c>
      <c r="E96" s="324" t="s">
        <v>1241</v>
      </c>
      <c r="F96" s="318">
        <v>6</v>
      </c>
      <c r="G96" s="292" t="s">
        <v>19</v>
      </c>
      <c r="H96" s="325">
        <v>0.3</v>
      </c>
      <c r="I96" s="316">
        <v>41275</v>
      </c>
      <c r="J96" s="316">
        <v>41638</v>
      </c>
      <c r="K96" s="317" t="s">
        <v>16</v>
      </c>
      <c r="L96" s="318" t="s">
        <v>1242</v>
      </c>
      <c r="M96" s="317" t="s">
        <v>16</v>
      </c>
      <c r="N96" s="318"/>
      <c r="O96" s="326">
        <v>0.3</v>
      </c>
      <c r="P96" s="327">
        <v>1</v>
      </c>
      <c r="Q96" s="320">
        <v>508</v>
      </c>
      <c r="R96" s="301"/>
    </row>
    <row r="97" spans="1:19" s="429" customFormat="1" ht="12.75" customHeight="1" x14ac:dyDescent="0.25">
      <c r="A97" s="429" t="s">
        <v>1172</v>
      </c>
      <c r="B97" s="429">
        <v>5</v>
      </c>
      <c r="C97" s="467" t="s">
        <v>1237</v>
      </c>
      <c r="D97" s="476" t="s">
        <v>1221</v>
      </c>
      <c r="E97" s="476" t="s">
        <v>1241</v>
      </c>
      <c r="F97" s="472">
        <v>6</v>
      </c>
      <c r="G97" s="440" t="s">
        <v>19</v>
      </c>
      <c r="H97" s="468">
        <v>0.3</v>
      </c>
      <c r="I97" s="470">
        <v>40909</v>
      </c>
      <c r="J97" s="470">
        <v>41273</v>
      </c>
      <c r="K97" s="471" t="s">
        <v>16</v>
      </c>
      <c r="L97" s="472" t="s">
        <v>1243</v>
      </c>
      <c r="M97" s="471" t="s">
        <v>16</v>
      </c>
      <c r="N97" s="472"/>
      <c r="O97" s="473">
        <v>0.3</v>
      </c>
      <c r="P97" s="474">
        <v>1</v>
      </c>
      <c r="Q97" s="475">
        <v>509</v>
      </c>
      <c r="R97" s="438"/>
    </row>
    <row r="98" spans="1:19" ht="12.75" customHeight="1" x14ac:dyDescent="0.25">
      <c r="A98" s="293" t="s">
        <v>1172</v>
      </c>
      <c r="B98" s="293">
        <v>5</v>
      </c>
      <c r="C98" s="323" t="s">
        <v>1237</v>
      </c>
      <c r="D98" s="324" t="s">
        <v>1221</v>
      </c>
      <c r="E98" s="324" t="s">
        <v>1244</v>
      </c>
      <c r="F98" s="318">
        <v>23</v>
      </c>
      <c r="G98" s="292" t="s">
        <v>19</v>
      </c>
      <c r="H98" s="325">
        <v>0.3</v>
      </c>
      <c r="I98" s="316">
        <v>41291</v>
      </c>
      <c r="J98" s="316">
        <v>41625</v>
      </c>
      <c r="K98" s="317" t="s">
        <v>16</v>
      </c>
      <c r="L98" s="318" t="s">
        <v>797</v>
      </c>
      <c r="M98" s="317" t="s">
        <v>16</v>
      </c>
      <c r="N98" s="318"/>
      <c r="O98" s="326">
        <v>0.3</v>
      </c>
      <c r="P98" s="327">
        <v>1</v>
      </c>
      <c r="Q98" s="320">
        <v>510</v>
      </c>
      <c r="R98" s="301"/>
    </row>
    <row r="99" spans="1:19" ht="12.75" customHeight="1" x14ac:dyDescent="0.25">
      <c r="A99" s="293" t="s">
        <v>1172</v>
      </c>
      <c r="B99" s="293">
        <v>5</v>
      </c>
      <c r="C99" s="323" t="s">
        <v>1237</v>
      </c>
      <c r="D99" s="292" t="s">
        <v>1225</v>
      </c>
      <c r="E99" s="295" t="s">
        <v>32</v>
      </c>
      <c r="F99" s="318" t="s">
        <v>1245</v>
      </c>
      <c r="G99" s="292" t="s">
        <v>19</v>
      </c>
      <c r="H99" s="315">
        <v>0.4</v>
      </c>
      <c r="I99" s="316">
        <v>41250</v>
      </c>
      <c r="J99" s="316">
        <v>41912</v>
      </c>
      <c r="K99" s="317" t="s">
        <v>16</v>
      </c>
      <c r="L99" s="317" t="s">
        <v>1246</v>
      </c>
      <c r="M99" s="317" t="s">
        <v>16</v>
      </c>
      <c r="N99" s="318">
        <v>95</v>
      </c>
      <c r="O99" s="325">
        <v>0.32</v>
      </c>
      <c r="P99" s="328">
        <v>1</v>
      </c>
      <c r="Q99" s="320">
        <v>639</v>
      </c>
      <c r="R99" s="301"/>
      <c r="S99" s="293" t="s">
        <v>1002</v>
      </c>
    </row>
    <row r="100" spans="1:19" s="429" customFormat="1" ht="12.75" customHeight="1" x14ac:dyDescent="0.25">
      <c r="A100" s="429" t="s">
        <v>1172</v>
      </c>
      <c r="B100" s="429">
        <v>4</v>
      </c>
      <c r="C100" s="467" t="s">
        <v>1237</v>
      </c>
      <c r="D100" s="440" t="s">
        <v>1238</v>
      </c>
      <c r="E100" s="431" t="s">
        <v>32</v>
      </c>
      <c r="F100" s="468" t="s">
        <v>1239</v>
      </c>
      <c r="G100" s="440" t="s">
        <v>19</v>
      </c>
      <c r="H100" s="469">
        <v>1</v>
      </c>
      <c r="I100" s="470">
        <v>41565</v>
      </c>
      <c r="J100" s="470">
        <v>41912</v>
      </c>
      <c r="K100" s="471" t="s">
        <v>16</v>
      </c>
      <c r="L100" s="472" t="s">
        <v>1240</v>
      </c>
      <c r="M100" s="471" t="s">
        <v>16</v>
      </c>
      <c r="N100" s="472">
        <v>1357</v>
      </c>
      <c r="O100" s="473">
        <v>1</v>
      </c>
      <c r="P100" s="474">
        <v>1</v>
      </c>
      <c r="Q100" s="475">
        <v>122</v>
      </c>
      <c r="R100" s="438"/>
    </row>
    <row r="101" spans="1:19" ht="12.75" customHeight="1" x14ac:dyDescent="0.25">
      <c r="A101" s="293" t="s">
        <v>1172</v>
      </c>
      <c r="B101" s="293">
        <v>4</v>
      </c>
      <c r="C101" s="323" t="s">
        <v>1237</v>
      </c>
      <c r="D101" s="292" t="s">
        <v>1221</v>
      </c>
      <c r="E101" s="324" t="s">
        <v>1241</v>
      </c>
      <c r="F101" s="318">
        <v>6</v>
      </c>
      <c r="G101" s="292" t="s">
        <v>19</v>
      </c>
      <c r="H101" s="325">
        <v>0.3</v>
      </c>
      <c r="I101" s="316">
        <v>41640</v>
      </c>
      <c r="J101" s="316">
        <v>41912</v>
      </c>
      <c r="K101" s="317" t="s">
        <v>16</v>
      </c>
      <c r="L101" s="318" t="s">
        <v>800</v>
      </c>
      <c r="M101" s="317" t="s">
        <v>16</v>
      </c>
      <c r="N101" s="318">
        <v>108</v>
      </c>
      <c r="O101" s="326">
        <v>0.3</v>
      </c>
      <c r="P101" s="327">
        <v>1</v>
      </c>
      <c r="Q101" s="320">
        <v>123</v>
      </c>
      <c r="R101" s="301"/>
    </row>
    <row r="102" spans="1:19" ht="12.75" customHeight="1" x14ac:dyDescent="0.25">
      <c r="A102" s="293" t="s">
        <v>1172</v>
      </c>
      <c r="B102" s="293">
        <v>4</v>
      </c>
      <c r="C102" s="323" t="s">
        <v>1237</v>
      </c>
      <c r="D102" s="292" t="s">
        <v>1225</v>
      </c>
      <c r="E102" s="295" t="s">
        <v>32</v>
      </c>
      <c r="F102" s="325" t="s">
        <v>1247</v>
      </c>
      <c r="G102" s="292" t="s">
        <v>19</v>
      </c>
      <c r="H102" s="325">
        <v>0.4</v>
      </c>
      <c r="I102" s="292" t="s">
        <v>1248</v>
      </c>
      <c r="J102" s="316">
        <v>40542</v>
      </c>
      <c r="K102" s="317" t="s">
        <v>16</v>
      </c>
      <c r="L102" s="318" t="s">
        <v>1249</v>
      </c>
      <c r="M102" s="317" t="s">
        <v>16</v>
      </c>
      <c r="N102" s="318">
        <v>95</v>
      </c>
      <c r="O102" s="326">
        <v>0.4</v>
      </c>
      <c r="P102" s="327">
        <v>1</v>
      </c>
      <c r="Q102" s="320">
        <v>122</v>
      </c>
      <c r="R102" s="301"/>
    </row>
    <row r="103" spans="1:19" s="429" customFormat="1" ht="12.75" customHeight="1" x14ac:dyDescent="0.25">
      <c r="A103" s="429" t="s">
        <v>1172</v>
      </c>
      <c r="B103" s="429">
        <v>4</v>
      </c>
      <c r="C103" s="467" t="s">
        <v>1237</v>
      </c>
      <c r="D103" s="440" t="s">
        <v>1221</v>
      </c>
      <c r="E103" s="431" t="s">
        <v>1250</v>
      </c>
      <c r="F103" s="472">
        <v>1</v>
      </c>
      <c r="G103" s="440" t="s">
        <v>19</v>
      </c>
      <c r="H103" s="469">
        <v>0.3</v>
      </c>
      <c r="I103" s="470">
        <v>40567</v>
      </c>
      <c r="J103" s="470">
        <v>40907</v>
      </c>
      <c r="K103" s="471" t="s">
        <v>16</v>
      </c>
      <c r="L103" s="471" t="s">
        <v>1251</v>
      </c>
      <c r="M103" s="471" t="s">
        <v>16</v>
      </c>
      <c r="N103" s="472">
        <v>12000</v>
      </c>
      <c r="O103" s="472">
        <f>+N103*H103</f>
        <v>3600</v>
      </c>
      <c r="P103" s="487">
        <v>280000000</v>
      </c>
      <c r="Q103" s="475">
        <v>425</v>
      </c>
      <c r="R103" s="438"/>
    </row>
    <row r="104" spans="1:19" s="429" customFormat="1" ht="12.75" customHeight="1" x14ac:dyDescent="0.25">
      <c r="A104" s="429" t="s">
        <v>1172</v>
      </c>
      <c r="B104" s="429">
        <v>4</v>
      </c>
      <c r="C104" s="467" t="s">
        <v>1237</v>
      </c>
      <c r="D104" s="440" t="s">
        <v>1221</v>
      </c>
      <c r="E104" s="431" t="s">
        <v>1227</v>
      </c>
      <c r="F104" s="472">
        <v>1</v>
      </c>
      <c r="G104" s="440" t="s">
        <v>19</v>
      </c>
      <c r="H104" s="468">
        <v>0.3</v>
      </c>
      <c r="I104" s="470">
        <v>40938</v>
      </c>
      <c r="J104" s="470">
        <v>41273</v>
      </c>
      <c r="K104" s="471" t="s">
        <v>16</v>
      </c>
      <c r="L104" s="471" t="s">
        <v>1242</v>
      </c>
      <c r="M104" s="471" t="s">
        <v>16</v>
      </c>
      <c r="N104" s="472">
        <v>110</v>
      </c>
      <c r="O104" s="472">
        <v>33</v>
      </c>
      <c r="P104" s="475">
        <v>0</v>
      </c>
      <c r="Q104" s="475">
        <v>426</v>
      </c>
      <c r="R104" s="438"/>
    </row>
    <row r="105" spans="1:19" ht="12.75" customHeight="1" x14ac:dyDescent="0.25">
      <c r="A105" s="293" t="s">
        <v>1172</v>
      </c>
      <c r="B105" s="293">
        <v>8</v>
      </c>
      <c r="C105" s="323" t="s">
        <v>1237</v>
      </c>
      <c r="D105" s="292" t="s">
        <v>1238</v>
      </c>
      <c r="E105" s="295" t="s">
        <v>32</v>
      </c>
      <c r="F105" s="325" t="s">
        <v>1239</v>
      </c>
      <c r="G105" s="292" t="s">
        <v>19</v>
      </c>
      <c r="H105" s="315">
        <v>1</v>
      </c>
      <c r="I105" s="316">
        <v>41565</v>
      </c>
      <c r="J105" s="316">
        <v>41912</v>
      </c>
      <c r="K105" s="317" t="s">
        <v>16</v>
      </c>
      <c r="L105" s="318"/>
      <c r="M105" s="317"/>
      <c r="N105" s="318">
        <v>350</v>
      </c>
      <c r="O105" s="326">
        <v>1</v>
      </c>
      <c r="P105" s="327">
        <v>1</v>
      </c>
      <c r="Q105" s="320">
        <v>681</v>
      </c>
      <c r="R105" s="301"/>
    </row>
    <row r="106" spans="1:19" ht="12.75" customHeight="1" x14ac:dyDescent="0.25">
      <c r="A106" s="293" t="s">
        <v>1172</v>
      </c>
      <c r="B106" s="293">
        <v>8</v>
      </c>
      <c r="C106" s="323" t="s">
        <v>1237</v>
      </c>
      <c r="D106" s="292" t="s">
        <v>1221</v>
      </c>
      <c r="E106" s="324" t="s">
        <v>1241</v>
      </c>
      <c r="F106" s="324">
        <v>6</v>
      </c>
      <c r="G106" s="292" t="s">
        <v>19</v>
      </c>
      <c r="H106" s="325">
        <v>0.3</v>
      </c>
      <c r="I106" s="316">
        <v>40878</v>
      </c>
      <c r="J106" s="316">
        <v>40907</v>
      </c>
      <c r="K106" s="317" t="s">
        <v>16</v>
      </c>
      <c r="L106" s="318" t="s">
        <v>1242</v>
      </c>
      <c r="M106" s="317" t="s">
        <v>16</v>
      </c>
      <c r="N106" s="318"/>
      <c r="O106" s="326"/>
      <c r="P106" s="327"/>
      <c r="Q106" s="320">
        <v>682</v>
      </c>
      <c r="R106" s="301"/>
    </row>
    <row r="107" spans="1:19" ht="12.75" customHeight="1" x14ac:dyDescent="0.25">
      <c r="A107" s="293" t="s">
        <v>1172</v>
      </c>
      <c r="B107" s="293">
        <v>8</v>
      </c>
      <c r="C107" s="323" t="s">
        <v>1237</v>
      </c>
      <c r="D107" s="292" t="s">
        <v>1221</v>
      </c>
      <c r="E107" s="324" t="s">
        <v>1241</v>
      </c>
      <c r="F107" s="324">
        <v>6</v>
      </c>
      <c r="G107" s="292" t="s">
        <v>19</v>
      </c>
      <c r="H107" s="325">
        <v>0.3</v>
      </c>
      <c r="I107" s="316">
        <v>40513</v>
      </c>
      <c r="J107" s="316">
        <v>40542</v>
      </c>
      <c r="K107" s="317" t="s">
        <v>16</v>
      </c>
      <c r="L107" s="318" t="s">
        <v>1242</v>
      </c>
      <c r="M107" s="317" t="s">
        <v>16</v>
      </c>
      <c r="N107" s="318"/>
      <c r="O107" s="326"/>
      <c r="P107" s="327"/>
      <c r="Q107" s="320">
        <v>683</v>
      </c>
      <c r="R107" s="301"/>
    </row>
    <row r="108" spans="1:19" ht="12.75" customHeight="1" x14ac:dyDescent="0.25">
      <c r="A108" s="293" t="s">
        <v>1172</v>
      </c>
      <c r="B108" s="293">
        <v>8</v>
      </c>
      <c r="C108" s="323" t="s">
        <v>1237</v>
      </c>
      <c r="D108" s="292" t="s">
        <v>1221</v>
      </c>
      <c r="E108" s="324" t="s">
        <v>1241</v>
      </c>
      <c r="F108" s="324">
        <v>6</v>
      </c>
      <c r="G108" s="292" t="s">
        <v>19</v>
      </c>
      <c r="H108" s="325">
        <v>0.3</v>
      </c>
      <c r="I108" s="316">
        <v>39114</v>
      </c>
      <c r="J108" s="316">
        <v>39446</v>
      </c>
      <c r="K108" s="317" t="s">
        <v>16</v>
      </c>
      <c r="L108" s="318" t="s">
        <v>797</v>
      </c>
      <c r="M108" s="317" t="s">
        <v>16</v>
      </c>
      <c r="N108" s="318"/>
      <c r="O108" s="326"/>
      <c r="P108" s="327"/>
      <c r="Q108" s="320">
        <v>684</v>
      </c>
      <c r="R108" s="301"/>
    </row>
    <row r="109" spans="1:19" s="429" customFormat="1" ht="12.75" customHeight="1" x14ac:dyDescent="0.25">
      <c r="A109" s="429" t="s">
        <v>1172</v>
      </c>
      <c r="B109" s="429">
        <v>8</v>
      </c>
      <c r="C109" s="467" t="s">
        <v>1237</v>
      </c>
      <c r="D109" s="440" t="s">
        <v>1221</v>
      </c>
      <c r="E109" s="440" t="s">
        <v>1227</v>
      </c>
      <c r="F109" s="472">
        <v>1</v>
      </c>
      <c r="G109" s="440" t="s">
        <v>19</v>
      </c>
      <c r="H109" s="469">
        <v>0.3</v>
      </c>
      <c r="I109" s="470">
        <v>40179</v>
      </c>
      <c r="J109" s="470">
        <v>40542</v>
      </c>
      <c r="K109" s="471" t="s">
        <v>16</v>
      </c>
      <c r="L109" s="471" t="s">
        <v>1242</v>
      </c>
      <c r="M109" s="471" t="s">
        <v>16</v>
      </c>
      <c r="N109" s="472">
        <v>3</v>
      </c>
      <c r="O109" s="472">
        <f>+N109*H109</f>
        <v>0.89999999999999991</v>
      </c>
      <c r="P109" s="486">
        <v>1</v>
      </c>
      <c r="Q109" s="475">
        <v>780</v>
      </c>
      <c r="R109" s="438"/>
      <c r="S109" s="429" t="s">
        <v>1002</v>
      </c>
    </row>
    <row r="110" spans="1:19" s="429" customFormat="1" ht="12.75" customHeight="1" x14ac:dyDescent="0.25">
      <c r="A110" s="429" t="s">
        <v>1172</v>
      </c>
      <c r="B110" s="429">
        <v>8</v>
      </c>
      <c r="C110" s="467" t="s">
        <v>1237</v>
      </c>
      <c r="D110" s="440" t="s">
        <v>1221</v>
      </c>
      <c r="E110" s="431" t="s">
        <v>1227</v>
      </c>
      <c r="F110" s="472">
        <v>1</v>
      </c>
      <c r="G110" s="440" t="s">
        <v>19</v>
      </c>
      <c r="H110" s="468">
        <v>0.3</v>
      </c>
      <c r="I110" s="470">
        <v>39814</v>
      </c>
      <c r="J110" s="470">
        <v>40177</v>
      </c>
      <c r="K110" s="471" t="s">
        <v>16</v>
      </c>
      <c r="L110" s="471" t="s">
        <v>1242</v>
      </c>
      <c r="M110" s="471" t="s">
        <v>16</v>
      </c>
      <c r="N110" s="472">
        <v>17</v>
      </c>
      <c r="O110" s="472">
        <v>5.0999999999999996</v>
      </c>
      <c r="P110" s="486">
        <v>1</v>
      </c>
      <c r="Q110" s="475">
        <v>781</v>
      </c>
      <c r="R110" s="438"/>
      <c r="S110" s="429" t="s">
        <v>1002</v>
      </c>
    </row>
    <row r="111" spans="1:19" ht="12.75" customHeight="1" x14ac:dyDescent="0.25">
      <c r="A111" s="293" t="s">
        <v>1610</v>
      </c>
      <c r="B111" s="293">
        <v>7</v>
      </c>
      <c r="C111" s="443" t="s">
        <v>1221</v>
      </c>
      <c r="D111" s="444" t="s">
        <v>1221</v>
      </c>
      <c r="E111" s="443" t="s">
        <v>1611</v>
      </c>
      <c r="F111" s="445" t="s">
        <v>438</v>
      </c>
      <c r="G111" s="444" t="s">
        <v>19</v>
      </c>
      <c r="H111" s="446" t="s">
        <v>94</v>
      </c>
      <c r="I111" s="447">
        <v>39349</v>
      </c>
      <c r="J111" s="448">
        <v>42271</v>
      </c>
      <c r="K111" s="449" t="s">
        <v>16</v>
      </c>
      <c r="L111" s="443" t="s">
        <v>372</v>
      </c>
      <c r="M111" s="443" t="s">
        <v>777</v>
      </c>
      <c r="N111" s="450"/>
      <c r="O111" s="450" t="e">
        <f t="shared" ref="O111:O116" si="0">+N111*H111</f>
        <v>#VALUE!</v>
      </c>
      <c r="P111" s="451"/>
      <c r="Q111" s="452">
        <v>132</v>
      </c>
      <c r="R111" s="453" t="s">
        <v>1612</v>
      </c>
    </row>
    <row r="112" spans="1:19" ht="12.75" customHeight="1" x14ac:dyDescent="0.25">
      <c r="A112" s="293" t="s">
        <v>1610</v>
      </c>
      <c r="B112" s="293">
        <v>7</v>
      </c>
      <c r="C112" s="443" t="s">
        <v>1221</v>
      </c>
      <c r="D112" s="444" t="s">
        <v>1221</v>
      </c>
      <c r="E112" s="443" t="s">
        <v>1611</v>
      </c>
      <c r="F112" s="445" t="s">
        <v>438</v>
      </c>
      <c r="G112" s="444" t="s">
        <v>16</v>
      </c>
      <c r="H112" s="446" t="s">
        <v>94</v>
      </c>
      <c r="I112" s="447">
        <v>39349</v>
      </c>
      <c r="J112" s="448">
        <v>42271</v>
      </c>
      <c r="K112" s="449" t="s">
        <v>16</v>
      </c>
      <c r="L112" s="443">
        <v>0</v>
      </c>
      <c r="M112" s="443" t="s">
        <v>777</v>
      </c>
      <c r="N112" s="450"/>
      <c r="O112" s="450" t="e">
        <f t="shared" si="0"/>
        <v>#VALUE!</v>
      </c>
      <c r="P112" s="451"/>
      <c r="Q112" s="452">
        <v>133</v>
      </c>
      <c r="R112" s="453" t="s">
        <v>1613</v>
      </c>
    </row>
    <row r="113" spans="1:19" ht="12.75" customHeight="1" x14ac:dyDescent="0.25">
      <c r="A113" s="293" t="s">
        <v>1610</v>
      </c>
      <c r="B113" s="293">
        <v>7</v>
      </c>
      <c r="C113" s="443" t="s">
        <v>1221</v>
      </c>
      <c r="D113" s="444" t="s">
        <v>1221</v>
      </c>
      <c r="E113" s="443" t="s">
        <v>1611</v>
      </c>
      <c r="F113" s="445" t="s">
        <v>438</v>
      </c>
      <c r="G113" s="444" t="s">
        <v>16</v>
      </c>
      <c r="H113" s="446" t="s">
        <v>94</v>
      </c>
      <c r="I113" s="447">
        <v>39349</v>
      </c>
      <c r="J113" s="448">
        <v>42271</v>
      </c>
      <c r="K113" s="449" t="s">
        <v>16</v>
      </c>
      <c r="L113" s="443">
        <v>0</v>
      </c>
      <c r="M113" s="443" t="s">
        <v>777</v>
      </c>
      <c r="N113" s="450"/>
      <c r="O113" s="450" t="e">
        <f t="shared" si="0"/>
        <v>#VALUE!</v>
      </c>
      <c r="P113" s="451"/>
      <c r="Q113" s="452">
        <v>134</v>
      </c>
      <c r="R113" s="453" t="s">
        <v>1614</v>
      </c>
    </row>
    <row r="114" spans="1:19" s="429" customFormat="1" ht="12.75" customHeight="1" x14ac:dyDescent="0.25">
      <c r="A114" s="429" t="s">
        <v>1610</v>
      </c>
      <c r="B114" s="429">
        <v>7</v>
      </c>
      <c r="C114" s="477" t="s">
        <v>1221</v>
      </c>
      <c r="D114" s="478" t="s">
        <v>1221</v>
      </c>
      <c r="E114" s="477" t="s">
        <v>1615</v>
      </c>
      <c r="F114" s="477" t="s">
        <v>1616</v>
      </c>
      <c r="G114" s="479" t="s">
        <v>16</v>
      </c>
      <c r="H114" s="480" t="s">
        <v>94</v>
      </c>
      <c r="I114" s="481">
        <v>40567</v>
      </c>
      <c r="J114" s="482">
        <v>40907</v>
      </c>
      <c r="K114" s="488" t="s">
        <v>16</v>
      </c>
      <c r="L114" s="477" t="s">
        <v>372</v>
      </c>
      <c r="M114" s="477" t="s">
        <v>109</v>
      </c>
      <c r="N114" s="483"/>
      <c r="O114" s="483" t="e">
        <f t="shared" si="0"/>
        <v>#VALUE!</v>
      </c>
      <c r="P114" s="484">
        <v>280000000</v>
      </c>
      <c r="Q114" s="484">
        <v>136</v>
      </c>
      <c r="R114" s="485" t="s">
        <v>1617</v>
      </c>
    </row>
    <row r="115" spans="1:19" ht="12.75" customHeight="1" x14ac:dyDescent="0.25">
      <c r="A115" s="293" t="s">
        <v>1610</v>
      </c>
      <c r="B115" s="293">
        <v>7</v>
      </c>
      <c r="C115" s="302" t="s">
        <v>1221</v>
      </c>
      <c r="D115" s="292" t="s">
        <v>1221</v>
      </c>
      <c r="E115" s="443" t="s">
        <v>1611</v>
      </c>
      <c r="F115" s="445" t="s">
        <v>438</v>
      </c>
      <c r="G115" s="444" t="s">
        <v>16</v>
      </c>
      <c r="H115" s="446" t="s">
        <v>94</v>
      </c>
      <c r="I115" s="447">
        <v>39349</v>
      </c>
      <c r="J115" s="448">
        <v>42271</v>
      </c>
      <c r="K115" s="449" t="s">
        <v>16</v>
      </c>
      <c r="L115" s="443">
        <v>0</v>
      </c>
      <c r="M115" s="443" t="s">
        <v>1618</v>
      </c>
      <c r="N115" s="450"/>
      <c r="O115" s="450" t="e">
        <f t="shared" si="0"/>
        <v>#VALUE!</v>
      </c>
      <c r="P115" s="451"/>
      <c r="Q115" s="452">
        <v>456</v>
      </c>
      <c r="R115" s="453" t="s">
        <v>1619</v>
      </c>
      <c r="S115" s="293" t="s">
        <v>1002</v>
      </c>
    </row>
    <row r="116" spans="1:19" s="429" customFormat="1" ht="12.75" customHeight="1" x14ac:dyDescent="0.25">
      <c r="A116" s="429" t="s">
        <v>1610</v>
      </c>
      <c r="B116" s="429">
        <v>17</v>
      </c>
      <c r="C116" s="477" t="s">
        <v>1221</v>
      </c>
      <c r="D116" s="478" t="s">
        <v>1221</v>
      </c>
      <c r="E116" s="477" t="s">
        <v>1615</v>
      </c>
      <c r="F116" s="477" t="s">
        <v>1616</v>
      </c>
      <c r="G116" s="479" t="s">
        <v>16</v>
      </c>
      <c r="H116" s="480" t="s">
        <v>94</v>
      </c>
      <c r="I116" s="481">
        <v>40567</v>
      </c>
      <c r="J116" s="482">
        <v>40907</v>
      </c>
      <c r="K116" s="482" t="s">
        <v>16</v>
      </c>
      <c r="L116" s="477" t="s">
        <v>372</v>
      </c>
      <c r="M116" s="477" t="s">
        <v>777</v>
      </c>
      <c r="N116" s="483"/>
      <c r="O116" s="483" t="e">
        <f t="shared" si="0"/>
        <v>#VALUE!</v>
      </c>
      <c r="P116" s="484">
        <v>280000000</v>
      </c>
      <c r="Q116" s="484">
        <v>132</v>
      </c>
      <c r="R116" s="485" t="s">
        <v>1620</v>
      </c>
    </row>
    <row r="117" spans="1:19" ht="12.75" customHeight="1" x14ac:dyDescent="0.25">
      <c r="A117" s="293" t="s">
        <v>1610</v>
      </c>
      <c r="B117" s="293">
        <v>17</v>
      </c>
      <c r="C117" s="443" t="s">
        <v>1221</v>
      </c>
      <c r="D117" s="444" t="s">
        <v>1221</v>
      </c>
      <c r="E117" s="443" t="s">
        <v>1621</v>
      </c>
      <c r="F117" s="443" t="s">
        <v>1622</v>
      </c>
      <c r="G117" s="454" t="s">
        <v>16</v>
      </c>
      <c r="H117" s="444" t="s">
        <v>94</v>
      </c>
      <c r="I117" s="447">
        <v>40210</v>
      </c>
      <c r="J117" s="455">
        <v>43464</v>
      </c>
      <c r="K117" s="448" t="s">
        <v>16</v>
      </c>
      <c r="L117" s="443" t="s">
        <v>372</v>
      </c>
      <c r="M117" s="443" t="s">
        <v>777</v>
      </c>
      <c r="N117" s="450"/>
      <c r="O117" s="450"/>
      <c r="P117" s="451">
        <v>0</v>
      </c>
      <c r="Q117" s="451">
        <v>134</v>
      </c>
      <c r="R117" s="453" t="s">
        <v>1623</v>
      </c>
    </row>
    <row r="118" spans="1:19" ht="12.75" customHeight="1" x14ac:dyDescent="0.25">
      <c r="A118" s="293" t="s">
        <v>1610</v>
      </c>
      <c r="B118" s="293">
        <v>17</v>
      </c>
      <c r="C118" s="443" t="s">
        <v>1221</v>
      </c>
      <c r="D118" s="444" t="s">
        <v>1221</v>
      </c>
      <c r="E118" s="443" t="s">
        <v>1621</v>
      </c>
      <c r="F118" s="443" t="s">
        <v>1622</v>
      </c>
      <c r="G118" s="454" t="s">
        <v>16</v>
      </c>
      <c r="H118" s="444" t="s">
        <v>94</v>
      </c>
      <c r="I118" s="456">
        <v>39479</v>
      </c>
      <c r="J118" s="455">
        <v>43464</v>
      </c>
      <c r="K118" s="448" t="s">
        <v>16</v>
      </c>
      <c r="L118" s="443" t="s">
        <v>372</v>
      </c>
      <c r="M118" s="443" t="s">
        <v>777</v>
      </c>
      <c r="N118" s="450"/>
      <c r="O118" s="450"/>
      <c r="P118" s="451">
        <v>0</v>
      </c>
      <c r="Q118" s="451">
        <v>136</v>
      </c>
      <c r="R118" s="453" t="s">
        <v>1623</v>
      </c>
    </row>
    <row r="119" spans="1:19" ht="12.75" customHeight="1" x14ac:dyDescent="0.25">
      <c r="A119" s="293" t="s">
        <v>1610</v>
      </c>
      <c r="B119" s="293">
        <v>17</v>
      </c>
      <c r="C119" s="443" t="s">
        <v>1221</v>
      </c>
      <c r="D119" s="444" t="s">
        <v>1221</v>
      </c>
      <c r="E119" s="443" t="s">
        <v>1621</v>
      </c>
      <c r="F119" s="443" t="s">
        <v>1622</v>
      </c>
      <c r="G119" s="444" t="s">
        <v>16</v>
      </c>
      <c r="H119" s="446" t="s">
        <v>94</v>
      </c>
      <c r="I119" s="447">
        <v>39479</v>
      </c>
      <c r="J119" s="447">
        <v>43130</v>
      </c>
      <c r="K119" s="448" t="s">
        <v>16</v>
      </c>
      <c r="L119" s="448">
        <v>0</v>
      </c>
      <c r="M119" s="443">
        <v>10</v>
      </c>
      <c r="N119" s="450"/>
      <c r="O119" s="450" t="e">
        <f>+N119*H119</f>
        <v>#VALUE!</v>
      </c>
      <c r="P119" s="451"/>
      <c r="Q119" s="451">
        <v>426</v>
      </c>
      <c r="R119" s="453" t="s">
        <v>1623</v>
      </c>
      <c r="S119" s="293" t="s">
        <v>1002</v>
      </c>
    </row>
    <row r="120" spans="1:19" ht="12.75" customHeight="1" x14ac:dyDescent="0.25">
      <c r="A120" s="293" t="s">
        <v>1610</v>
      </c>
      <c r="B120" s="293">
        <v>17</v>
      </c>
      <c r="C120" s="443" t="s">
        <v>1221</v>
      </c>
      <c r="D120" s="444" t="s">
        <v>1221</v>
      </c>
      <c r="E120" s="443" t="s">
        <v>1621</v>
      </c>
      <c r="F120" s="443" t="s">
        <v>1622</v>
      </c>
      <c r="G120" s="454" t="s">
        <v>16</v>
      </c>
      <c r="H120" s="444" t="s">
        <v>94</v>
      </c>
      <c r="I120" s="447">
        <v>39570</v>
      </c>
      <c r="J120" s="455">
        <v>43464</v>
      </c>
      <c r="K120" s="448" t="s">
        <v>16</v>
      </c>
      <c r="L120" s="443" t="s">
        <v>372</v>
      </c>
      <c r="M120" s="443" t="s">
        <v>1618</v>
      </c>
      <c r="N120" s="450"/>
      <c r="O120" s="450"/>
      <c r="P120" s="451">
        <v>0</v>
      </c>
      <c r="Q120" s="451">
        <v>428</v>
      </c>
      <c r="R120" s="453" t="s">
        <v>1623</v>
      </c>
      <c r="S120" s="293" t="s">
        <v>1002</v>
      </c>
    </row>
    <row r="121" spans="1:19" ht="12.75" customHeight="1" x14ac:dyDescent="0.25">
      <c r="A121" s="293" t="s">
        <v>1610</v>
      </c>
      <c r="B121" s="293">
        <v>10</v>
      </c>
      <c r="C121" s="443" t="s">
        <v>1221</v>
      </c>
      <c r="D121" s="444" t="s">
        <v>1221</v>
      </c>
      <c r="E121" s="443" t="s">
        <v>1624</v>
      </c>
      <c r="F121" s="443">
        <v>310</v>
      </c>
      <c r="G121" s="444" t="s">
        <v>16</v>
      </c>
      <c r="H121" s="446" t="s">
        <v>94</v>
      </c>
      <c r="I121" s="447">
        <v>40203</v>
      </c>
      <c r="J121" s="448">
        <v>40542</v>
      </c>
      <c r="K121" s="449" t="s">
        <v>16</v>
      </c>
      <c r="L121" s="450" t="s">
        <v>109</v>
      </c>
      <c r="M121" s="443" t="s">
        <v>372</v>
      </c>
      <c r="N121" s="466">
        <v>2100</v>
      </c>
      <c r="O121" s="450"/>
      <c r="P121" s="451" t="s">
        <v>1625</v>
      </c>
      <c r="Q121" s="452">
        <v>132</v>
      </c>
      <c r="R121" s="453"/>
    </row>
    <row r="122" spans="1:19" ht="12.75" customHeight="1" x14ac:dyDescent="0.25">
      <c r="A122" s="293" t="s">
        <v>1610</v>
      </c>
      <c r="B122" s="293">
        <v>10</v>
      </c>
      <c r="C122" s="443" t="s">
        <v>1221</v>
      </c>
      <c r="D122" s="444" t="s">
        <v>1221</v>
      </c>
      <c r="E122" s="443" t="s">
        <v>1624</v>
      </c>
      <c r="F122" s="443" t="s">
        <v>1626</v>
      </c>
      <c r="G122" s="444" t="s">
        <v>16</v>
      </c>
      <c r="H122" s="446" t="s">
        <v>94</v>
      </c>
      <c r="I122" s="447">
        <v>40938</v>
      </c>
      <c r="J122" s="448">
        <v>41273</v>
      </c>
      <c r="K122" s="449" t="s">
        <v>16</v>
      </c>
      <c r="L122" s="450" t="s">
        <v>109</v>
      </c>
      <c r="M122" s="443" t="s">
        <v>372</v>
      </c>
      <c r="N122" s="466">
        <v>2269</v>
      </c>
      <c r="O122" s="450"/>
      <c r="P122" s="451" t="s">
        <v>1627</v>
      </c>
      <c r="Q122" s="452">
        <v>134</v>
      </c>
      <c r="R122" s="453"/>
    </row>
    <row r="123" spans="1:19" ht="12.75" customHeight="1" x14ac:dyDescent="0.25">
      <c r="A123" s="293" t="s">
        <v>1610</v>
      </c>
      <c r="B123" s="293">
        <v>10</v>
      </c>
      <c r="C123" s="443" t="s">
        <v>1221</v>
      </c>
      <c r="D123" s="444" t="s">
        <v>1221</v>
      </c>
      <c r="E123" s="443" t="s">
        <v>1624</v>
      </c>
      <c r="F123" s="443" t="s">
        <v>1628</v>
      </c>
      <c r="G123" s="444" t="s">
        <v>16</v>
      </c>
      <c r="H123" s="446" t="s">
        <v>94</v>
      </c>
      <c r="I123" s="447">
        <v>41662</v>
      </c>
      <c r="J123" s="448">
        <v>42003</v>
      </c>
      <c r="K123" s="449" t="s">
        <v>16</v>
      </c>
      <c r="L123" s="450">
        <v>8</v>
      </c>
      <c r="M123" s="443" t="s">
        <v>372</v>
      </c>
      <c r="N123" s="466">
        <v>2100</v>
      </c>
      <c r="O123" s="450"/>
      <c r="P123" s="451" t="s">
        <v>1629</v>
      </c>
      <c r="Q123" s="452">
        <v>136</v>
      </c>
      <c r="R123" s="453"/>
    </row>
    <row r="124" spans="1:19" ht="12.75" customHeight="1" x14ac:dyDescent="0.25">
      <c r="A124" s="293" t="s">
        <v>1610</v>
      </c>
      <c r="B124" s="293">
        <v>10</v>
      </c>
      <c r="C124" s="443" t="s">
        <v>1221</v>
      </c>
      <c r="D124" s="444" t="s">
        <v>1221</v>
      </c>
      <c r="E124" s="295" t="s">
        <v>93</v>
      </c>
      <c r="F124" s="264" t="s">
        <v>1630</v>
      </c>
      <c r="G124" s="297" t="s">
        <v>19</v>
      </c>
      <c r="H124" s="220" t="s">
        <v>94</v>
      </c>
      <c r="I124" s="297">
        <v>41522</v>
      </c>
      <c r="J124" s="297">
        <v>42004</v>
      </c>
      <c r="K124" s="298" t="s">
        <v>16</v>
      </c>
      <c r="L124" s="264">
        <v>12</v>
      </c>
      <c r="M124" s="264" t="s">
        <v>372</v>
      </c>
      <c r="N124" s="300">
        <v>1809</v>
      </c>
      <c r="O124" s="267" t="s">
        <v>94</v>
      </c>
      <c r="P124" s="223"/>
      <c r="Q124" s="451">
        <v>524</v>
      </c>
      <c r="R124" s="301"/>
      <c r="S124" s="293" t="s">
        <v>1002</v>
      </c>
    </row>
    <row r="125" spans="1:19" ht="12.75" customHeight="1" x14ac:dyDescent="0.25">
      <c r="A125" s="293" t="s">
        <v>1610</v>
      </c>
      <c r="B125" s="293">
        <v>10</v>
      </c>
      <c r="C125" s="443" t="s">
        <v>1221</v>
      </c>
      <c r="D125" s="444" t="s">
        <v>1221</v>
      </c>
      <c r="E125" s="295" t="s">
        <v>1631</v>
      </c>
      <c r="F125" s="264" t="s">
        <v>1632</v>
      </c>
      <c r="G125" s="296" t="s">
        <v>19</v>
      </c>
      <c r="H125" s="296" t="s">
        <v>94</v>
      </c>
      <c r="I125" s="297">
        <v>39842</v>
      </c>
      <c r="J125" s="298">
        <v>40177</v>
      </c>
      <c r="K125" s="298" t="s">
        <v>16</v>
      </c>
      <c r="L125" s="264" t="s">
        <v>777</v>
      </c>
      <c r="M125" s="264"/>
      <c r="N125" s="300"/>
      <c r="O125" s="267" t="s">
        <v>94</v>
      </c>
      <c r="P125" s="451">
        <v>22000000000</v>
      </c>
      <c r="Q125" s="223">
        <v>531</v>
      </c>
      <c r="R125" s="453"/>
      <c r="S125" s="293" t="s">
        <v>1002</v>
      </c>
    </row>
    <row r="126" spans="1:19" ht="12.75" customHeight="1" x14ac:dyDescent="0.25">
      <c r="C126" s="457"/>
      <c r="D126" s="458"/>
      <c r="E126" s="457"/>
      <c r="F126" s="457"/>
      <c r="G126" s="459"/>
      <c r="H126" s="458"/>
      <c r="I126" s="460"/>
      <c r="J126" s="461"/>
      <c r="K126" s="462"/>
      <c r="L126" s="457"/>
      <c r="M126" s="457"/>
      <c r="N126" s="463"/>
      <c r="O126" s="463"/>
      <c r="P126" s="464"/>
      <c r="Q126" s="464"/>
      <c r="R126" s="465"/>
    </row>
    <row r="127" spans="1:19" ht="12.75" customHeight="1" x14ac:dyDescent="0.25">
      <c r="C127" s="457"/>
      <c r="D127" s="458"/>
      <c r="E127" s="457"/>
      <c r="F127" s="457"/>
      <c r="G127" s="459"/>
      <c r="H127" s="458"/>
      <c r="I127" s="460"/>
      <c r="J127" s="461"/>
      <c r="K127" s="462"/>
      <c r="L127" s="457"/>
      <c r="M127" s="457"/>
      <c r="N127" s="463"/>
      <c r="O127" s="463"/>
      <c r="P127" s="464"/>
      <c r="Q127" s="464"/>
      <c r="R127" s="465"/>
    </row>
    <row r="128" spans="1:19" ht="12.75" customHeight="1" x14ac:dyDescent="0.25">
      <c r="C128" s="457"/>
      <c r="D128" s="458"/>
      <c r="E128" s="457"/>
      <c r="F128" s="457"/>
      <c r="G128" s="459"/>
      <c r="H128" s="458"/>
      <c r="I128" s="460"/>
      <c r="J128" s="461"/>
      <c r="K128" s="462"/>
      <c r="L128" s="457"/>
      <c r="M128" s="457"/>
      <c r="N128" s="463"/>
      <c r="O128" s="463"/>
      <c r="P128" s="464"/>
      <c r="Q128" s="464"/>
      <c r="R128" s="465"/>
    </row>
    <row r="131" spans="1:19" ht="12.75" customHeight="1" x14ac:dyDescent="0.25">
      <c r="A131" s="293" t="s">
        <v>1172</v>
      </c>
      <c r="B131" s="293">
        <v>21</v>
      </c>
      <c r="C131" s="323" t="s">
        <v>1252</v>
      </c>
      <c r="D131" s="292" t="s">
        <v>1253</v>
      </c>
      <c r="E131" s="295" t="s">
        <v>32</v>
      </c>
      <c r="F131" s="325" t="s">
        <v>1254</v>
      </c>
      <c r="G131" s="292" t="s">
        <v>19</v>
      </c>
      <c r="H131" s="315">
        <v>0.35</v>
      </c>
      <c r="I131" s="316">
        <v>41883</v>
      </c>
      <c r="J131" s="316">
        <v>41912</v>
      </c>
      <c r="K131" s="317" t="s">
        <v>16</v>
      </c>
      <c r="L131" s="318" t="s">
        <v>1255</v>
      </c>
      <c r="M131" s="317" t="s">
        <v>16</v>
      </c>
      <c r="N131" s="318">
        <v>300</v>
      </c>
      <c r="O131" s="326">
        <v>1</v>
      </c>
      <c r="P131" s="327">
        <v>1</v>
      </c>
      <c r="Q131" s="320">
        <v>79</v>
      </c>
      <c r="R131" s="301"/>
    </row>
    <row r="132" spans="1:19" ht="12.75" customHeight="1" x14ac:dyDescent="0.25">
      <c r="A132" s="293" t="s">
        <v>1172</v>
      </c>
      <c r="B132" s="293">
        <v>21</v>
      </c>
      <c r="C132" s="323" t="s">
        <v>1252</v>
      </c>
      <c r="D132" s="292" t="s">
        <v>1253</v>
      </c>
      <c r="E132" s="324" t="s">
        <v>32</v>
      </c>
      <c r="F132" s="324" t="s">
        <v>1256</v>
      </c>
      <c r="G132" s="292" t="s">
        <v>19</v>
      </c>
      <c r="H132" s="325">
        <v>0.35</v>
      </c>
      <c r="I132" s="316">
        <v>41653</v>
      </c>
      <c r="J132" s="316">
        <v>41912</v>
      </c>
      <c r="K132" s="317" t="s">
        <v>16</v>
      </c>
      <c r="L132" s="318" t="s">
        <v>1257</v>
      </c>
      <c r="M132" s="317" t="s">
        <v>16</v>
      </c>
      <c r="N132" s="318">
        <v>340</v>
      </c>
      <c r="O132" s="326">
        <v>1</v>
      </c>
      <c r="P132" s="327">
        <v>1</v>
      </c>
      <c r="Q132" s="320">
        <v>79</v>
      </c>
      <c r="R132" s="301"/>
    </row>
    <row r="133" spans="1:19" ht="12.75" customHeight="1" x14ac:dyDescent="0.25">
      <c r="A133" s="293" t="s">
        <v>1172</v>
      </c>
      <c r="B133" s="293">
        <v>21</v>
      </c>
      <c r="C133" s="323" t="s">
        <v>1252</v>
      </c>
      <c r="D133" s="292" t="s">
        <v>1220</v>
      </c>
      <c r="E133" s="324" t="s">
        <v>1258</v>
      </c>
      <c r="F133" s="324">
        <v>6</v>
      </c>
      <c r="G133" s="292" t="s">
        <v>19</v>
      </c>
      <c r="H133" s="325">
        <v>0.65</v>
      </c>
      <c r="I133" s="316">
        <v>40954</v>
      </c>
      <c r="J133" s="316">
        <v>41593</v>
      </c>
      <c r="K133" s="317" t="s">
        <v>16</v>
      </c>
      <c r="L133" s="318" t="s">
        <v>1259</v>
      </c>
      <c r="M133" s="317" t="s">
        <v>16</v>
      </c>
      <c r="N133" s="318"/>
      <c r="O133" s="326"/>
      <c r="P133" s="327"/>
      <c r="Q133" s="320">
        <v>80</v>
      </c>
      <c r="R133" s="301"/>
    </row>
    <row r="134" spans="1:19" ht="12.75" customHeight="1" x14ac:dyDescent="0.25">
      <c r="A134" s="293" t="s">
        <v>1172</v>
      </c>
      <c r="B134" s="293">
        <v>21</v>
      </c>
      <c r="C134" s="295" t="s">
        <v>1252</v>
      </c>
      <c r="D134" s="292" t="s">
        <v>1225</v>
      </c>
      <c r="E134" s="292" t="s">
        <v>32</v>
      </c>
      <c r="F134" s="318" t="s">
        <v>1260</v>
      </c>
      <c r="G134" s="292" t="s">
        <v>19</v>
      </c>
      <c r="H134" s="315">
        <v>0.35</v>
      </c>
      <c r="I134" s="316">
        <v>38719</v>
      </c>
      <c r="J134" s="316">
        <v>39081</v>
      </c>
      <c r="K134" s="317" t="s">
        <v>16</v>
      </c>
      <c r="L134" s="317" t="s">
        <v>1242</v>
      </c>
      <c r="M134" s="317" t="s">
        <v>16</v>
      </c>
      <c r="N134" s="318">
        <v>95</v>
      </c>
      <c r="O134" s="325">
        <v>0.35</v>
      </c>
      <c r="P134" s="328">
        <v>1</v>
      </c>
      <c r="Q134" s="320">
        <v>194</v>
      </c>
      <c r="R134" s="301"/>
      <c r="S134" s="293" t="s">
        <v>1002</v>
      </c>
    </row>
    <row r="135" spans="1:19" ht="12.75" customHeight="1" x14ac:dyDescent="0.25">
      <c r="A135" s="293" t="s">
        <v>1172</v>
      </c>
      <c r="B135" s="293">
        <v>21</v>
      </c>
      <c r="C135" s="295" t="s">
        <v>1252</v>
      </c>
      <c r="D135" s="292" t="s">
        <v>1225</v>
      </c>
      <c r="E135" s="295" t="s">
        <v>32</v>
      </c>
      <c r="F135" s="318" t="s">
        <v>1261</v>
      </c>
      <c r="G135" s="292" t="s">
        <v>19</v>
      </c>
      <c r="H135" s="325">
        <v>0.35</v>
      </c>
      <c r="I135" s="316">
        <v>39114</v>
      </c>
      <c r="J135" s="316">
        <v>39446</v>
      </c>
      <c r="K135" s="317" t="s">
        <v>16</v>
      </c>
      <c r="L135" s="317" t="s">
        <v>1242</v>
      </c>
      <c r="M135" s="317" t="s">
        <v>16</v>
      </c>
      <c r="N135" s="318">
        <v>95</v>
      </c>
      <c r="O135" s="325">
        <v>0.35</v>
      </c>
      <c r="P135" s="328">
        <v>1</v>
      </c>
      <c r="Q135" s="320">
        <v>194</v>
      </c>
      <c r="R135" s="301"/>
      <c r="S135" s="293" t="s">
        <v>1002</v>
      </c>
    </row>
    <row r="136" spans="1:19" ht="12.75" customHeight="1" x14ac:dyDescent="0.25">
      <c r="A136" s="293" t="s">
        <v>1172</v>
      </c>
      <c r="B136" s="293">
        <v>24</v>
      </c>
      <c r="C136" s="323" t="s">
        <v>1252</v>
      </c>
      <c r="D136" s="329" t="s">
        <v>1262</v>
      </c>
      <c r="E136" s="295" t="s">
        <v>32</v>
      </c>
      <c r="F136" s="325" t="s">
        <v>1263</v>
      </c>
      <c r="G136" s="292" t="s">
        <v>19</v>
      </c>
      <c r="H136" s="330">
        <v>0.35</v>
      </c>
      <c r="I136" s="316"/>
      <c r="J136" s="316"/>
      <c r="K136" s="317" t="s">
        <v>16</v>
      </c>
      <c r="L136" s="318"/>
      <c r="M136" s="317" t="s">
        <v>16</v>
      </c>
      <c r="N136" s="318">
        <v>300</v>
      </c>
      <c r="O136" s="326">
        <v>1</v>
      </c>
      <c r="P136" s="327"/>
      <c r="Q136" s="320"/>
      <c r="R136" s="301"/>
    </row>
    <row r="137" spans="1:19" ht="12.75" customHeight="1" x14ac:dyDescent="0.25">
      <c r="A137" s="293" t="s">
        <v>1172</v>
      </c>
      <c r="B137" s="293">
        <v>24</v>
      </c>
      <c r="C137" s="323" t="s">
        <v>1252</v>
      </c>
      <c r="D137" s="329"/>
      <c r="E137" s="324" t="s">
        <v>32</v>
      </c>
      <c r="F137" s="324" t="s">
        <v>1264</v>
      </c>
      <c r="G137" s="292" t="s">
        <v>19</v>
      </c>
      <c r="H137" s="331">
        <v>0.35</v>
      </c>
      <c r="I137" s="316"/>
      <c r="J137" s="316"/>
      <c r="K137" s="317" t="s">
        <v>16</v>
      </c>
      <c r="L137" s="318"/>
      <c r="M137" s="317" t="s">
        <v>16</v>
      </c>
      <c r="N137" s="318">
        <v>640</v>
      </c>
      <c r="O137" s="326">
        <v>1</v>
      </c>
      <c r="P137" s="327"/>
      <c r="Q137" s="320">
        <v>197</v>
      </c>
      <c r="R137" s="301"/>
    </row>
    <row r="138" spans="1:19" ht="12.75" customHeight="1" x14ac:dyDescent="0.25">
      <c r="A138" s="293" t="s">
        <v>1172</v>
      </c>
      <c r="B138" s="293">
        <v>24</v>
      </c>
      <c r="C138" s="323" t="s">
        <v>1252</v>
      </c>
      <c r="D138" s="329"/>
      <c r="E138" s="324" t="s">
        <v>32</v>
      </c>
      <c r="F138" s="324" t="s">
        <v>1265</v>
      </c>
      <c r="G138" s="292" t="s">
        <v>19</v>
      </c>
      <c r="H138" s="331">
        <v>0.65</v>
      </c>
      <c r="I138" s="316">
        <v>40911</v>
      </c>
      <c r="J138" s="316">
        <v>41250</v>
      </c>
      <c r="K138" s="317" t="s">
        <v>16</v>
      </c>
      <c r="L138" s="318" t="s">
        <v>1243</v>
      </c>
      <c r="M138" s="317" t="s">
        <v>16</v>
      </c>
      <c r="N138" s="318">
        <v>95</v>
      </c>
      <c r="O138" s="326">
        <v>1</v>
      </c>
      <c r="P138" s="326">
        <v>1</v>
      </c>
      <c r="Q138" s="320">
        <v>197</v>
      </c>
      <c r="R138" s="301"/>
    </row>
    <row r="139" spans="1:19" ht="12.75" customHeight="1" x14ac:dyDescent="0.25">
      <c r="A139" s="293" t="s">
        <v>1172</v>
      </c>
      <c r="B139" s="293">
        <v>24</v>
      </c>
      <c r="C139" s="323" t="s">
        <v>1252</v>
      </c>
      <c r="D139" s="329"/>
      <c r="E139" s="324" t="s">
        <v>32</v>
      </c>
      <c r="F139" s="324" t="s">
        <v>1266</v>
      </c>
      <c r="G139" s="292" t="s">
        <v>19</v>
      </c>
      <c r="H139" s="331"/>
      <c r="I139" s="316">
        <v>41879</v>
      </c>
      <c r="J139" s="316">
        <v>41912</v>
      </c>
      <c r="K139" s="317"/>
      <c r="L139" s="318" t="s">
        <v>1255</v>
      </c>
      <c r="M139" s="317"/>
      <c r="N139" s="318">
        <v>236</v>
      </c>
      <c r="O139" s="326">
        <v>1</v>
      </c>
      <c r="P139" s="326">
        <v>1</v>
      </c>
      <c r="Q139" s="320">
        <v>197</v>
      </c>
      <c r="R139" s="301"/>
    </row>
    <row r="140" spans="1:19" ht="12.75" customHeight="1" x14ac:dyDescent="0.25">
      <c r="A140" s="293" t="s">
        <v>1172</v>
      </c>
      <c r="B140" s="293">
        <v>24</v>
      </c>
      <c r="C140" s="323" t="s">
        <v>1252</v>
      </c>
      <c r="D140" s="329" t="s">
        <v>1225</v>
      </c>
      <c r="E140" s="295" t="s">
        <v>1267</v>
      </c>
      <c r="F140" s="325" t="s">
        <v>1268</v>
      </c>
      <c r="G140" s="292" t="s">
        <v>19</v>
      </c>
      <c r="H140" s="331">
        <v>0.35</v>
      </c>
      <c r="I140" s="316">
        <v>41204</v>
      </c>
      <c r="J140" s="316">
        <v>41936</v>
      </c>
      <c r="K140" s="317"/>
      <c r="L140" s="318" t="s">
        <v>1269</v>
      </c>
      <c r="M140" s="317"/>
      <c r="N140" s="318"/>
      <c r="O140" s="326">
        <v>1</v>
      </c>
      <c r="P140" s="326">
        <v>1</v>
      </c>
      <c r="Q140" s="320">
        <v>198</v>
      </c>
      <c r="R140" s="301"/>
    </row>
    <row r="141" spans="1:19" ht="12.75" customHeight="1" x14ac:dyDescent="0.25">
      <c r="A141" s="293" t="s">
        <v>1172</v>
      </c>
      <c r="B141" s="293">
        <v>24</v>
      </c>
      <c r="C141" s="295" t="s">
        <v>1252</v>
      </c>
      <c r="D141" s="292" t="s">
        <v>1225</v>
      </c>
      <c r="E141" s="292" t="s">
        <v>32</v>
      </c>
      <c r="F141" s="318" t="s">
        <v>1270</v>
      </c>
      <c r="G141" s="292" t="s">
        <v>19</v>
      </c>
      <c r="H141" s="315">
        <v>0.35</v>
      </c>
      <c r="I141" s="316">
        <v>39479</v>
      </c>
      <c r="J141" s="316">
        <v>39812</v>
      </c>
      <c r="K141" s="317" t="s">
        <v>16</v>
      </c>
      <c r="L141" s="317" t="s">
        <v>1242</v>
      </c>
      <c r="M141" s="317" t="s">
        <v>16</v>
      </c>
      <c r="N141" s="318">
        <v>95</v>
      </c>
      <c r="O141" s="325">
        <v>0.35</v>
      </c>
      <c r="P141" s="328">
        <v>1</v>
      </c>
      <c r="Q141" s="320">
        <v>194</v>
      </c>
      <c r="R141" s="301"/>
      <c r="S141" s="293" t="s">
        <v>1002</v>
      </c>
    </row>
    <row r="142" spans="1:19" ht="12.75" customHeight="1" x14ac:dyDescent="0.25">
      <c r="A142" s="293" t="s">
        <v>1172</v>
      </c>
      <c r="B142" s="293">
        <v>24</v>
      </c>
      <c r="C142" s="295" t="s">
        <v>1252</v>
      </c>
      <c r="D142" s="292" t="s">
        <v>1225</v>
      </c>
      <c r="E142" s="295" t="s">
        <v>32</v>
      </c>
      <c r="F142" s="318" t="s">
        <v>1271</v>
      </c>
      <c r="G142" s="292" t="s">
        <v>19</v>
      </c>
      <c r="H142" s="325">
        <v>0.35</v>
      </c>
      <c r="I142" s="316">
        <v>39815</v>
      </c>
      <c r="J142" s="316">
        <v>40177</v>
      </c>
      <c r="K142" s="317" t="s">
        <v>16</v>
      </c>
      <c r="L142" s="317" t="s">
        <v>1242</v>
      </c>
      <c r="M142" s="317" t="s">
        <v>16</v>
      </c>
      <c r="N142" s="318">
        <v>95</v>
      </c>
      <c r="O142" s="325">
        <v>0.35</v>
      </c>
      <c r="P142" s="328">
        <v>1</v>
      </c>
      <c r="Q142" s="320">
        <v>194</v>
      </c>
      <c r="R142" s="301"/>
      <c r="S142" s="293" t="s">
        <v>1002</v>
      </c>
    </row>
    <row r="145" spans="1:19" ht="12.75" customHeight="1" x14ac:dyDescent="0.25">
      <c r="A145" s="293" t="s">
        <v>1172</v>
      </c>
      <c r="B145" s="293">
        <v>2</v>
      </c>
      <c r="C145" s="332" t="s">
        <v>1272</v>
      </c>
      <c r="D145" s="292" t="s">
        <v>1272</v>
      </c>
      <c r="E145" s="292" t="s">
        <v>1273</v>
      </c>
      <c r="F145" s="272" t="s">
        <v>1274</v>
      </c>
      <c r="G145" s="296"/>
      <c r="H145" s="220"/>
      <c r="I145" s="297"/>
      <c r="J145" s="333"/>
      <c r="K145" s="298"/>
      <c r="L145" s="334"/>
      <c r="M145" s="272">
        <v>0</v>
      </c>
      <c r="N145" s="272"/>
      <c r="O145" s="267" t="s">
        <v>94</v>
      </c>
      <c r="P145" s="223"/>
      <c r="Q145" s="308">
        <v>72</v>
      </c>
      <c r="R145" s="301" t="s">
        <v>1275</v>
      </c>
    </row>
    <row r="146" spans="1:19" ht="12.75" customHeight="1" x14ac:dyDescent="0.25">
      <c r="A146" s="293" t="s">
        <v>1172</v>
      </c>
      <c r="B146" s="293">
        <v>2</v>
      </c>
      <c r="C146" s="332" t="s">
        <v>1272</v>
      </c>
      <c r="D146" s="292" t="s">
        <v>1272</v>
      </c>
      <c r="E146" s="295" t="s">
        <v>32</v>
      </c>
      <c r="F146" s="272" t="s">
        <v>1276</v>
      </c>
      <c r="G146" s="296" t="s">
        <v>19</v>
      </c>
      <c r="H146" s="296" t="s">
        <v>94</v>
      </c>
      <c r="I146" s="297">
        <v>41383</v>
      </c>
      <c r="J146" s="298">
        <v>41639</v>
      </c>
      <c r="K146" s="298" t="s">
        <v>16</v>
      </c>
      <c r="L146" s="267">
        <v>8.4</v>
      </c>
      <c r="M146" s="335">
        <v>1.9</v>
      </c>
      <c r="N146" s="272">
        <v>70</v>
      </c>
      <c r="O146" s="267" t="s">
        <v>94</v>
      </c>
      <c r="P146" s="223">
        <v>108466134</v>
      </c>
      <c r="Q146" s="336" t="s">
        <v>1277</v>
      </c>
      <c r="R146" s="301" t="s">
        <v>1278</v>
      </c>
    </row>
    <row r="147" spans="1:19" ht="12.75" customHeight="1" x14ac:dyDescent="0.25">
      <c r="A147" s="293" t="s">
        <v>1172</v>
      </c>
      <c r="B147" s="293">
        <v>2</v>
      </c>
      <c r="C147" s="295" t="s">
        <v>1279</v>
      </c>
      <c r="D147" s="292" t="s">
        <v>1272</v>
      </c>
      <c r="E147" s="295" t="s">
        <v>1280</v>
      </c>
      <c r="F147" s="268" t="s">
        <v>1281</v>
      </c>
      <c r="G147" s="296" t="s">
        <v>19</v>
      </c>
      <c r="H147" s="220" t="s">
        <v>94</v>
      </c>
      <c r="I147" s="297">
        <v>40910</v>
      </c>
      <c r="J147" s="298">
        <v>41274</v>
      </c>
      <c r="K147" s="298" t="s">
        <v>16</v>
      </c>
      <c r="L147" s="272">
        <v>12</v>
      </c>
      <c r="M147" s="272">
        <v>0</v>
      </c>
      <c r="N147" s="267">
        <v>260</v>
      </c>
      <c r="O147" s="267" t="s">
        <v>94</v>
      </c>
      <c r="P147" s="223">
        <v>67550000</v>
      </c>
      <c r="Q147" s="223">
        <v>117</v>
      </c>
      <c r="R147" s="301" t="s">
        <v>1282</v>
      </c>
      <c r="S147" s="293" t="s">
        <v>1002</v>
      </c>
    </row>
    <row r="148" spans="1:19" ht="12.75" customHeight="1" x14ac:dyDescent="0.25">
      <c r="A148" s="293" t="s">
        <v>1172</v>
      </c>
      <c r="B148" s="293">
        <v>2</v>
      </c>
      <c r="C148" s="295" t="s">
        <v>1279</v>
      </c>
      <c r="D148" s="292" t="s">
        <v>1272</v>
      </c>
      <c r="E148" s="295" t="s">
        <v>32</v>
      </c>
      <c r="F148" s="272" t="s">
        <v>1283</v>
      </c>
      <c r="G148" s="296" t="s">
        <v>19</v>
      </c>
      <c r="H148" s="296" t="s">
        <v>94</v>
      </c>
      <c r="I148" s="297">
        <v>41663</v>
      </c>
      <c r="J148" s="298">
        <v>41927</v>
      </c>
      <c r="K148" s="298" t="s">
        <v>16</v>
      </c>
      <c r="L148" s="272">
        <v>8.73</v>
      </c>
      <c r="M148" s="272">
        <v>2.73</v>
      </c>
      <c r="N148" s="267">
        <v>70</v>
      </c>
      <c r="O148" s="267" t="s">
        <v>94</v>
      </c>
      <c r="P148" s="283">
        <v>112006930</v>
      </c>
      <c r="Q148" s="283" t="s">
        <v>1284</v>
      </c>
      <c r="R148" s="301" t="s">
        <v>1282</v>
      </c>
      <c r="S148" s="293" t="s">
        <v>1002</v>
      </c>
    </row>
    <row r="149" spans="1:19" ht="12.75" customHeight="1" x14ac:dyDescent="0.25">
      <c r="A149" s="293" t="s">
        <v>1172</v>
      </c>
      <c r="B149" s="339">
        <v>29</v>
      </c>
      <c r="C149" s="295" t="s">
        <v>1272</v>
      </c>
      <c r="D149" s="292" t="s">
        <v>1272</v>
      </c>
      <c r="E149" s="295" t="s">
        <v>1285</v>
      </c>
      <c r="F149" s="272">
        <v>2123537</v>
      </c>
      <c r="G149" s="296" t="s">
        <v>19</v>
      </c>
      <c r="H149" s="220" t="s">
        <v>94</v>
      </c>
      <c r="I149" s="297">
        <v>41184</v>
      </c>
      <c r="J149" s="298">
        <v>41258</v>
      </c>
      <c r="K149" s="298" t="s">
        <v>16</v>
      </c>
      <c r="L149" s="272">
        <v>2.46</v>
      </c>
      <c r="M149" s="272">
        <v>0</v>
      </c>
      <c r="N149" s="267">
        <v>180</v>
      </c>
      <c r="O149" s="267" t="s">
        <v>94</v>
      </c>
      <c r="P149" s="223">
        <v>54408855</v>
      </c>
      <c r="Q149" s="265">
        <v>99</v>
      </c>
      <c r="R149" s="301" t="s">
        <v>1286</v>
      </c>
    </row>
    <row r="150" spans="1:19" ht="12.75" customHeight="1" x14ac:dyDescent="0.25">
      <c r="A150" s="293" t="s">
        <v>1172</v>
      </c>
      <c r="B150" s="339">
        <v>29</v>
      </c>
      <c r="C150" s="323" t="s">
        <v>1272</v>
      </c>
      <c r="D150" s="324" t="s">
        <v>1272</v>
      </c>
      <c r="E150" s="323" t="s">
        <v>1287</v>
      </c>
      <c r="F150" s="278" t="s">
        <v>1288</v>
      </c>
      <c r="G150" s="276" t="s">
        <v>1288</v>
      </c>
      <c r="H150" s="276" t="s">
        <v>94</v>
      </c>
      <c r="I150" s="276"/>
      <c r="J150" s="280"/>
      <c r="K150" s="279"/>
      <c r="L150" s="279"/>
      <c r="M150" s="280"/>
      <c r="N150" s="281"/>
      <c r="O150" s="281" t="s">
        <v>94</v>
      </c>
      <c r="P150" s="281"/>
      <c r="Q150" s="282">
        <v>112</v>
      </c>
      <c r="R150" s="337" t="s">
        <v>1289</v>
      </c>
    </row>
    <row r="151" spans="1:19" ht="12.75" customHeight="1" x14ac:dyDescent="0.25">
      <c r="A151" s="293" t="s">
        <v>1172</v>
      </c>
      <c r="B151" s="339">
        <v>29</v>
      </c>
      <c r="C151" s="323" t="s">
        <v>1272</v>
      </c>
      <c r="D151" s="324" t="s">
        <v>1272</v>
      </c>
      <c r="E151" s="323" t="s">
        <v>1290</v>
      </c>
      <c r="F151" s="278" t="s">
        <v>1291</v>
      </c>
      <c r="G151" s="276" t="s">
        <v>19</v>
      </c>
      <c r="H151" s="276" t="s">
        <v>94</v>
      </c>
      <c r="I151" s="338">
        <v>41276</v>
      </c>
      <c r="J151" s="279">
        <v>41639</v>
      </c>
      <c r="K151" s="279" t="s">
        <v>16</v>
      </c>
      <c r="L151" s="280">
        <v>12</v>
      </c>
      <c r="M151" s="280">
        <v>9.7100000000000009</v>
      </c>
      <c r="N151" s="281">
        <v>50</v>
      </c>
      <c r="O151" s="281" t="s">
        <v>94</v>
      </c>
      <c r="P151" s="283" t="s">
        <v>1292</v>
      </c>
      <c r="Q151" s="282">
        <v>113</v>
      </c>
      <c r="R151" s="337" t="s">
        <v>1293</v>
      </c>
    </row>
    <row r="152" spans="1:19" ht="12.75" customHeight="1" x14ac:dyDescent="0.25">
      <c r="A152" s="293" t="s">
        <v>1172</v>
      </c>
      <c r="B152" s="339">
        <v>29</v>
      </c>
      <c r="C152" s="323" t="s">
        <v>1272</v>
      </c>
      <c r="D152" s="324" t="s">
        <v>1272</v>
      </c>
      <c r="E152" s="323" t="s">
        <v>32</v>
      </c>
      <c r="F152" s="278"/>
      <c r="G152" s="276"/>
      <c r="H152" s="276" t="s">
        <v>94</v>
      </c>
      <c r="I152" s="276"/>
      <c r="J152" s="279"/>
      <c r="K152" s="279"/>
      <c r="L152" s="280">
        <v>11.83</v>
      </c>
      <c r="M152" s="280">
        <v>0</v>
      </c>
      <c r="N152" s="281">
        <v>745</v>
      </c>
      <c r="O152" s="281" t="s">
        <v>94</v>
      </c>
      <c r="P152" s="283"/>
      <c r="Q152" s="283"/>
      <c r="R152" s="337" t="s">
        <v>1286</v>
      </c>
    </row>
    <row r="153" spans="1:19" ht="12.75" customHeight="1" x14ac:dyDescent="0.25">
      <c r="A153" s="293" t="s">
        <v>1172</v>
      </c>
      <c r="B153" s="339">
        <v>29</v>
      </c>
      <c r="C153" s="323" t="s">
        <v>1272</v>
      </c>
      <c r="D153" s="324" t="s">
        <v>1272</v>
      </c>
      <c r="E153" s="323" t="s">
        <v>1287</v>
      </c>
      <c r="F153" s="278" t="s">
        <v>1288</v>
      </c>
      <c r="G153" s="276" t="s">
        <v>1288</v>
      </c>
      <c r="H153" s="276" t="s">
        <v>94</v>
      </c>
      <c r="I153" s="276"/>
      <c r="J153" s="280"/>
      <c r="K153" s="279"/>
      <c r="L153" s="280">
        <v>0</v>
      </c>
      <c r="M153" s="280">
        <v>0</v>
      </c>
      <c r="N153" s="281"/>
      <c r="O153" s="281" t="s">
        <v>94</v>
      </c>
      <c r="P153" s="281"/>
      <c r="Q153" s="282">
        <v>162</v>
      </c>
      <c r="R153" s="337" t="s">
        <v>1294</v>
      </c>
      <c r="S153" s="293" t="s">
        <v>1002</v>
      </c>
    </row>
    <row r="154" spans="1:19" ht="12.75" customHeight="1" x14ac:dyDescent="0.25">
      <c r="A154" s="293" t="s">
        <v>1172</v>
      </c>
      <c r="B154" s="339">
        <v>29</v>
      </c>
      <c r="C154" s="295" t="s">
        <v>1272</v>
      </c>
      <c r="D154" s="292" t="s">
        <v>1272</v>
      </c>
      <c r="E154" s="295" t="s">
        <v>1290</v>
      </c>
      <c r="F154" s="278" t="s">
        <v>1291</v>
      </c>
      <c r="G154" s="296" t="s">
        <v>19</v>
      </c>
      <c r="H154" s="296" t="s">
        <v>94</v>
      </c>
      <c r="I154" s="297">
        <v>40180</v>
      </c>
      <c r="J154" s="298">
        <v>40543</v>
      </c>
      <c r="K154" s="298" t="s">
        <v>16</v>
      </c>
      <c r="L154" s="272">
        <v>12</v>
      </c>
      <c r="M154" s="272">
        <v>0</v>
      </c>
      <c r="N154" s="267">
        <v>50</v>
      </c>
      <c r="O154" s="267" t="s">
        <v>94</v>
      </c>
      <c r="P154" s="223" t="s">
        <v>1292</v>
      </c>
      <c r="Q154" s="265">
        <v>163</v>
      </c>
      <c r="R154" s="301" t="s">
        <v>1282</v>
      </c>
      <c r="S154" s="293" t="s">
        <v>1002</v>
      </c>
    </row>
    <row r="155" spans="1:19" ht="12.75" customHeight="1" x14ac:dyDescent="0.25">
      <c r="A155" s="293" t="s">
        <v>1172</v>
      </c>
      <c r="B155" s="339">
        <v>34</v>
      </c>
      <c r="C155" s="295" t="s">
        <v>1272</v>
      </c>
      <c r="D155" s="295" t="s">
        <v>1272</v>
      </c>
      <c r="E155" s="295" t="s">
        <v>32</v>
      </c>
      <c r="F155" s="272" t="s">
        <v>1295</v>
      </c>
      <c r="G155" s="296" t="s">
        <v>19</v>
      </c>
      <c r="H155" s="220" t="s">
        <v>95</v>
      </c>
      <c r="I155" s="297"/>
      <c r="J155" s="297"/>
      <c r="K155" s="298" t="s">
        <v>16</v>
      </c>
      <c r="L155" s="272"/>
      <c r="M155" s="272">
        <v>0</v>
      </c>
      <c r="N155" s="272"/>
      <c r="O155" s="220" t="s">
        <v>95</v>
      </c>
      <c r="P155" s="283" t="s">
        <v>1296</v>
      </c>
      <c r="Q155" s="283" t="s">
        <v>1297</v>
      </c>
      <c r="R155" s="301" t="s">
        <v>1298</v>
      </c>
    </row>
    <row r="156" spans="1:19" ht="12.75" customHeight="1" x14ac:dyDescent="0.25">
      <c r="A156" s="293" t="s">
        <v>1172</v>
      </c>
      <c r="B156" s="339">
        <v>34</v>
      </c>
      <c r="C156" s="295" t="s">
        <v>1272</v>
      </c>
      <c r="D156" s="295" t="s">
        <v>1272</v>
      </c>
      <c r="E156" s="295" t="s">
        <v>1299</v>
      </c>
      <c r="F156" s="272" t="s">
        <v>1300</v>
      </c>
      <c r="G156" s="296" t="s">
        <v>19</v>
      </c>
      <c r="H156" s="220" t="s">
        <v>95</v>
      </c>
      <c r="I156" s="296" t="s">
        <v>1301</v>
      </c>
      <c r="J156" s="297" t="s">
        <v>1302</v>
      </c>
      <c r="K156" s="298" t="s">
        <v>16</v>
      </c>
      <c r="L156" s="272">
        <v>1.5</v>
      </c>
      <c r="M156" s="272">
        <v>0</v>
      </c>
      <c r="N156" s="272">
        <v>180</v>
      </c>
      <c r="O156" s="220" t="s">
        <v>95</v>
      </c>
      <c r="P156" s="223" t="s">
        <v>1303</v>
      </c>
      <c r="Q156" s="223" t="s">
        <v>1304</v>
      </c>
      <c r="R156" s="301" t="s">
        <v>1305</v>
      </c>
    </row>
    <row r="157" spans="1:19" ht="12.75" customHeight="1" x14ac:dyDescent="0.25">
      <c r="A157" s="293" t="s">
        <v>1172</v>
      </c>
      <c r="B157" s="339">
        <v>34</v>
      </c>
      <c r="C157" s="295" t="s">
        <v>1272</v>
      </c>
      <c r="D157" s="295" t="s">
        <v>1272</v>
      </c>
      <c r="E157" s="295" t="s">
        <v>1299</v>
      </c>
      <c r="F157" s="272" t="s">
        <v>1306</v>
      </c>
      <c r="G157" s="296" t="s">
        <v>19</v>
      </c>
      <c r="H157" s="220" t="s">
        <v>95</v>
      </c>
      <c r="I157" s="297">
        <v>40907</v>
      </c>
      <c r="J157" s="297">
        <v>41056</v>
      </c>
      <c r="K157" s="298" t="s">
        <v>16</v>
      </c>
      <c r="L157" s="272">
        <v>4.93</v>
      </c>
      <c r="M157" s="272">
        <v>0</v>
      </c>
      <c r="N157" s="272">
        <v>98</v>
      </c>
      <c r="O157" s="220" t="s">
        <v>95</v>
      </c>
      <c r="P157" s="223" t="s">
        <v>1307</v>
      </c>
      <c r="Q157" s="223" t="s">
        <v>1308</v>
      </c>
      <c r="R157" s="301" t="s">
        <v>1305</v>
      </c>
    </row>
    <row r="158" spans="1:19" ht="12.75" customHeight="1" x14ac:dyDescent="0.25">
      <c r="A158" s="293" t="s">
        <v>1172</v>
      </c>
      <c r="B158" s="339">
        <v>34</v>
      </c>
      <c r="C158" s="295" t="s">
        <v>1272</v>
      </c>
      <c r="D158" s="295" t="s">
        <v>1272</v>
      </c>
      <c r="E158" s="295" t="s">
        <v>32</v>
      </c>
      <c r="F158" s="272" t="s">
        <v>1309</v>
      </c>
      <c r="G158" s="296" t="s">
        <v>19</v>
      </c>
      <c r="H158" s="220" t="s">
        <v>95</v>
      </c>
      <c r="I158" s="297"/>
      <c r="J158" s="297"/>
      <c r="K158" s="298" t="s">
        <v>16</v>
      </c>
      <c r="L158" s="272"/>
      <c r="M158" s="272"/>
      <c r="N158" s="272"/>
      <c r="O158" s="220" t="s">
        <v>95</v>
      </c>
      <c r="P158" s="283" t="s">
        <v>1296</v>
      </c>
      <c r="Q158" s="283" t="s">
        <v>1297</v>
      </c>
      <c r="R158" s="301" t="s">
        <v>1310</v>
      </c>
    </row>
    <row r="159" spans="1:19" s="429" customFormat="1" ht="12.75" customHeight="1" x14ac:dyDescent="0.25">
      <c r="A159" s="429" t="s">
        <v>1172</v>
      </c>
      <c r="B159" s="430">
        <v>34</v>
      </c>
      <c r="C159" s="431" t="s">
        <v>1272</v>
      </c>
      <c r="D159" s="431" t="s">
        <v>1272</v>
      </c>
      <c r="E159" s="431" t="s">
        <v>1311</v>
      </c>
      <c r="F159" s="432" t="s">
        <v>1312</v>
      </c>
      <c r="G159" s="433" t="s">
        <v>19</v>
      </c>
      <c r="H159" s="434" t="s">
        <v>95</v>
      </c>
      <c r="I159" s="435" t="s">
        <v>1313</v>
      </c>
      <c r="J159" s="333">
        <v>40826</v>
      </c>
      <c r="K159" s="333" t="s">
        <v>16</v>
      </c>
      <c r="L159" s="436">
        <v>19</v>
      </c>
      <c r="M159" s="333">
        <v>0</v>
      </c>
      <c r="N159" s="334">
        <v>200</v>
      </c>
      <c r="O159" s="334" t="s">
        <v>94</v>
      </c>
      <c r="P159" s="437" t="s">
        <v>1314</v>
      </c>
      <c r="Q159" s="437">
        <v>121</v>
      </c>
      <c r="R159" s="438" t="s">
        <v>1305</v>
      </c>
      <c r="S159" s="429" t="s">
        <v>1002</v>
      </c>
    </row>
    <row r="160" spans="1:19" ht="12.75" customHeight="1" x14ac:dyDescent="0.25">
      <c r="A160" s="293" t="s">
        <v>1172</v>
      </c>
      <c r="B160" s="339">
        <v>37</v>
      </c>
      <c r="C160" s="295" t="s">
        <v>1279</v>
      </c>
      <c r="D160" s="292" t="s">
        <v>1272</v>
      </c>
      <c r="E160" s="295" t="s">
        <v>1280</v>
      </c>
      <c r="F160" s="268" t="s">
        <v>1315</v>
      </c>
      <c r="G160" s="296" t="s">
        <v>19</v>
      </c>
      <c r="H160" s="220" t="s">
        <v>94</v>
      </c>
      <c r="I160" s="297">
        <v>41276</v>
      </c>
      <c r="J160" s="298">
        <v>41639</v>
      </c>
      <c r="K160" s="298" t="s">
        <v>16</v>
      </c>
      <c r="L160" s="272">
        <v>12</v>
      </c>
      <c r="M160" s="272">
        <v>0</v>
      </c>
      <c r="N160" s="267">
        <v>600</v>
      </c>
      <c r="O160" s="267" t="s">
        <v>94</v>
      </c>
      <c r="P160" s="223">
        <v>78631500</v>
      </c>
      <c r="Q160" s="223">
        <v>97</v>
      </c>
      <c r="R160" s="301" t="s">
        <v>1286</v>
      </c>
    </row>
    <row r="161" spans="1:19" ht="12.75" customHeight="1" x14ac:dyDescent="0.25">
      <c r="A161" s="293" t="s">
        <v>1172</v>
      </c>
      <c r="B161" s="339">
        <v>37</v>
      </c>
      <c r="C161" s="295" t="s">
        <v>1279</v>
      </c>
      <c r="D161" s="292" t="s">
        <v>1272</v>
      </c>
      <c r="E161" s="295" t="s">
        <v>1280</v>
      </c>
      <c r="F161" s="268" t="s">
        <v>1316</v>
      </c>
      <c r="G161" s="296" t="s">
        <v>19</v>
      </c>
      <c r="H161" s="220" t="s">
        <v>94</v>
      </c>
      <c r="I161" s="297">
        <v>40180</v>
      </c>
      <c r="J161" s="298">
        <v>40543</v>
      </c>
      <c r="K161" s="298" t="s">
        <v>16</v>
      </c>
      <c r="L161" s="272">
        <v>12</v>
      </c>
      <c r="M161" s="272">
        <v>0</v>
      </c>
      <c r="N161" s="267">
        <v>260</v>
      </c>
      <c r="O161" s="267" t="s">
        <v>94</v>
      </c>
      <c r="P161" s="223">
        <v>38200000</v>
      </c>
      <c r="Q161" s="223">
        <v>98</v>
      </c>
      <c r="R161" s="301" t="s">
        <v>1286</v>
      </c>
    </row>
    <row r="162" spans="1:19" ht="12.75" customHeight="1" x14ac:dyDescent="0.25">
      <c r="A162" s="293" t="s">
        <v>1172</v>
      </c>
      <c r="B162" s="339">
        <v>37</v>
      </c>
      <c r="C162" s="295" t="s">
        <v>1272</v>
      </c>
      <c r="D162" s="295" t="s">
        <v>1272</v>
      </c>
      <c r="E162" s="295" t="s">
        <v>1317</v>
      </c>
      <c r="F162" s="268" t="s">
        <v>1318</v>
      </c>
      <c r="G162" s="296" t="s">
        <v>19</v>
      </c>
      <c r="H162" s="220" t="s">
        <v>94</v>
      </c>
      <c r="I162" s="297">
        <v>40448</v>
      </c>
      <c r="J162" s="297">
        <v>40756</v>
      </c>
      <c r="K162" s="298" t="s">
        <v>16</v>
      </c>
      <c r="L162" s="272">
        <v>11</v>
      </c>
      <c r="M162" s="272">
        <v>0</v>
      </c>
      <c r="N162" s="267">
        <v>180</v>
      </c>
      <c r="O162" s="267" t="s">
        <v>94</v>
      </c>
      <c r="P162" s="223">
        <v>160778361</v>
      </c>
      <c r="Q162" s="223">
        <v>134</v>
      </c>
      <c r="R162" s="301" t="s">
        <v>1282</v>
      </c>
      <c r="S162" s="293" t="s">
        <v>1002</v>
      </c>
    </row>
    <row r="163" spans="1:19" ht="12.75" customHeight="1" x14ac:dyDescent="0.25">
      <c r="A163" s="293" t="s">
        <v>1172</v>
      </c>
      <c r="B163" s="339">
        <v>37</v>
      </c>
      <c r="C163" s="295" t="s">
        <v>1272</v>
      </c>
      <c r="D163" s="295" t="s">
        <v>1272</v>
      </c>
      <c r="E163" s="295" t="s">
        <v>374</v>
      </c>
      <c r="F163" s="272">
        <v>2120747</v>
      </c>
      <c r="G163" s="296" t="s">
        <v>19</v>
      </c>
      <c r="H163" s="296" t="s">
        <v>94</v>
      </c>
      <c r="I163" s="297">
        <v>41029</v>
      </c>
      <c r="J163" s="298">
        <v>41182</v>
      </c>
      <c r="K163" s="298" t="s">
        <v>16</v>
      </c>
      <c r="L163" s="272">
        <v>5</v>
      </c>
      <c r="M163" s="272">
        <v>0</v>
      </c>
      <c r="N163" s="267">
        <v>100</v>
      </c>
      <c r="O163" s="267" t="s">
        <v>94</v>
      </c>
      <c r="P163" s="223">
        <v>109723875</v>
      </c>
      <c r="Q163" s="223">
        <v>140</v>
      </c>
      <c r="R163" s="301" t="s">
        <v>1282</v>
      </c>
      <c r="S163" s="293" t="s">
        <v>1002</v>
      </c>
    </row>
    <row r="164" spans="1:19" ht="12.75" customHeight="1" x14ac:dyDescent="0.25">
      <c r="A164" s="293" t="s">
        <v>1172</v>
      </c>
      <c r="B164" s="339">
        <v>37</v>
      </c>
      <c r="C164" s="295" t="s">
        <v>1272</v>
      </c>
      <c r="D164" s="295" t="s">
        <v>1272</v>
      </c>
      <c r="E164" s="295" t="s">
        <v>1317</v>
      </c>
      <c r="F164" s="268" t="s">
        <v>1319</v>
      </c>
      <c r="G164" s="296" t="s">
        <v>19</v>
      </c>
      <c r="H164" s="296" t="s">
        <v>94</v>
      </c>
      <c r="I164" s="297">
        <v>41234</v>
      </c>
      <c r="J164" s="298">
        <v>41453</v>
      </c>
      <c r="K164" s="298" t="s">
        <v>16</v>
      </c>
      <c r="L164" s="272">
        <v>7.2</v>
      </c>
      <c r="M164" s="272">
        <v>0</v>
      </c>
      <c r="N164" s="267">
        <v>90</v>
      </c>
      <c r="O164" s="267" t="s">
        <v>94</v>
      </c>
      <c r="P164" s="223">
        <v>83261599</v>
      </c>
      <c r="Q164" s="223"/>
      <c r="R164" s="301" t="s">
        <v>1282</v>
      </c>
      <c r="S164" s="293" t="s">
        <v>1002</v>
      </c>
    </row>
    <row r="165" spans="1:19" s="429" customFormat="1" ht="12.75" customHeight="1" x14ac:dyDescent="0.25">
      <c r="A165" s="429" t="s">
        <v>1610</v>
      </c>
      <c r="B165" s="430">
        <v>1</v>
      </c>
      <c r="C165" s="431" t="s">
        <v>1279</v>
      </c>
      <c r="D165" s="439" t="s">
        <v>1279</v>
      </c>
      <c r="E165" s="440" t="s">
        <v>1601</v>
      </c>
      <c r="F165" s="432" t="s">
        <v>1602</v>
      </c>
      <c r="G165" s="433" t="s">
        <v>1603</v>
      </c>
      <c r="H165" s="434"/>
      <c r="I165" s="435">
        <v>40350</v>
      </c>
      <c r="J165" s="435">
        <v>40756</v>
      </c>
      <c r="K165" s="333" t="s">
        <v>16</v>
      </c>
      <c r="L165" s="334">
        <f>((J165-I165)-5)/30</f>
        <v>13.366666666666667</v>
      </c>
      <c r="M165" s="333"/>
      <c r="N165" s="441">
        <v>98</v>
      </c>
      <c r="O165" s="442">
        <f>+N165*H165</f>
        <v>0</v>
      </c>
      <c r="P165" s="437">
        <v>40854073</v>
      </c>
      <c r="Q165" s="437">
        <v>66</v>
      </c>
      <c r="R165" s="438"/>
    </row>
    <row r="166" spans="1:19" ht="12.75" customHeight="1" x14ac:dyDescent="0.25">
      <c r="A166" s="293" t="s">
        <v>1610</v>
      </c>
      <c r="B166" s="339">
        <v>1</v>
      </c>
      <c r="C166" s="295" t="s">
        <v>1279</v>
      </c>
      <c r="D166" s="409" t="s">
        <v>1279</v>
      </c>
      <c r="E166" s="295" t="s">
        <v>1604</v>
      </c>
      <c r="F166" s="268" t="s">
        <v>1605</v>
      </c>
      <c r="G166" s="296" t="s">
        <v>1606</v>
      </c>
      <c r="H166" s="296"/>
      <c r="I166" s="297">
        <v>41663</v>
      </c>
      <c r="J166" s="297">
        <v>41958</v>
      </c>
      <c r="K166" s="298" t="s">
        <v>16</v>
      </c>
      <c r="L166" s="267">
        <f>((J166-I166)-3)/30</f>
        <v>9.7333333333333325</v>
      </c>
      <c r="M166" s="298"/>
      <c r="N166" s="300">
        <v>100</v>
      </c>
      <c r="O166" s="428">
        <f t="shared" ref="O166:O167" si="1">+N166*H166</f>
        <v>0</v>
      </c>
      <c r="P166" s="223"/>
      <c r="Q166" s="223"/>
      <c r="R166" s="301" t="s">
        <v>1607</v>
      </c>
    </row>
    <row r="167" spans="1:19" ht="12.75" customHeight="1" x14ac:dyDescent="0.25">
      <c r="A167" s="293" t="s">
        <v>1610</v>
      </c>
      <c r="B167" s="339">
        <v>1</v>
      </c>
      <c r="C167" s="295" t="s">
        <v>1279</v>
      </c>
      <c r="D167" s="409" t="s">
        <v>1279</v>
      </c>
      <c r="E167" s="292" t="s">
        <v>1601</v>
      </c>
      <c r="F167" s="268" t="s">
        <v>1608</v>
      </c>
      <c r="G167" s="296" t="s">
        <v>1609</v>
      </c>
      <c r="H167" s="296"/>
      <c r="I167" s="297">
        <v>40842</v>
      </c>
      <c r="J167" s="297">
        <v>40968</v>
      </c>
      <c r="K167" s="298" t="s">
        <v>16</v>
      </c>
      <c r="L167" s="267">
        <v>4.13</v>
      </c>
      <c r="M167" s="298"/>
      <c r="N167" s="267">
        <v>100</v>
      </c>
      <c r="O167" s="428">
        <f t="shared" si="1"/>
        <v>0</v>
      </c>
      <c r="P167" s="223">
        <v>79911904</v>
      </c>
      <c r="Q167" s="223">
        <v>75</v>
      </c>
      <c r="R167" s="301"/>
    </row>
    <row r="168" spans="1:19" ht="12.75" customHeight="1" x14ac:dyDescent="0.25">
      <c r="B168" s="339"/>
      <c r="C168" s="414"/>
      <c r="D168" s="414"/>
      <c r="E168" s="414"/>
      <c r="F168" s="418"/>
      <c r="G168" s="286"/>
      <c r="H168" s="286"/>
      <c r="I168" s="287"/>
      <c r="J168" s="288"/>
      <c r="K168" s="288"/>
      <c r="L168" s="427"/>
      <c r="M168" s="427"/>
      <c r="N168" s="289"/>
      <c r="O168" s="289"/>
      <c r="P168" s="290"/>
      <c r="Q168" s="290"/>
      <c r="R168" s="417"/>
    </row>
    <row r="171" spans="1:19" ht="12.75" customHeight="1" x14ac:dyDescent="0.25">
      <c r="A171" s="293" t="s">
        <v>1172</v>
      </c>
      <c r="B171" s="293">
        <v>5</v>
      </c>
      <c r="C171" s="295" t="s">
        <v>1540</v>
      </c>
      <c r="D171" s="292" t="s">
        <v>1540</v>
      </c>
      <c r="E171" s="295" t="s">
        <v>1574</v>
      </c>
      <c r="F171" s="300">
        <v>283</v>
      </c>
      <c r="G171" s="296" t="s">
        <v>19</v>
      </c>
      <c r="H171" s="220" t="s">
        <v>94</v>
      </c>
      <c r="I171" s="297" t="s">
        <v>1575</v>
      </c>
      <c r="J171" s="298" t="s">
        <v>1195</v>
      </c>
      <c r="K171" s="298" t="s">
        <v>16</v>
      </c>
      <c r="L171" s="267">
        <v>10.003</v>
      </c>
      <c r="M171" s="267">
        <v>1</v>
      </c>
      <c r="N171" s="300">
        <v>634</v>
      </c>
      <c r="O171" s="300">
        <v>634</v>
      </c>
      <c r="P171" s="223"/>
      <c r="Q171" s="223"/>
      <c r="R171" s="312" t="s">
        <v>1196</v>
      </c>
    </row>
    <row r="172" spans="1:19" ht="12.75" customHeight="1" x14ac:dyDescent="0.25">
      <c r="A172" s="293" t="s">
        <v>1172</v>
      </c>
      <c r="B172" s="293">
        <v>5</v>
      </c>
      <c r="C172" s="295" t="s">
        <v>1540</v>
      </c>
      <c r="D172" s="292" t="s">
        <v>1540</v>
      </c>
      <c r="E172" s="295" t="s">
        <v>1576</v>
      </c>
      <c r="F172" s="300" t="s">
        <v>1577</v>
      </c>
      <c r="G172" s="296" t="s">
        <v>19</v>
      </c>
      <c r="H172" s="296" t="s">
        <v>94</v>
      </c>
      <c r="I172" s="296" t="s">
        <v>1578</v>
      </c>
      <c r="J172" s="298" t="s">
        <v>1579</v>
      </c>
      <c r="K172" s="298" t="s">
        <v>16</v>
      </c>
      <c r="L172" s="267">
        <v>3</v>
      </c>
      <c r="M172" s="267">
        <v>1</v>
      </c>
      <c r="N172" s="300">
        <v>500</v>
      </c>
      <c r="O172" s="300">
        <v>500</v>
      </c>
      <c r="P172" s="223" t="s">
        <v>438</v>
      </c>
      <c r="Q172" s="223"/>
      <c r="R172" s="312" t="s">
        <v>1580</v>
      </c>
    </row>
    <row r="173" spans="1:19" ht="12.75" customHeight="1" x14ac:dyDescent="0.25">
      <c r="A173" s="293" t="s">
        <v>1172</v>
      </c>
      <c r="B173" s="293">
        <v>5</v>
      </c>
      <c r="C173" s="295" t="s">
        <v>1540</v>
      </c>
      <c r="D173" s="292" t="s">
        <v>1540</v>
      </c>
      <c r="E173" s="295" t="s">
        <v>1581</v>
      </c>
      <c r="F173" s="300" t="s">
        <v>1582</v>
      </c>
      <c r="G173" s="296" t="s">
        <v>19</v>
      </c>
      <c r="H173" s="296" t="s">
        <v>94</v>
      </c>
      <c r="I173" s="296" t="s">
        <v>1583</v>
      </c>
      <c r="J173" s="298" t="s">
        <v>1584</v>
      </c>
      <c r="K173" s="298" t="s">
        <v>16</v>
      </c>
      <c r="L173" s="267">
        <v>11.04</v>
      </c>
      <c r="M173" s="267">
        <v>0</v>
      </c>
      <c r="N173" s="300">
        <v>397</v>
      </c>
      <c r="O173" s="300">
        <v>397</v>
      </c>
      <c r="P173" s="223">
        <v>281570943</v>
      </c>
      <c r="Q173" s="223"/>
      <c r="R173" s="301"/>
    </row>
    <row r="174" spans="1:19" ht="12.75" customHeight="1" x14ac:dyDescent="0.25">
      <c r="A174" s="293" t="s">
        <v>1172</v>
      </c>
      <c r="B174" s="293">
        <v>5</v>
      </c>
      <c r="C174" s="295" t="s">
        <v>1540</v>
      </c>
      <c r="D174" s="292" t="s">
        <v>1540</v>
      </c>
      <c r="E174" s="295" t="s">
        <v>1541</v>
      </c>
      <c r="F174" s="300">
        <v>2123445</v>
      </c>
      <c r="G174" s="296" t="s">
        <v>19</v>
      </c>
      <c r="H174" s="271">
        <v>0</v>
      </c>
      <c r="I174" s="297" t="s">
        <v>1572</v>
      </c>
      <c r="J174" s="298" t="s">
        <v>1543</v>
      </c>
      <c r="K174" s="298" t="s">
        <v>16</v>
      </c>
      <c r="L174" s="267">
        <v>0</v>
      </c>
      <c r="M174" s="300">
        <v>0</v>
      </c>
      <c r="N174" s="300">
        <v>206</v>
      </c>
      <c r="O174" s="300">
        <v>206</v>
      </c>
      <c r="P174" s="223">
        <v>32909231</v>
      </c>
      <c r="Q174" s="223">
        <v>74</v>
      </c>
      <c r="R174" s="301" t="s">
        <v>1585</v>
      </c>
      <c r="S174" s="293" t="s">
        <v>1002</v>
      </c>
    </row>
    <row r="175" spans="1:19" ht="12.75" customHeight="1" x14ac:dyDescent="0.25">
      <c r="A175" s="293" t="s">
        <v>1172</v>
      </c>
      <c r="B175" s="293">
        <v>5</v>
      </c>
      <c r="C175" s="295" t="s">
        <v>1540</v>
      </c>
      <c r="D175" s="292" t="s">
        <v>1540</v>
      </c>
      <c r="E175" s="295" t="s">
        <v>1541</v>
      </c>
      <c r="F175" s="300">
        <v>2120902</v>
      </c>
      <c r="G175" s="296" t="s">
        <v>19</v>
      </c>
      <c r="H175" s="300">
        <v>0</v>
      </c>
      <c r="I175" s="296" t="s">
        <v>1586</v>
      </c>
      <c r="J175" s="298" t="s">
        <v>1562</v>
      </c>
      <c r="K175" s="298"/>
      <c r="L175" s="267">
        <v>0</v>
      </c>
      <c r="M175" s="300">
        <v>0</v>
      </c>
      <c r="N175" s="300">
        <v>206</v>
      </c>
      <c r="O175" s="300">
        <v>206</v>
      </c>
      <c r="P175" s="223"/>
      <c r="Q175" s="223">
        <v>56</v>
      </c>
      <c r="R175" s="301" t="s">
        <v>1587</v>
      </c>
      <c r="S175" s="293" t="s">
        <v>1002</v>
      </c>
    </row>
    <row r="176" spans="1:19" ht="12.75" customHeight="1" x14ac:dyDescent="0.25">
      <c r="A176" s="293" t="s">
        <v>1172</v>
      </c>
      <c r="B176" s="293">
        <v>5</v>
      </c>
      <c r="C176" s="295" t="s">
        <v>1540</v>
      </c>
      <c r="D176" s="292" t="s">
        <v>1540</v>
      </c>
      <c r="E176" s="295" t="s">
        <v>1588</v>
      </c>
      <c r="F176" s="300" t="s">
        <v>1589</v>
      </c>
      <c r="G176" s="296" t="s">
        <v>19</v>
      </c>
      <c r="H176" s="300">
        <v>0</v>
      </c>
      <c r="I176" s="296" t="s">
        <v>1590</v>
      </c>
      <c r="J176" s="298" t="s">
        <v>1591</v>
      </c>
      <c r="K176" s="298"/>
      <c r="L176" s="267">
        <v>0</v>
      </c>
      <c r="M176" s="300">
        <v>0</v>
      </c>
      <c r="N176" s="300">
        <v>206</v>
      </c>
      <c r="O176" s="300">
        <v>206</v>
      </c>
      <c r="P176" s="223"/>
      <c r="Q176" s="223"/>
      <c r="R176" s="301" t="s">
        <v>1592</v>
      </c>
      <c r="S176" s="293" t="s">
        <v>1002</v>
      </c>
    </row>
    <row r="177" spans="1:19" ht="12.75" customHeight="1" x14ac:dyDescent="0.25">
      <c r="A177" s="293" t="s">
        <v>1172</v>
      </c>
      <c r="B177" s="293">
        <v>5</v>
      </c>
      <c r="C177" s="295" t="s">
        <v>1540</v>
      </c>
      <c r="D177" s="292" t="s">
        <v>1540</v>
      </c>
      <c r="E177" s="295" t="s">
        <v>1593</v>
      </c>
      <c r="F177" s="300">
        <v>2120886</v>
      </c>
      <c r="G177" s="296" t="s">
        <v>19</v>
      </c>
      <c r="H177" s="300">
        <v>0</v>
      </c>
      <c r="I177" s="296" t="s">
        <v>1549</v>
      </c>
      <c r="J177" s="298" t="s">
        <v>1594</v>
      </c>
      <c r="K177" s="298" t="s">
        <v>16</v>
      </c>
      <c r="L177" s="267">
        <v>0</v>
      </c>
      <c r="M177" s="300">
        <v>0</v>
      </c>
      <c r="N177" s="300">
        <v>115</v>
      </c>
      <c r="O177" s="300">
        <v>115</v>
      </c>
      <c r="P177" s="223">
        <v>68004540</v>
      </c>
      <c r="Q177" s="223">
        <v>96</v>
      </c>
      <c r="R177" s="301" t="s">
        <v>1595</v>
      </c>
      <c r="S177" s="293" t="s">
        <v>1002</v>
      </c>
    </row>
    <row r="178" spans="1:19" ht="12.75" customHeight="1" x14ac:dyDescent="0.25">
      <c r="A178" s="293" t="s">
        <v>1172</v>
      </c>
      <c r="B178" s="293">
        <v>5</v>
      </c>
      <c r="C178" s="295" t="s">
        <v>1540</v>
      </c>
      <c r="D178" s="292" t="s">
        <v>1540</v>
      </c>
      <c r="E178" s="295" t="s">
        <v>1541</v>
      </c>
      <c r="F178" s="300">
        <v>2123449</v>
      </c>
      <c r="G178" s="296" t="s">
        <v>19</v>
      </c>
      <c r="H178" s="300">
        <v>0</v>
      </c>
      <c r="I178" s="296" t="s">
        <v>1572</v>
      </c>
      <c r="J178" s="298" t="s">
        <v>1543</v>
      </c>
      <c r="K178" s="298" t="s">
        <v>16</v>
      </c>
      <c r="L178" s="267">
        <v>0</v>
      </c>
      <c r="M178" s="300">
        <v>0</v>
      </c>
      <c r="N178" s="300">
        <v>115</v>
      </c>
      <c r="O178" s="300">
        <v>115</v>
      </c>
      <c r="P178" s="223">
        <v>19037467</v>
      </c>
      <c r="Q178" s="223">
        <v>112</v>
      </c>
      <c r="R178" s="301" t="s">
        <v>1596</v>
      </c>
      <c r="S178" s="293" t="s">
        <v>1002</v>
      </c>
    </row>
    <row r="179" spans="1:19" ht="12.75" customHeight="1" x14ac:dyDescent="0.25">
      <c r="A179" s="293" t="s">
        <v>1172</v>
      </c>
      <c r="B179" s="293">
        <v>5</v>
      </c>
      <c r="C179" s="295" t="s">
        <v>1540</v>
      </c>
      <c r="D179" s="292" t="s">
        <v>1540</v>
      </c>
      <c r="E179" s="295" t="s">
        <v>1597</v>
      </c>
      <c r="F179" s="300">
        <v>682153</v>
      </c>
      <c r="G179" s="296" t="s">
        <v>19</v>
      </c>
      <c r="H179" s="300">
        <v>0</v>
      </c>
      <c r="I179" s="296" t="s">
        <v>1598</v>
      </c>
      <c r="J179" s="298" t="s">
        <v>1599</v>
      </c>
      <c r="K179" s="298"/>
      <c r="L179" s="267">
        <v>0</v>
      </c>
      <c r="M179" s="300">
        <v>0</v>
      </c>
      <c r="N179" s="300">
        <v>45</v>
      </c>
      <c r="O179" s="300">
        <v>45</v>
      </c>
      <c r="P179" s="223"/>
      <c r="Q179" s="223"/>
      <c r="R179" s="301" t="s">
        <v>1600</v>
      </c>
      <c r="S179" s="293" t="s">
        <v>1002</v>
      </c>
    </row>
    <row r="182" spans="1:19" ht="12.75" customHeight="1" x14ac:dyDescent="0.25">
      <c r="A182" s="293" t="s">
        <v>1172</v>
      </c>
      <c r="B182" s="293">
        <v>29</v>
      </c>
      <c r="C182" s="295" t="s">
        <v>1540</v>
      </c>
      <c r="D182" s="292" t="s">
        <v>1540</v>
      </c>
      <c r="E182" s="295" t="s">
        <v>1541</v>
      </c>
      <c r="F182" s="300">
        <v>2121979</v>
      </c>
      <c r="G182" s="296" t="s">
        <v>19</v>
      </c>
      <c r="H182" s="220" t="s">
        <v>94</v>
      </c>
      <c r="I182" s="297" t="s">
        <v>1542</v>
      </c>
      <c r="J182" s="298" t="s">
        <v>1543</v>
      </c>
      <c r="K182" s="298" t="s">
        <v>16</v>
      </c>
      <c r="L182" s="267">
        <v>4.43</v>
      </c>
      <c r="M182" s="267">
        <v>0</v>
      </c>
      <c r="N182" s="300">
        <v>321</v>
      </c>
      <c r="O182" s="300">
        <v>321</v>
      </c>
      <c r="P182" s="223">
        <v>137154708</v>
      </c>
      <c r="Q182" s="223">
        <v>70</v>
      </c>
      <c r="R182" s="301" t="s">
        <v>1544</v>
      </c>
    </row>
    <row r="183" spans="1:19" ht="12.75" customHeight="1" x14ac:dyDescent="0.25">
      <c r="A183" s="293" t="s">
        <v>1172</v>
      </c>
      <c r="B183" s="293">
        <v>29</v>
      </c>
      <c r="C183" s="295" t="s">
        <v>1540</v>
      </c>
      <c r="D183" s="292" t="s">
        <v>1540</v>
      </c>
      <c r="E183" s="295" t="s">
        <v>1545</v>
      </c>
      <c r="F183" s="300" t="s">
        <v>1546</v>
      </c>
      <c r="G183" s="296" t="s">
        <v>19</v>
      </c>
      <c r="H183" s="296" t="s">
        <v>94</v>
      </c>
      <c r="I183" s="296" t="s">
        <v>1547</v>
      </c>
      <c r="J183" s="298" t="s">
        <v>1195</v>
      </c>
      <c r="K183" s="298" t="s">
        <v>16</v>
      </c>
      <c r="L183" s="267">
        <v>21.13</v>
      </c>
      <c r="M183" s="267">
        <v>1</v>
      </c>
      <c r="N183" s="300">
        <v>260</v>
      </c>
      <c r="O183" s="300">
        <v>0</v>
      </c>
      <c r="P183" s="223">
        <v>819486460</v>
      </c>
      <c r="Q183" s="223">
        <v>52</v>
      </c>
      <c r="R183" s="312" t="s">
        <v>1196</v>
      </c>
    </row>
    <row r="184" spans="1:19" ht="12.75" customHeight="1" x14ac:dyDescent="0.25">
      <c r="A184" s="293" t="s">
        <v>1172</v>
      </c>
      <c r="B184" s="293">
        <v>29</v>
      </c>
      <c r="C184" s="295" t="s">
        <v>1540</v>
      </c>
      <c r="D184" s="292" t="s">
        <v>1540</v>
      </c>
      <c r="E184" s="295" t="s">
        <v>1545</v>
      </c>
      <c r="F184" s="300" t="s">
        <v>1548</v>
      </c>
      <c r="G184" s="296" t="s">
        <v>19</v>
      </c>
      <c r="H184" s="296" t="s">
        <v>94</v>
      </c>
      <c r="I184" s="296" t="s">
        <v>1547</v>
      </c>
      <c r="J184" s="298" t="s">
        <v>1195</v>
      </c>
      <c r="K184" s="298" t="s">
        <v>16</v>
      </c>
      <c r="L184" s="267">
        <v>23</v>
      </c>
      <c r="M184" s="267">
        <v>1</v>
      </c>
      <c r="N184" s="300">
        <v>206</v>
      </c>
      <c r="O184" s="300">
        <v>0</v>
      </c>
      <c r="P184" s="223"/>
      <c r="Q184" s="223">
        <v>52</v>
      </c>
      <c r="R184" s="312" t="s">
        <v>1196</v>
      </c>
    </row>
    <row r="185" spans="1:19" ht="12.75" customHeight="1" x14ac:dyDescent="0.25">
      <c r="A185" s="293" t="s">
        <v>1172</v>
      </c>
      <c r="B185" s="293">
        <v>29</v>
      </c>
      <c r="C185" s="295" t="s">
        <v>1540</v>
      </c>
      <c r="D185" s="292" t="s">
        <v>1540</v>
      </c>
      <c r="E185" s="295" t="s">
        <v>1541</v>
      </c>
      <c r="F185" s="300">
        <v>2120887</v>
      </c>
      <c r="G185" s="296" t="s">
        <v>19</v>
      </c>
      <c r="H185" s="296" t="s">
        <v>94</v>
      </c>
      <c r="I185" s="296" t="s">
        <v>1549</v>
      </c>
      <c r="J185" s="298" t="s">
        <v>1550</v>
      </c>
      <c r="K185" s="298" t="s">
        <v>16</v>
      </c>
      <c r="L185" s="267">
        <v>5.0599999999999996</v>
      </c>
      <c r="M185" s="267">
        <v>0</v>
      </c>
      <c r="N185" s="300">
        <v>150</v>
      </c>
      <c r="O185" s="300">
        <v>150</v>
      </c>
      <c r="P185" s="223">
        <v>85924597</v>
      </c>
      <c r="Q185" s="223">
        <v>92</v>
      </c>
      <c r="R185" s="301"/>
    </row>
    <row r="186" spans="1:19" ht="12.75" customHeight="1" x14ac:dyDescent="0.25">
      <c r="A186" s="293" t="s">
        <v>1172</v>
      </c>
      <c r="B186" s="293">
        <v>29</v>
      </c>
      <c r="C186" s="295" t="s">
        <v>1540</v>
      </c>
      <c r="D186" s="292" t="s">
        <v>1540</v>
      </c>
      <c r="E186" s="295" t="s">
        <v>1545</v>
      </c>
      <c r="F186" s="300" t="s">
        <v>1551</v>
      </c>
      <c r="G186" s="296" t="s">
        <v>19</v>
      </c>
      <c r="H186" s="296" t="s">
        <v>94</v>
      </c>
      <c r="I186" s="296" t="s">
        <v>1552</v>
      </c>
      <c r="J186" s="298" t="s">
        <v>822</v>
      </c>
      <c r="K186" s="298" t="s">
        <v>16</v>
      </c>
      <c r="L186" s="267">
        <v>1.9</v>
      </c>
      <c r="M186" s="267">
        <v>0</v>
      </c>
      <c r="N186" s="300">
        <v>140</v>
      </c>
      <c r="O186" s="300">
        <v>0</v>
      </c>
      <c r="P186" s="223"/>
      <c r="Q186" s="223">
        <v>52</v>
      </c>
      <c r="R186" s="301"/>
    </row>
    <row r="187" spans="1:19" ht="12.75" customHeight="1" x14ac:dyDescent="0.25">
      <c r="A187" s="293" t="s">
        <v>1172</v>
      </c>
      <c r="B187" s="293">
        <v>29</v>
      </c>
      <c r="C187" s="295" t="s">
        <v>1540</v>
      </c>
      <c r="D187" s="292" t="s">
        <v>1540</v>
      </c>
      <c r="E187" s="295" t="s">
        <v>1541</v>
      </c>
      <c r="F187" s="300">
        <v>2121949</v>
      </c>
      <c r="G187" s="296" t="s">
        <v>19</v>
      </c>
      <c r="H187" s="296" t="s">
        <v>94</v>
      </c>
      <c r="I187" s="296" t="s">
        <v>1542</v>
      </c>
      <c r="J187" s="298" t="s">
        <v>1553</v>
      </c>
      <c r="K187" s="298" t="s">
        <v>16</v>
      </c>
      <c r="L187" s="267">
        <v>4.43</v>
      </c>
      <c r="M187" s="267">
        <v>0</v>
      </c>
      <c r="N187" s="300">
        <v>90</v>
      </c>
      <c r="O187" s="300">
        <v>90</v>
      </c>
      <c r="P187" s="223">
        <v>40098316</v>
      </c>
      <c r="Q187" s="223">
        <v>108</v>
      </c>
      <c r="R187" s="301" t="s">
        <v>1554</v>
      </c>
    </row>
    <row r="188" spans="1:19" ht="12.75" customHeight="1" x14ac:dyDescent="0.25">
      <c r="A188" s="293" t="s">
        <v>1172</v>
      </c>
      <c r="B188" s="293">
        <v>29</v>
      </c>
      <c r="C188" s="295" t="s">
        <v>1540</v>
      </c>
      <c r="D188" s="292" t="s">
        <v>1540</v>
      </c>
      <c r="E188" s="295" t="s">
        <v>1541</v>
      </c>
      <c r="F188" s="300">
        <v>2121978</v>
      </c>
      <c r="G188" s="296" t="s">
        <v>19</v>
      </c>
      <c r="H188" s="296" t="s">
        <v>94</v>
      </c>
      <c r="I188" s="296" t="s">
        <v>1542</v>
      </c>
      <c r="J188" s="298" t="s">
        <v>1553</v>
      </c>
      <c r="K188" s="298" t="s">
        <v>16</v>
      </c>
      <c r="L188" s="267">
        <v>4.43</v>
      </c>
      <c r="M188" s="267">
        <v>0</v>
      </c>
      <c r="N188" s="300">
        <v>82</v>
      </c>
      <c r="O188" s="300">
        <v>82</v>
      </c>
      <c r="P188" s="223">
        <v>31885636</v>
      </c>
      <c r="Q188" s="223">
        <v>126</v>
      </c>
      <c r="R188" s="301" t="s">
        <v>1555</v>
      </c>
    </row>
    <row r="189" spans="1:19" ht="12.75" customHeight="1" x14ac:dyDescent="0.25">
      <c r="A189" s="293" t="s">
        <v>1172</v>
      </c>
      <c r="B189" s="293">
        <v>29</v>
      </c>
      <c r="C189" s="295"/>
      <c r="D189" s="292"/>
      <c r="E189" s="295" t="s">
        <v>1545</v>
      </c>
      <c r="F189" s="300" t="s">
        <v>1556</v>
      </c>
      <c r="G189" s="296" t="s">
        <v>19</v>
      </c>
      <c r="H189" s="296" t="s">
        <v>94</v>
      </c>
      <c r="I189" s="296" t="s">
        <v>1557</v>
      </c>
      <c r="J189" s="298" t="s">
        <v>1195</v>
      </c>
      <c r="K189" s="298" t="s">
        <v>16</v>
      </c>
      <c r="L189" s="267">
        <v>21.36</v>
      </c>
      <c r="M189" s="267">
        <v>1</v>
      </c>
      <c r="N189" s="300">
        <v>57</v>
      </c>
      <c r="O189" s="300">
        <v>0</v>
      </c>
      <c r="P189" s="223"/>
      <c r="Q189" s="223">
        <v>53</v>
      </c>
      <c r="R189" s="312" t="s">
        <v>1196</v>
      </c>
    </row>
    <row r="190" spans="1:19" ht="12.75" customHeight="1" x14ac:dyDescent="0.25">
      <c r="A190" s="293" t="s">
        <v>1172</v>
      </c>
      <c r="B190" s="293">
        <v>29</v>
      </c>
      <c r="C190" s="295" t="s">
        <v>1540</v>
      </c>
      <c r="D190" s="295" t="s">
        <v>1540</v>
      </c>
      <c r="E190" s="295" t="s">
        <v>1558</v>
      </c>
      <c r="F190" s="300">
        <v>2011</v>
      </c>
      <c r="G190" s="296" t="s">
        <v>19</v>
      </c>
      <c r="H190" s="271" t="s">
        <v>94</v>
      </c>
      <c r="I190" s="297" t="s">
        <v>1559</v>
      </c>
      <c r="J190" s="298" t="s">
        <v>1560</v>
      </c>
      <c r="K190" s="298" t="s">
        <v>16</v>
      </c>
      <c r="L190" s="267">
        <v>3</v>
      </c>
      <c r="M190" s="300">
        <v>0</v>
      </c>
      <c r="N190" s="300">
        <v>240</v>
      </c>
      <c r="O190" s="300">
        <v>240</v>
      </c>
      <c r="P190" s="223">
        <v>130445008</v>
      </c>
      <c r="Q190" s="223">
        <v>136</v>
      </c>
      <c r="R190" s="301"/>
      <c r="S190" s="293" t="s">
        <v>1002</v>
      </c>
    </row>
    <row r="191" spans="1:19" ht="12.75" customHeight="1" x14ac:dyDescent="0.25">
      <c r="A191" s="293" t="s">
        <v>1172</v>
      </c>
      <c r="B191" s="293">
        <v>29</v>
      </c>
      <c r="C191" s="295" t="s">
        <v>1540</v>
      </c>
      <c r="D191" s="295" t="s">
        <v>1540</v>
      </c>
      <c r="E191" s="295" t="s">
        <v>1541</v>
      </c>
      <c r="F191" s="300">
        <v>2120900</v>
      </c>
      <c r="G191" s="296" t="s">
        <v>19</v>
      </c>
      <c r="H191" s="300" t="s">
        <v>94</v>
      </c>
      <c r="I191" s="296" t="s">
        <v>1561</v>
      </c>
      <c r="J191" s="298" t="s">
        <v>1562</v>
      </c>
      <c r="K191" s="298" t="s">
        <v>16</v>
      </c>
      <c r="L191" s="426" t="s">
        <v>237</v>
      </c>
      <c r="M191" s="310">
        <v>0</v>
      </c>
      <c r="N191" s="300">
        <v>135</v>
      </c>
      <c r="O191" s="300">
        <v>135</v>
      </c>
      <c r="P191" s="223">
        <v>77685858</v>
      </c>
      <c r="Q191" s="223">
        <v>158</v>
      </c>
      <c r="R191" s="301" t="s">
        <v>1563</v>
      </c>
      <c r="S191" s="293" t="s">
        <v>1002</v>
      </c>
    </row>
    <row r="192" spans="1:19" ht="12.75" customHeight="1" x14ac:dyDescent="0.25">
      <c r="A192" s="293" t="s">
        <v>1172</v>
      </c>
      <c r="B192" s="293">
        <v>29</v>
      </c>
      <c r="C192" s="295" t="s">
        <v>1540</v>
      </c>
      <c r="D192" s="295" t="s">
        <v>1540</v>
      </c>
      <c r="E192" s="295" t="s">
        <v>1541</v>
      </c>
      <c r="F192" s="300">
        <v>2121977</v>
      </c>
      <c r="G192" s="296" t="s">
        <v>19</v>
      </c>
      <c r="H192" s="300" t="s">
        <v>94</v>
      </c>
      <c r="I192" s="296" t="s">
        <v>1542</v>
      </c>
      <c r="J192" s="298" t="s">
        <v>1543</v>
      </c>
      <c r="K192" s="298" t="s">
        <v>16</v>
      </c>
      <c r="L192" s="426">
        <v>0</v>
      </c>
      <c r="M192" s="310">
        <v>0</v>
      </c>
      <c r="N192" s="300">
        <v>117</v>
      </c>
      <c r="O192" s="300">
        <v>117</v>
      </c>
      <c r="P192" s="223">
        <v>47128977</v>
      </c>
      <c r="Q192" s="223">
        <v>176</v>
      </c>
      <c r="R192" s="301" t="s">
        <v>1564</v>
      </c>
      <c r="S192" s="293" t="s">
        <v>1002</v>
      </c>
    </row>
    <row r="193" spans="1:19" ht="12.75" customHeight="1" x14ac:dyDescent="0.25">
      <c r="A193" s="293" t="s">
        <v>1172</v>
      </c>
      <c r="B193" s="293">
        <v>29</v>
      </c>
      <c r="C193" s="295" t="s">
        <v>1540</v>
      </c>
      <c r="D193" s="295" t="s">
        <v>1540</v>
      </c>
      <c r="E193" s="295" t="s">
        <v>1565</v>
      </c>
      <c r="F193" s="300" t="s">
        <v>1566</v>
      </c>
      <c r="G193" s="296" t="s">
        <v>19</v>
      </c>
      <c r="H193" s="300" t="s">
        <v>94</v>
      </c>
      <c r="I193" s="296" t="s">
        <v>1567</v>
      </c>
      <c r="J193" s="298" t="s">
        <v>1195</v>
      </c>
      <c r="K193" s="298" t="s">
        <v>16</v>
      </c>
      <c r="L193" s="267">
        <v>8.2330000000000005</v>
      </c>
      <c r="M193" s="300">
        <v>1</v>
      </c>
      <c r="N193" s="300">
        <v>75</v>
      </c>
      <c r="O193" s="300">
        <v>75</v>
      </c>
      <c r="P193" s="223"/>
      <c r="Q193" s="223"/>
      <c r="R193" s="312" t="s">
        <v>1196</v>
      </c>
      <c r="S193" s="293" t="s">
        <v>1002</v>
      </c>
    </row>
    <row r="194" spans="1:19" ht="12.75" customHeight="1" x14ac:dyDescent="0.25">
      <c r="A194" s="293" t="s">
        <v>1172</v>
      </c>
      <c r="B194" s="293">
        <v>29</v>
      </c>
      <c r="C194" s="295" t="s">
        <v>1540</v>
      </c>
      <c r="D194" s="295" t="s">
        <v>1540</v>
      </c>
      <c r="E194" s="295" t="s">
        <v>1565</v>
      </c>
      <c r="F194" s="300" t="s">
        <v>1568</v>
      </c>
      <c r="G194" s="296" t="s">
        <v>19</v>
      </c>
      <c r="H194" s="300" t="s">
        <v>94</v>
      </c>
      <c r="I194" s="296" t="s">
        <v>1569</v>
      </c>
      <c r="J194" s="298" t="s">
        <v>1570</v>
      </c>
      <c r="K194" s="298" t="s">
        <v>16</v>
      </c>
      <c r="L194" s="267">
        <v>14.0466</v>
      </c>
      <c r="M194" s="300">
        <v>0</v>
      </c>
      <c r="N194" s="300">
        <v>60</v>
      </c>
      <c r="O194" s="300">
        <v>60</v>
      </c>
      <c r="P194" s="223"/>
      <c r="Q194" s="223"/>
      <c r="R194" s="301"/>
      <c r="S194" s="293" t="s">
        <v>1002</v>
      </c>
    </row>
    <row r="195" spans="1:19" ht="12.75" customHeight="1" x14ac:dyDescent="0.25">
      <c r="A195" s="293" t="s">
        <v>1172</v>
      </c>
      <c r="B195" s="293">
        <v>29</v>
      </c>
      <c r="C195" s="295" t="s">
        <v>1540</v>
      </c>
      <c r="D195" s="295" t="s">
        <v>1540</v>
      </c>
      <c r="E195" s="295" t="s">
        <v>1571</v>
      </c>
      <c r="F195" s="300">
        <v>2123447</v>
      </c>
      <c r="G195" s="296" t="s">
        <v>19</v>
      </c>
      <c r="H195" s="300" t="s">
        <v>94</v>
      </c>
      <c r="I195" s="296" t="s">
        <v>1572</v>
      </c>
      <c r="J195" s="298" t="s">
        <v>1543</v>
      </c>
      <c r="K195" s="298" t="s">
        <v>16</v>
      </c>
      <c r="L195" s="267">
        <v>0</v>
      </c>
      <c r="M195" s="300">
        <v>0</v>
      </c>
      <c r="N195" s="300">
        <v>29</v>
      </c>
      <c r="O195" s="300">
        <v>29</v>
      </c>
      <c r="P195" s="223">
        <v>4341227</v>
      </c>
      <c r="Q195" s="223">
        <v>192</v>
      </c>
      <c r="R195" s="312" t="s">
        <v>1573</v>
      </c>
      <c r="S195" s="293" t="s">
        <v>1002</v>
      </c>
    </row>
    <row r="198" spans="1:19" s="141" customFormat="1" ht="18" customHeight="1" x14ac:dyDescent="0.2">
      <c r="A198" s="144" t="s">
        <v>230</v>
      </c>
      <c r="B198" s="141">
        <v>14</v>
      </c>
      <c r="C198" s="89" t="s">
        <v>253</v>
      </c>
      <c r="D198" s="91" t="s">
        <v>253</v>
      </c>
      <c r="E198" s="89" t="s">
        <v>32</v>
      </c>
      <c r="F198" s="89" t="s">
        <v>254</v>
      </c>
      <c r="G198" s="91" t="s">
        <v>19</v>
      </c>
      <c r="H198" s="92" t="s">
        <v>255</v>
      </c>
      <c r="I198" s="93">
        <v>40545</v>
      </c>
      <c r="J198" s="94">
        <v>40898</v>
      </c>
      <c r="K198" s="94" t="s">
        <v>16</v>
      </c>
      <c r="L198" s="96">
        <v>12</v>
      </c>
      <c r="M198" s="96">
        <v>0</v>
      </c>
      <c r="N198" s="95">
        <v>101</v>
      </c>
      <c r="O198" s="95" t="s">
        <v>94</v>
      </c>
      <c r="P198" s="137">
        <v>133005130</v>
      </c>
      <c r="Q198" s="137">
        <v>71</v>
      </c>
      <c r="R198" s="88" t="s">
        <v>256</v>
      </c>
    </row>
    <row r="199" spans="1:19" s="141" customFormat="1" ht="18" customHeight="1" x14ac:dyDescent="0.2">
      <c r="A199" s="144" t="s">
        <v>230</v>
      </c>
      <c r="B199" s="141">
        <v>14</v>
      </c>
      <c r="C199" s="89" t="s">
        <v>253</v>
      </c>
      <c r="D199" s="91" t="s">
        <v>253</v>
      </c>
      <c r="E199" s="89" t="s">
        <v>32</v>
      </c>
      <c r="F199" s="96">
        <v>762612113</v>
      </c>
      <c r="G199" s="91" t="s">
        <v>19</v>
      </c>
      <c r="H199" s="91" t="s">
        <v>255</v>
      </c>
      <c r="I199" s="93">
        <v>40914</v>
      </c>
      <c r="J199" s="94">
        <v>41274</v>
      </c>
      <c r="K199" s="94" t="s">
        <v>16</v>
      </c>
      <c r="L199" s="96">
        <v>12</v>
      </c>
      <c r="M199" s="96">
        <v>0</v>
      </c>
      <c r="N199" s="95">
        <v>156</v>
      </c>
      <c r="O199" s="95" t="s">
        <v>94</v>
      </c>
      <c r="P199" s="137">
        <v>107361811</v>
      </c>
      <c r="Q199" s="137">
        <v>72</v>
      </c>
      <c r="R199" s="88" t="s">
        <v>256</v>
      </c>
    </row>
    <row r="200" spans="1:19" s="141" customFormat="1" ht="18" customHeight="1" x14ac:dyDescent="0.2">
      <c r="A200" s="144" t="s">
        <v>230</v>
      </c>
      <c r="B200" s="141">
        <v>14</v>
      </c>
      <c r="C200" s="89" t="s">
        <v>253</v>
      </c>
      <c r="D200" s="91" t="s">
        <v>253</v>
      </c>
      <c r="E200" s="89" t="s">
        <v>32</v>
      </c>
      <c r="F200" s="96">
        <v>762612876</v>
      </c>
      <c r="G200" s="91" t="s">
        <v>19</v>
      </c>
      <c r="H200" s="91" t="s">
        <v>255</v>
      </c>
      <c r="I200" s="93">
        <v>41206</v>
      </c>
      <c r="J200" s="94">
        <v>41274</v>
      </c>
      <c r="K200" s="94" t="s">
        <v>16</v>
      </c>
      <c r="L200" s="96">
        <v>0</v>
      </c>
      <c r="M200" s="96">
        <v>2</v>
      </c>
      <c r="N200" s="95">
        <v>72</v>
      </c>
      <c r="O200" s="95" t="s">
        <v>94</v>
      </c>
      <c r="P200" s="137">
        <v>47066400</v>
      </c>
      <c r="Q200" s="137">
        <v>72</v>
      </c>
      <c r="R200" s="88" t="s">
        <v>257</v>
      </c>
    </row>
    <row r="201" spans="1:19" s="141" customFormat="1" ht="18" customHeight="1" x14ac:dyDescent="0.2">
      <c r="A201" s="144" t="s">
        <v>230</v>
      </c>
      <c r="B201" s="141">
        <v>14</v>
      </c>
      <c r="C201" s="89" t="s">
        <v>253</v>
      </c>
      <c r="D201" s="91" t="s">
        <v>253</v>
      </c>
      <c r="E201" s="89" t="s">
        <v>32</v>
      </c>
      <c r="F201" s="96">
        <v>762612731</v>
      </c>
      <c r="G201" s="91" t="s">
        <v>19</v>
      </c>
      <c r="H201" s="91" t="s">
        <v>255</v>
      </c>
      <c r="I201" s="93">
        <v>41095</v>
      </c>
      <c r="J201" s="94">
        <v>41274</v>
      </c>
      <c r="K201" s="94" t="s">
        <v>16</v>
      </c>
      <c r="L201" s="96">
        <v>0</v>
      </c>
      <c r="M201" s="96">
        <v>5</v>
      </c>
      <c r="N201" s="95">
        <v>132</v>
      </c>
      <c r="O201" s="95" t="s">
        <v>94</v>
      </c>
      <c r="P201" s="137">
        <v>177914880</v>
      </c>
      <c r="Q201" s="137">
        <v>72</v>
      </c>
      <c r="R201" s="88" t="s">
        <v>257</v>
      </c>
    </row>
    <row r="202" spans="1:19" s="141" customFormat="1" ht="18" customHeight="1" x14ac:dyDescent="0.2">
      <c r="A202" s="144" t="s">
        <v>230</v>
      </c>
      <c r="B202" s="141">
        <v>14</v>
      </c>
      <c r="C202" s="89" t="s">
        <v>253</v>
      </c>
      <c r="D202" s="91" t="s">
        <v>253</v>
      </c>
      <c r="E202" s="89" t="s">
        <v>32</v>
      </c>
      <c r="F202" s="96">
        <v>762613322</v>
      </c>
      <c r="G202" s="91" t="s">
        <v>19</v>
      </c>
      <c r="H202" s="91" t="s">
        <v>255</v>
      </c>
      <c r="I202" s="93">
        <v>41290</v>
      </c>
      <c r="J202" s="94">
        <v>41639</v>
      </c>
      <c r="K202" s="94" t="s">
        <v>16</v>
      </c>
      <c r="L202" s="96">
        <v>12</v>
      </c>
      <c r="M202" s="96">
        <v>0</v>
      </c>
      <c r="N202" s="95">
        <v>48</v>
      </c>
      <c r="O202" s="95" t="s">
        <v>94</v>
      </c>
      <c r="P202" s="137">
        <v>15039951</v>
      </c>
      <c r="Q202" s="137">
        <v>73</v>
      </c>
      <c r="R202" s="88" t="s">
        <v>256</v>
      </c>
    </row>
    <row r="203" spans="1:19" s="141" customFormat="1" ht="18" customHeight="1" x14ac:dyDescent="0.2">
      <c r="A203" s="144" t="s">
        <v>230</v>
      </c>
      <c r="B203" s="141">
        <v>14</v>
      </c>
      <c r="C203" s="89" t="s">
        <v>258</v>
      </c>
      <c r="D203" s="91" t="s">
        <v>258</v>
      </c>
      <c r="E203" s="89" t="s">
        <v>32</v>
      </c>
      <c r="F203" s="96">
        <v>762610318</v>
      </c>
      <c r="G203" s="91" t="s">
        <v>19</v>
      </c>
      <c r="H203" s="92" t="s">
        <v>94</v>
      </c>
      <c r="I203" s="93" t="s">
        <v>259</v>
      </c>
      <c r="J203" s="94">
        <v>40543</v>
      </c>
      <c r="K203" s="94" t="s">
        <v>16</v>
      </c>
      <c r="L203" s="96">
        <v>12</v>
      </c>
      <c r="M203" s="96">
        <v>0</v>
      </c>
      <c r="N203" s="95">
        <v>192</v>
      </c>
      <c r="O203" s="95" t="s">
        <v>94</v>
      </c>
      <c r="P203" s="137">
        <v>121089525</v>
      </c>
      <c r="Q203" s="137">
        <v>71</v>
      </c>
      <c r="R203" s="88"/>
    </row>
    <row r="204" spans="1:19" s="88" customFormat="1" ht="18" customHeight="1" x14ac:dyDescent="0.25">
      <c r="A204" s="88" t="s">
        <v>311</v>
      </c>
      <c r="C204" s="89" t="s">
        <v>460</v>
      </c>
      <c r="D204" s="89" t="s">
        <v>460</v>
      </c>
      <c r="E204" s="89" t="s">
        <v>32</v>
      </c>
      <c r="F204" s="90">
        <v>115</v>
      </c>
      <c r="G204" s="91" t="s">
        <v>19</v>
      </c>
      <c r="H204" s="92">
        <v>0</v>
      </c>
      <c r="I204" s="93">
        <v>39834</v>
      </c>
      <c r="J204" s="94">
        <v>40178</v>
      </c>
      <c r="K204" s="94" t="s">
        <v>16</v>
      </c>
      <c r="L204" s="94" t="s">
        <v>567</v>
      </c>
      <c r="M204" s="94"/>
      <c r="N204" s="90">
        <v>294</v>
      </c>
      <c r="O204" s="95">
        <f>+N204*H204</f>
        <v>0</v>
      </c>
      <c r="P204" s="137">
        <v>184121700</v>
      </c>
      <c r="Q204" s="137">
        <v>87</v>
      </c>
      <c r="S204" s="88" t="s">
        <v>568</v>
      </c>
    </row>
    <row r="205" spans="1:19" s="88" customFormat="1" ht="18" customHeight="1" x14ac:dyDescent="0.25">
      <c r="A205" s="88" t="s">
        <v>311</v>
      </c>
      <c r="C205" s="89" t="s">
        <v>460</v>
      </c>
      <c r="D205" s="89" t="s">
        <v>460</v>
      </c>
      <c r="E205" s="89" t="s">
        <v>32</v>
      </c>
      <c r="F205" s="96">
        <v>74</v>
      </c>
      <c r="G205" s="91" t="s">
        <v>19</v>
      </c>
      <c r="H205" s="92">
        <v>0</v>
      </c>
      <c r="I205" s="93">
        <v>40193</v>
      </c>
      <c r="J205" s="94">
        <v>40543</v>
      </c>
      <c r="K205" s="94" t="s">
        <v>16</v>
      </c>
      <c r="L205" s="94" t="s">
        <v>569</v>
      </c>
      <c r="M205" s="94"/>
      <c r="N205" s="90">
        <v>368</v>
      </c>
      <c r="O205" s="95">
        <v>0</v>
      </c>
      <c r="P205" s="137">
        <v>208633561</v>
      </c>
      <c r="Q205" s="137">
        <v>88</v>
      </c>
      <c r="S205" s="88" t="s">
        <v>568</v>
      </c>
    </row>
    <row r="206" spans="1:19" s="88" customFormat="1" ht="18" customHeight="1" x14ac:dyDescent="0.25">
      <c r="A206" s="88" t="s">
        <v>311</v>
      </c>
      <c r="C206" s="89" t="s">
        <v>460</v>
      </c>
      <c r="D206" s="89" t="s">
        <v>460</v>
      </c>
      <c r="E206" s="89" t="s">
        <v>32</v>
      </c>
      <c r="F206" s="96">
        <v>161</v>
      </c>
      <c r="G206" s="91" t="s">
        <v>19</v>
      </c>
      <c r="H206" s="92">
        <v>0</v>
      </c>
      <c r="I206" s="93">
        <v>40563</v>
      </c>
      <c r="J206" s="94">
        <v>40908</v>
      </c>
      <c r="K206" s="94" t="s">
        <v>16</v>
      </c>
      <c r="L206" s="94" t="s">
        <v>570</v>
      </c>
      <c r="M206" s="94"/>
      <c r="N206" s="90">
        <v>244</v>
      </c>
      <c r="O206" s="95">
        <v>0</v>
      </c>
      <c r="P206" s="137">
        <v>389473603</v>
      </c>
      <c r="Q206" s="137">
        <v>89</v>
      </c>
      <c r="S206" s="88" t="s">
        <v>568</v>
      </c>
    </row>
    <row r="207" spans="1:19" s="88" customFormat="1" ht="18" customHeight="1" x14ac:dyDescent="0.25">
      <c r="A207" s="88" t="s">
        <v>311</v>
      </c>
      <c r="C207" s="89" t="s">
        <v>460</v>
      </c>
      <c r="D207" s="89" t="s">
        <v>460</v>
      </c>
      <c r="E207" s="89" t="s">
        <v>32</v>
      </c>
      <c r="F207" s="96">
        <v>198</v>
      </c>
      <c r="G207" s="91" t="s">
        <v>19</v>
      </c>
      <c r="H207" s="92" t="s">
        <v>237</v>
      </c>
      <c r="I207" s="93">
        <v>40924</v>
      </c>
      <c r="J207" s="94">
        <v>41090</v>
      </c>
      <c r="K207" s="94" t="s">
        <v>16</v>
      </c>
      <c r="L207" s="94" t="s">
        <v>571</v>
      </c>
      <c r="M207" s="94"/>
      <c r="N207" s="95">
        <v>276</v>
      </c>
      <c r="O207" s="95">
        <v>0</v>
      </c>
      <c r="P207" s="137">
        <v>105253888</v>
      </c>
      <c r="Q207" s="137">
        <v>90</v>
      </c>
      <c r="S207" s="88" t="s">
        <v>568</v>
      </c>
    </row>
    <row r="208" spans="1:19" s="88" customFormat="1" ht="18" customHeight="1" x14ac:dyDescent="0.25">
      <c r="A208" s="88" t="s">
        <v>311</v>
      </c>
      <c r="C208" s="89" t="s">
        <v>460</v>
      </c>
      <c r="D208" s="89" t="s">
        <v>460</v>
      </c>
      <c r="E208" s="89" t="s">
        <v>32</v>
      </c>
      <c r="F208" s="96">
        <v>384</v>
      </c>
      <c r="G208" s="91" t="s">
        <v>19</v>
      </c>
      <c r="H208" s="92">
        <v>0</v>
      </c>
      <c r="I208" s="93">
        <v>41091</v>
      </c>
      <c r="J208" s="94">
        <v>41274</v>
      </c>
      <c r="K208" s="94" t="s">
        <v>16</v>
      </c>
      <c r="L208" s="94" t="s">
        <v>572</v>
      </c>
      <c r="M208" s="94"/>
      <c r="N208" s="95">
        <v>120</v>
      </c>
      <c r="O208" s="95">
        <v>0</v>
      </c>
      <c r="P208" s="137">
        <v>49054240</v>
      </c>
      <c r="Q208" s="137">
        <v>90</v>
      </c>
      <c r="S208" s="88" t="s">
        <v>568</v>
      </c>
    </row>
    <row r="209" spans="1:19" s="88" customFormat="1" ht="18" customHeight="1" x14ac:dyDescent="0.25">
      <c r="A209" s="88" t="s">
        <v>311</v>
      </c>
      <c r="C209" s="89" t="s">
        <v>460</v>
      </c>
      <c r="D209" s="89" t="s">
        <v>460</v>
      </c>
      <c r="E209" s="89" t="s">
        <v>32</v>
      </c>
      <c r="F209" s="96">
        <v>416</v>
      </c>
      <c r="G209" s="91" t="s">
        <v>19</v>
      </c>
      <c r="H209" s="92">
        <v>0</v>
      </c>
      <c r="I209" s="93">
        <v>41094</v>
      </c>
      <c r="J209" s="94">
        <v>41247</v>
      </c>
      <c r="K209" s="94" t="s">
        <v>16</v>
      </c>
      <c r="L209" s="94" t="s">
        <v>315</v>
      </c>
      <c r="M209" s="94" t="s">
        <v>573</v>
      </c>
      <c r="N209" s="95">
        <v>156</v>
      </c>
      <c r="O209" s="95">
        <v>0</v>
      </c>
      <c r="P209" s="137">
        <v>210263040</v>
      </c>
      <c r="Q209" s="137">
        <v>91</v>
      </c>
      <c r="S209" s="88" t="s">
        <v>568</v>
      </c>
    </row>
    <row r="210" spans="1:19" s="88" customFormat="1" ht="18" customHeight="1" x14ac:dyDescent="0.25">
      <c r="A210" s="88" t="s">
        <v>311</v>
      </c>
      <c r="C210" s="89" t="s">
        <v>460</v>
      </c>
      <c r="D210" s="89" t="s">
        <v>460</v>
      </c>
      <c r="E210" s="89" t="s">
        <v>32</v>
      </c>
      <c r="F210" s="96">
        <v>417</v>
      </c>
      <c r="G210" s="91" t="s">
        <v>19</v>
      </c>
      <c r="H210" s="92">
        <v>0</v>
      </c>
      <c r="I210" s="93">
        <v>41094</v>
      </c>
      <c r="J210" s="94">
        <v>41274</v>
      </c>
      <c r="K210" s="94" t="s">
        <v>16</v>
      </c>
      <c r="L210" s="94" t="s">
        <v>315</v>
      </c>
      <c r="M210" s="94" t="s">
        <v>574</v>
      </c>
      <c r="N210" s="95">
        <v>120</v>
      </c>
      <c r="O210" s="95">
        <v>0</v>
      </c>
      <c r="P210" s="137">
        <v>49054240</v>
      </c>
      <c r="Q210" s="137">
        <v>91</v>
      </c>
      <c r="S210" s="88" t="s">
        <v>568</v>
      </c>
    </row>
    <row r="211" spans="1:19" s="88" customFormat="1" ht="18" customHeight="1" x14ac:dyDescent="0.25">
      <c r="A211" s="88" t="s">
        <v>311</v>
      </c>
      <c r="C211" s="89" t="s">
        <v>460</v>
      </c>
      <c r="D211" s="89" t="s">
        <v>460</v>
      </c>
      <c r="E211" s="89" t="s">
        <v>32</v>
      </c>
      <c r="F211" s="96">
        <v>646</v>
      </c>
      <c r="G211" s="91" t="s">
        <v>19</v>
      </c>
      <c r="H211" s="92">
        <v>0</v>
      </c>
      <c r="I211" s="93">
        <v>41257</v>
      </c>
      <c r="J211" s="94">
        <v>41943</v>
      </c>
      <c r="K211" s="94" t="s">
        <v>16</v>
      </c>
      <c r="L211" s="94" t="s">
        <v>575</v>
      </c>
      <c r="M211" s="94" t="s">
        <v>576</v>
      </c>
      <c r="N211" s="95">
        <v>411</v>
      </c>
      <c r="O211" s="95"/>
      <c r="P211" s="137">
        <v>1697436576</v>
      </c>
      <c r="Q211" s="137">
        <v>92</v>
      </c>
      <c r="S211" s="88" t="s">
        <v>568</v>
      </c>
    </row>
    <row r="212" spans="1:19" s="143" customFormat="1" ht="18" customHeight="1" x14ac:dyDescent="0.2">
      <c r="A212" s="142" t="s">
        <v>418</v>
      </c>
      <c r="B212" s="142">
        <v>33</v>
      </c>
      <c r="C212" s="91" t="s">
        <v>560</v>
      </c>
      <c r="D212" s="91" t="s">
        <v>560</v>
      </c>
      <c r="E212" s="89" t="s">
        <v>561</v>
      </c>
      <c r="F212" s="138" t="s">
        <v>562</v>
      </c>
      <c r="G212" s="91" t="s">
        <v>19</v>
      </c>
      <c r="H212" s="92"/>
      <c r="I212" s="94">
        <v>41512</v>
      </c>
      <c r="J212" s="94">
        <v>41988</v>
      </c>
      <c r="K212" s="139">
        <f>(YEARFRAC(I212,J212,3))*12</f>
        <v>15.64931506849315</v>
      </c>
      <c r="L212" s="94" t="s">
        <v>16</v>
      </c>
      <c r="M212" s="140"/>
      <c r="N212" s="140"/>
      <c r="O212" s="90">
        <v>300</v>
      </c>
      <c r="P212" s="137">
        <v>1200000000</v>
      </c>
      <c r="Q212" s="137"/>
      <c r="R212" s="88"/>
    </row>
    <row r="213" spans="1:19" s="143" customFormat="1" ht="18" customHeight="1" x14ac:dyDescent="0.2">
      <c r="A213" s="142" t="s">
        <v>418</v>
      </c>
      <c r="B213" s="142">
        <v>33</v>
      </c>
      <c r="C213" s="91" t="s">
        <v>560</v>
      </c>
      <c r="D213" s="91" t="s">
        <v>560</v>
      </c>
      <c r="E213" s="89" t="s">
        <v>561</v>
      </c>
      <c r="F213" s="138" t="s">
        <v>563</v>
      </c>
      <c r="G213" s="91" t="s">
        <v>19</v>
      </c>
      <c r="H213" s="91"/>
      <c r="I213" s="94">
        <v>41304</v>
      </c>
      <c r="J213" s="94">
        <v>41639</v>
      </c>
      <c r="K213" s="139">
        <f>(YEARFRAC(I213,J213,3))*12</f>
        <v>11.013698630136986</v>
      </c>
      <c r="L213" s="94" t="s">
        <v>16</v>
      </c>
      <c r="M213" s="140">
        <v>6.25</v>
      </c>
      <c r="N213" s="140">
        <f>K213-M213</f>
        <v>4.7636986301369859</v>
      </c>
      <c r="O213" s="90">
        <v>146</v>
      </c>
      <c r="P213" s="137">
        <v>804188596</v>
      </c>
      <c r="Q213" s="137">
        <v>82</v>
      </c>
      <c r="R213" s="88"/>
    </row>
    <row r="214" spans="1:19" s="143" customFormat="1" ht="18" customHeight="1" x14ac:dyDescent="0.2">
      <c r="A214" s="142" t="s">
        <v>418</v>
      </c>
      <c r="B214" s="142">
        <v>33</v>
      </c>
      <c r="C214" s="91" t="s">
        <v>560</v>
      </c>
      <c r="D214" s="91" t="s">
        <v>560</v>
      </c>
      <c r="E214" s="89" t="s">
        <v>564</v>
      </c>
      <c r="F214" s="96">
        <v>5649</v>
      </c>
      <c r="G214" s="91" t="s">
        <v>19</v>
      </c>
      <c r="H214" s="91"/>
      <c r="I214" s="94"/>
      <c r="J214" s="94"/>
      <c r="K214" s="140">
        <f t="shared" ref="K214:K216" si="2">(YEARFRAC(I214,J214,3))*12</f>
        <v>0</v>
      </c>
      <c r="L214" s="94" t="s">
        <v>16</v>
      </c>
      <c r="M214" s="140">
        <v>0</v>
      </c>
      <c r="N214" s="140">
        <f t="shared" ref="N214" si="3">K214-M214</f>
        <v>0</v>
      </c>
      <c r="O214" s="90">
        <v>155</v>
      </c>
      <c r="P214" s="137">
        <v>136289950</v>
      </c>
      <c r="Q214" s="137">
        <v>86</v>
      </c>
      <c r="R214" s="88"/>
    </row>
    <row r="215" spans="1:19" s="143" customFormat="1" ht="18" customHeight="1" x14ac:dyDescent="0.2">
      <c r="A215" s="142" t="s">
        <v>418</v>
      </c>
      <c r="B215" s="142">
        <v>33</v>
      </c>
      <c r="C215" s="91" t="s">
        <v>560</v>
      </c>
      <c r="D215" s="91" t="s">
        <v>560</v>
      </c>
      <c r="E215" s="89" t="s">
        <v>561</v>
      </c>
      <c r="F215" s="96" t="s">
        <v>565</v>
      </c>
      <c r="G215" s="91" t="s">
        <v>19</v>
      </c>
      <c r="H215" s="91"/>
      <c r="I215" s="94">
        <v>41095</v>
      </c>
      <c r="J215" s="94">
        <v>41273</v>
      </c>
      <c r="K215" s="140">
        <f t="shared" si="2"/>
        <v>5.8520547945205479</v>
      </c>
      <c r="L215" s="94" t="s">
        <v>16</v>
      </c>
      <c r="M215" s="140" t="e">
        <f>(YEARFRAC(#REF!,#REF!,3)*12)</f>
        <v>#REF!</v>
      </c>
      <c r="N215" s="140">
        <v>5.85</v>
      </c>
      <c r="O215" s="90">
        <v>210</v>
      </c>
      <c r="P215" s="137">
        <v>556785981</v>
      </c>
      <c r="Q215" s="137">
        <v>90</v>
      </c>
      <c r="R215" s="88"/>
    </row>
    <row r="216" spans="1:19" s="143" customFormat="1" ht="18" customHeight="1" x14ac:dyDescent="0.2">
      <c r="A216" s="142" t="s">
        <v>418</v>
      </c>
      <c r="B216" s="142">
        <v>33</v>
      </c>
      <c r="C216" s="91" t="s">
        <v>560</v>
      </c>
      <c r="D216" s="91" t="s">
        <v>560</v>
      </c>
      <c r="E216" s="89" t="s">
        <v>561</v>
      </c>
      <c r="F216" s="96" t="s">
        <v>566</v>
      </c>
      <c r="G216" s="91" t="s">
        <v>19</v>
      </c>
      <c r="H216" s="91"/>
      <c r="I216" s="94">
        <v>40936</v>
      </c>
      <c r="J216" s="94">
        <v>41274</v>
      </c>
      <c r="K216" s="140">
        <f t="shared" si="2"/>
        <v>11.112328767123287</v>
      </c>
      <c r="L216" s="94" t="s">
        <v>16</v>
      </c>
      <c r="M216" s="140">
        <v>6.7</v>
      </c>
      <c r="N216" s="140">
        <f t="shared" ref="N216" si="4">K216-M216</f>
        <v>4.4123287671232871</v>
      </c>
      <c r="O216" s="90">
        <v>306</v>
      </c>
      <c r="P216" s="137">
        <v>88718760</v>
      </c>
      <c r="Q216" s="137">
        <v>124</v>
      </c>
      <c r="R216" s="88"/>
    </row>
    <row r="217" spans="1:19" s="143" customFormat="1" ht="18" customHeight="1" x14ac:dyDescent="0.2">
      <c r="A217" s="142" t="s">
        <v>1646</v>
      </c>
      <c r="B217" s="142">
        <v>26</v>
      </c>
      <c r="C217" s="91" t="s">
        <v>253</v>
      </c>
      <c r="D217" s="91" t="s">
        <v>253</v>
      </c>
      <c r="E217" s="89" t="s">
        <v>32</v>
      </c>
      <c r="F217" s="96" t="s">
        <v>1647</v>
      </c>
      <c r="G217" s="91" t="s">
        <v>19</v>
      </c>
      <c r="H217" s="91"/>
      <c r="I217" s="94">
        <v>38749</v>
      </c>
      <c r="J217" s="94">
        <v>39113</v>
      </c>
      <c r="K217" s="140" t="s">
        <v>16</v>
      </c>
      <c r="L217" s="94">
        <v>0</v>
      </c>
      <c r="M217" s="140"/>
      <c r="N217" s="140">
        <v>60</v>
      </c>
      <c r="O217" s="90">
        <v>60</v>
      </c>
      <c r="P217" s="137">
        <v>14070760</v>
      </c>
      <c r="Q217" s="137">
        <v>59</v>
      </c>
      <c r="R217" s="88" t="s">
        <v>1648</v>
      </c>
    </row>
    <row r="218" spans="1:19" s="143" customFormat="1" ht="18" customHeight="1" x14ac:dyDescent="0.2">
      <c r="A218" s="142" t="s">
        <v>1646</v>
      </c>
      <c r="B218" s="142">
        <v>26</v>
      </c>
      <c r="C218" s="91" t="s">
        <v>253</v>
      </c>
      <c r="D218" s="91" t="s">
        <v>253</v>
      </c>
      <c r="E218" s="89" t="s">
        <v>32</v>
      </c>
      <c r="F218" s="96" t="s">
        <v>1649</v>
      </c>
      <c r="G218" s="91" t="s">
        <v>19</v>
      </c>
      <c r="H218" s="91"/>
      <c r="I218" s="94">
        <v>39114</v>
      </c>
      <c r="J218" s="94">
        <v>39447</v>
      </c>
      <c r="K218" s="140" t="s">
        <v>16</v>
      </c>
      <c r="L218" s="94">
        <v>0</v>
      </c>
      <c r="M218" s="140"/>
      <c r="N218" s="140">
        <v>72</v>
      </c>
      <c r="O218" s="90">
        <v>72</v>
      </c>
      <c r="P218" s="137">
        <v>36611840</v>
      </c>
      <c r="Q218" s="137">
        <v>60</v>
      </c>
      <c r="R218" s="88" t="s">
        <v>1648</v>
      </c>
    </row>
    <row r="219" spans="1:19" s="143" customFormat="1" ht="18" customHeight="1" x14ac:dyDescent="0.2">
      <c r="A219" s="142" t="s">
        <v>1646</v>
      </c>
      <c r="B219" s="142">
        <v>26</v>
      </c>
      <c r="C219" s="91" t="s">
        <v>253</v>
      </c>
      <c r="D219" s="91" t="s">
        <v>253</v>
      </c>
      <c r="E219" s="89" t="s">
        <v>32</v>
      </c>
      <c r="F219" s="96" t="s">
        <v>1650</v>
      </c>
      <c r="G219" s="91" t="s">
        <v>19</v>
      </c>
      <c r="H219" s="91"/>
      <c r="I219" s="94">
        <v>39449</v>
      </c>
      <c r="J219" s="94">
        <v>39813</v>
      </c>
      <c r="K219" s="140" t="s">
        <v>16</v>
      </c>
      <c r="L219" s="94">
        <v>0</v>
      </c>
      <c r="M219" s="140"/>
      <c r="N219" s="140">
        <v>72</v>
      </c>
      <c r="O219" s="90">
        <v>72</v>
      </c>
      <c r="P219" s="137">
        <v>42027396</v>
      </c>
      <c r="Q219" s="137">
        <v>61</v>
      </c>
      <c r="R219" s="88" t="s">
        <v>1648</v>
      </c>
    </row>
    <row r="220" spans="1:19" s="143" customFormat="1" ht="18" customHeight="1" x14ac:dyDescent="0.2">
      <c r="A220" s="142" t="s">
        <v>1646</v>
      </c>
      <c r="B220" s="142">
        <v>26</v>
      </c>
      <c r="C220" s="91" t="s">
        <v>253</v>
      </c>
      <c r="D220" s="91" t="s">
        <v>253</v>
      </c>
      <c r="E220" s="89" t="s">
        <v>32</v>
      </c>
      <c r="F220" s="96" t="s">
        <v>1651</v>
      </c>
      <c r="G220" s="91" t="s">
        <v>19</v>
      </c>
      <c r="H220" s="91"/>
      <c r="I220" s="94">
        <v>39815</v>
      </c>
      <c r="J220" s="94">
        <v>40178</v>
      </c>
      <c r="K220" s="140" t="s">
        <v>16</v>
      </c>
      <c r="L220" s="94" t="s">
        <v>1652</v>
      </c>
      <c r="M220" s="140"/>
      <c r="N220" s="140">
        <v>132</v>
      </c>
      <c r="O220" s="90">
        <v>132</v>
      </c>
      <c r="P220" s="137">
        <v>141942469</v>
      </c>
      <c r="Q220" s="137">
        <v>62</v>
      </c>
      <c r="R220" s="88" t="s">
        <v>1653</v>
      </c>
    </row>
    <row r="221" spans="1:19" s="143" customFormat="1" ht="18" customHeight="1" x14ac:dyDescent="0.2">
      <c r="A221" s="142" t="s">
        <v>1646</v>
      </c>
      <c r="B221" s="142">
        <v>26</v>
      </c>
      <c r="C221" s="91" t="s">
        <v>253</v>
      </c>
      <c r="D221" s="91" t="s">
        <v>253</v>
      </c>
      <c r="E221" s="89" t="s">
        <v>32</v>
      </c>
      <c r="F221" s="96" t="s">
        <v>1654</v>
      </c>
      <c r="G221" s="91" t="s">
        <v>19</v>
      </c>
      <c r="H221" s="91"/>
      <c r="I221" s="94">
        <v>40180</v>
      </c>
      <c r="J221" s="94">
        <v>40543</v>
      </c>
      <c r="K221" s="140" t="s">
        <v>16</v>
      </c>
      <c r="L221" s="94" t="s">
        <v>1655</v>
      </c>
      <c r="M221" s="140"/>
      <c r="N221" s="140">
        <v>204</v>
      </c>
      <c r="O221" s="90">
        <v>204</v>
      </c>
      <c r="P221" s="137">
        <v>147764544</v>
      </c>
      <c r="Q221" s="137">
        <v>63</v>
      </c>
      <c r="R221" s="88"/>
    </row>
    <row r="222" spans="1:19" s="143" customFormat="1" ht="18" customHeight="1" x14ac:dyDescent="0.2">
      <c r="A222" s="142" t="s">
        <v>1646</v>
      </c>
      <c r="B222" s="142">
        <v>26</v>
      </c>
      <c r="C222" s="91" t="s">
        <v>253</v>
      </c>
      <c r="D222" s="91" t="s">
        <v>253</v>
      </c>
      <c r="E222" s="89" t="s">
        <v>32</v>
      </c>
      <c r="F222" s="96" t="s">
        <v>1656</v>
      </c>
      <c r="G222" s="91" t="s">
        <v>19</v>
      </c>
      <c r="H222" s="91"/>
      <c r="I222" s="94">
        <v>40546</v>
      </c>
      <c r="J222" s="94">
        <v>40908</v>
      </c>
      <c r="K222" s="140" t="s">
        <v>16</v>
      </c>
      <c r="L222" s="94" t="s">
        <v>1655</v>
      </c>
      <c r="M222" s="140"/>
      <c r="N222" s="140">
        <v>204</v>
      </c>
      <c r="O222" s="90">
        <v>204</v>
      </c>
      <c r="P222" s="137">
        <v>152236802</v>
      </c>
      <c r="Q222" s="137">
        <v>64</v>
      </c>
      <c r="R222" s="88"/>
    </row>
    <row r="223" spans="1:19" s="143" customFormat="1" ht="18" customHeight="1" x14ac:dyDescent="0.2">
      <c r="A223" s="142" t="s">
        <v>1646</v>
      </c>
      <c r="B223" s="142">
        <v>26</v>
      </c>
      <c r="C223" s="91" t="s">
        <v>253</v>
      </c>
      <c r="D223" s="91" t="s">
        <v>253</v>
      </c>
      <c r="E223" s="89" t="s">
        <v>32</v>
      </c>
      <c r="F223" s="96" t="s">
        <v>1657</v>
      </c>
      <c r="G223" s="91" t="s">
        <v>19</v>
      </c>
      <c r="H223" s="91"/>
      <c r="I223" s="94">
        <v>40933</v>
      </c>
      <c r="J223" s="94">
        <v>41273</v>
      </c>
      <c r="K223" s="140" t="s">
        <v>16</v>
      </c>
      <c r="L223" s="94" t="s">
        <v>1658</v>
      </c>
      <c r="M223" s="140"/>
      <c r="N223" s="140">
        <v>204</v>
      </c>
      <c r="O223" s="90">
        <v>204</v>
      </c>
      <c r="P223" s="137">
        <v>164674480</v>
      </c>
      <c r="Q223" s="137">
        <v>65</v>
      </c>
      <c r="R223" s="88"/>
    </row>
    <row r="224" spans="1:19" s="143" customFormat="1" ht="18" customHeight="1" x14ac:dyDescent="0.2">
      <c r="A224" s="142" t="s">
        <v>1646</v>
      </c>
      <c r="B224" s="142">
        <v>26</v>
      </c>
      <c r="C224" s="91" t="s">
        <v>253</v>
      </c>
      <c r="D224" s="91" t="s">
        <v>253</v>
      </c>
      <c r="E224" s="89" t="s">
        <v>32</v>
      </c>
      <c r="F224" s="96" t="s">
        <v>1659</v>
      </c>
      <c r="G224" s="91"/>
      <c r="H224" s="91"/>
      <c r="I224" s="94">
        <v>39417</v>
      </c>
      <c r="J224" s="94">
        <v>39721</v>
      </c>
      <c r="K224" s="140" t="s">
        <v>16</v>
      </c>
      <c r="L224" s="94">
        <v>0</v>
      </c>
      <c r="M224" s="140"/>
      <c r="N224" s="140">
        <v>14</v>
      </c>
      <c r="O224" s="90">
        <v>0</v>
      </c>
      <c r="P224" s="137"/>
      <c r="Q224" s="137">
        <v>185</v>
      </c>
      <c r="R224" s="88"/>
    </row>
    <row r="225" spans="1:18" s="143" customFormat="1" ht="18" customHeight="1" x14ac:dyDescent="0.2">
      <c r="A225" s="142" t="s">
        <v>1646</v>
      </c>
      <c r="B225" s="142">
        <v>26</v>
      </c>
      <c r="C225" s="91" t="s">
        <v>253</v>
      </c>
      <c r="D225" s="91" t="s">
        <v>253</v>
      </c>
      <c r="E225" s="89" t="s">
        <v>32</v>
      </c>
      <c r="F225" s="96" t="s">
        <v>1660</v>
      </c>
      <c r="G225" s="91"/>
      <c r="H225" s="91"/>
      <c r="I225" s="94">
        <v>39722</v>
      </c>
      <c r="J225" s="94">
        <v>39782</v>
      </c>
      <c r="K225" s="140" t="s">
        <v>16</v>
      </c>
      <c r="L225" s="94">
        <v>0</v>
      </c>
      <c r="M225" s="140"/>
      <c r="N225" s="140">
        <v>14</v>
      </c>
      <c r="O225" s="90"/>
      <c r="P225" s="137"/>
      <c r="Q225" s="137">
        <v>186</v>
      </c>
      <c r="R225" s="88"/>
    </row>
    <row r="226" spans="1:18" s="143" customFormat="1" ht="18" customHeight="1" x14ac:dyDescent="0.2">
      <c r="A226" s="142" t="s">
        <v>1646</v>
      </c>
      <c r="B226" s="142">
        <v>26</v>
      </c>
      <c r="C226" s="91" t="s">
        <v>253</v>
      </c>
      <c r="D226" s="91" t="s">
        <v>253</v>
      </c>
      <c r="E226" s="89" t="s">
        <v>32</v>
      </c>
      <c r="F226" s="96" t="s">
        <v>1661</v>
      </c>
      <c r="G226" s="91"/>
      <c r="H226" s="91"/>
      <c r="I226" s="94">
        <v>39783</v>
      </c>
      <c r="J226" s="94">
        <v>40541</v>
      </c>
      <c r="K226" s="140" t="s">
        <v>16</v>
      </c>
      <c r="L226" s="94" t="s">
        <v>1662</v>
      </c>
      <c r="M226" s="140"/>
      <c r="N226" s="140">
        <v>14</v>
      </c>
      <c r="O226" s="90"/>
      <c r="P226" s="137"/>
      <c r="Q226" s="137">
        <v>187</v>
      </c>
      <c r="R226" s="88"/>
    </row>
    <row r="227" spans="1:18" s="143" customFormat="1" ht="18" customHeight="1" x14ac:dyDescent="0.2">
      <c r="A227" s="142" t="s">
        <v>1646</v>
      </c>
      <c r="B227" s="142">
        <v>26</v>
      </c>
      <c r="C227" s="91" t="s">
        <v>253</v>
      </c>
      <c r="D227" s="91" t="s">
        <v>253</v>
      </c>
      <c r="E227" s="89" t="s">
        <v>32</v>
      </c>
      <c r="F227" s="96" t="s">
        <v>1663</v>
      </c>
      <c r="G227" s="91"/>
      <c r="H227" s="91"/>
      <c r="I227" s="94">
        <v>40542</v>
      </c>
      <c r="J227" s="94">
        <v>40906</v>
      </c>
      <c r="K227" s="140" t="s">
        <v>16</v>
      </c>
      <c r="L227" s="94">
        <v>12</v>
      </c>
      <c r="M227" s="140"/>
      <c r="N227" s="140">
        <v>14</v>
      </c>
      <c r="O227" s="90"/>
      <c r="P227" s="137"/>
      <c r="Q227" s="137">
        <v>188</v>
      </c>
      <c r="R227" s="88"/>
    </row>
    <row r="228" spans="1:18" s="143" customFormat="1" ht="18" customHeight="1" x14ac:dyDescent="0.2">
      <c r="A228" s="142" t="s">
        <v>1646</v>
      </c>
      <c r="B228" s="142">
        <v>26</v>
      </c>
      <c r="C228" s="91" t="s">
        <v>253</v>
      </c>
      <c r="D228" s="91" t="s">
        <v>253</v>
      </c>
      <c r="E228" s="89" t="s">
        <v>32</v>
      </c>
      <c r="F228" s="96" t="s">
        <v>1664</v>
      </c>
      <c r="G228" s="91"/>
      <c r="H228" s="91"/>
      <c r="I228" s="94">
        <v>41638</v>
      </c>
      <c r="J228" s="94">
        <v>41851</v>
      </c>
      <c r="K228" s="140" t="s">
        <v>16</v>
      </c>
      <c r="L228" s="94">
        <v>7</v>
      </c>
      <c r="M228" s="140"/>
      <c r="N228" s="140">
        <v>56</v>
      </c>
      <c r="O228" s="90"/>
      <c r="P228" s="137"/>
      <c r="Q228" s="137" t="s">
        <v>1665</v>
      </c>
      <c r="R228" s="88"/>
    </row>
  </sheetData>
  <mergeCells count="1">
    <mergeCell ref="R7:R9"/>
  </mergeCells>
  <pageMargins left="0.7" right="0.7" top="0.75" bottom="0.75" header="0.3" footer="0.3"/>
  <pageSetup orientation="portrait" horizontalDpi="4294967295" verticalDpi="4294967295" r:id="rId1"/>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80"/>
  <sheetViews>
    <sheetView workbookViewId="0">
      <pane ySplit="1" topLeftCell="A94" activePane="bottomLeft" state="frozen"/>
      <selection pane="bottomLeft" activeCell="D9" sqref="D9"/>
    </sheetView>
  </sheetViews>
  <sheetFormatPr baseColWidth="10" defaultRowHeight="13.5" customHeight="1" x14ac:dyDescent="0.25"/>
  <cols>
    <col min="2" max="2" width="7.140625" customWidth="1"/>
    <col min="3" max="3" width="25.7109375" customWidth="1"/>
  </cols>
  <sheetData>
    <row r="1" spans="1:18" s="44" customFormat="1" ht="93.75" customHeight="1" x14ac:dyDescent="0.25">
      <c r="A1" s="47" t="s">
        <v>17</v>
      </c>
      <c r="B1" s="47" t="s">
        <v>18</v>
      </c>
      <c r="C1" s="47" t="s">
        <v>0</v>
      </c>
      <c r="D1" s="47" t="s">
        <v>1</v>
      </c>
      <c r="E1" s="47" t="s">
        <v>2</v>
      </c>
      <c r="F1" s="47" t="s">
        <v>3</v>
      </c>
      <c r="G1" s="47" t="s">
        <v>4</v>
      </c>
      <c r="H1" s="47" t="s">
        <v>5</v>
      </c>
      <c r="I1" s="49" t="s">
        <v>6</v>
      </c>
      <c r="J1" s="49" t="s">
        <v>7</v>
      </c>
      <c r="K1" s="47" t="s">
        <v>8</v>
      </c>
      <c r="L1" s="47" t="s">
        <v>9</v>
      </c>
      <c r="M1" s="47" t="s">
        <v>10</v>
      </c>
      <c r="N1" s="47" t="s">
        <v>11</v>
      </c>
      <c r="O1" s="47" t="s">
        <v>12</v>
      </c>
      <c r="P1" s="47" t="s">
        <v>13</v>
      </c>
      <c r="Q1" s="47" t="s">
        <v>14</v>
      </c>
      <c r="R1" s="47" t="s">
        <v>15</v>
      </c>
    </row>
    <row r="2" spans="1:18" ht="13.5" customHeight="1" x14ac:dyDescent="0.25">
      <c r="A2" t="s">
        <v>1323</v>
      </c>
      <c r="B2">
        <v>22</v>
      </c>
      <c r="C2" s="295" t="s">
        <v>1320</v>
      </c>
      <c r="D2" s="292" t="s">
        <v>1320</v>
      </c>
      <c r="E2" s="295" t="s">
        <v>32</v>
      </c>
      <c r="F2" s="300">
        <v>371</v>
      </c>
      <c r="G2" s="296" t="s">
        <v>19</v>
      </c>
      <c r="H2" s="220" t="s">
        <v>255</v>
      </c>
      <c r="I2" s="297">
        <v>41518</v>
      </c>
      <c r="J2" s="297">
        <v>41851</v>
      </c>
      <c r="K2" s="340"/>
      <c r="L2" s="300">
        <f>(DAYS360(I2,J2))/30</f>
        <v>11</v>
      </c>
      <c r="M2" s="298"/>
      <c r="N2" s="300">
        <v>1199</v>
      </c>
      <c r="O2" s="267" t="s">
        <v>255</v>
      </c>
      <c r="P2" s="223">
        <v>2333397</v>
      </c>
      <c r="Q2" s="223">
        <v>29</v>
      </c>
      <c r="R2" s="301"/>
    </row>
    <row r="3" spans="1:18" ht="13.5" customHeight="1" x14ac:dyDescent="0.25">
      <c r="A3" s="293" t="s">
        <v>1323</v>
      </c>
      <c r="B3">
        <v>22</v>
      </c>
      <c r="C3" s="295" t="s">
        <v>1320</v>
      </c>
      <c r="D3" s="295" t="s">
        <v>1320</v>
      </c>
      <c r="E3" s="295" t="s">
        <v>1321</v>
      </c>
      <c r="F3" s="268" t="s">
        <v>16</v>
      </c>
      <c r="G3" s="296" t="s">
        <v>19</v>
      </c>
      <c r="H3" s="220" t="s">
        <v>255</v>
      </c>
      <c r="I3" s="297">
        <v>40575</v>
      </c>
      <c r="J3" s="297">
        <v>41273</v>
      </c>
      <c r="K3" s="340"/>
      <c r="L3" s="300">
        <v>23</v>
      </c>
      <c r="M3" s="298"/>
      <c r="N3" s="300">
        <v>1450</v>
      </c>
      <c r="O3" s="267" t="s">
        <v>255</v>
      </c>
      <c r="P3" s="223" t="s">
        <v>16</v>
      </c>
      <c r="Q3" s="223">
        <v>30</v>
      </c>
      <c r="R3" s="301" t="s">
        <v>1322</v>
      </c>
    </row>
    <row r="4" spans="1:18" s="293" customFormat="1" ht="13.5" customHeight="1" x14ac:dyDescent="0.25">
      <c r="A4" s="293" t="s">
        <v>1323</v>
      </c>
      <c r="B4" s="293">
        <v>32</v>
      </c>
      <c r="C4" s="295" t="s">
        <v>1471</v>
      </c>
      <c r="D4" s="292" t="s">
        <v>1472</v>
      </c>
      <c r="E4" s="295" t="s">
        <v>32</v>
      </c>
      <c r="F4" s="268" t="s">
        <v>1473</v>
      </c>
      <c r="G4" s="296" t="s">
        <v>1474</v>
      </c>
      <c r="H4" s="220" t="s">
        <v>95</v>
      </c>
      <c r="I4" s="297">
        <v>41548</v>
      </c>
      <c r="J4" s="298">
        <v>41851</v>
      </c>
      <c r="K4" s="340" t="s">
        <v>1475</v>
      </c>
      <c r="L4" s="421">
        <f>(DAYS360(I4,J4))/30</f>
        <v>10</v>
      </c>
      <c r="M4" s="298"/>
      <c r="N4" s="267">
        <v>300</v>
      </c>
      <c r="O4" s="267" t="s">
        <v>255</v>
      </c>
      <c r="P4" s="267" t="s">
        <v>1476</v>
      </c>
      <c r="Q4" s="223">
        <v>30</v>
      </c>
      <c r="R4" s="337" t="s">
        <v>1477</v>
      </c>
    </row>
    <row r="5" spans="1:18" s="293" customFormat="1" ht="13.5" customHeight="1" x14ac:dyDescent="0.25">
      <c r="A5" s="293" t="s">
        <v>1323</v>
      </c>
      <c r="B5" s="339">
        <v>32</v>
      </c>
      <c r="C5" s="295" t="s">
        <v>1471</v>
      </c>
      <c r="D5" s="292" t="s">
        <v>1478</v>
      </c>
      <c r="E5" s="295" t="s">
        <v>1479</v>
      </c>
      <c r="F5" s="410" t="s">
        <v>1480</v>
      </c>
      <c r="G5" s="296" t="s">
        <v>1481</v>
      </c>
      <c r="H5" s="296" t="s">
        <v>95</v>
      </c>
      <c r="I5" s="297">
        <v>40940</v>
      </c>
      <c r="J5" s="298">
        <v>41486</v>
      </c>
      <c r="K5" s="340" t="s">
        <v>1475</v>
      </c>
      <c r="L5" s="421">
        <f>(DAYS360(I5,J5))/30</f>
        <v>18</v>
      </c>
      <c r="M5" s="298"/>
      <c r="N5" s="267">
        <v>300</v>
      </c>
      <c r="O5" s="267" t="s">
        <v>255</v>
      </c>
      <c r="P5" s="422"/>
      <c r="Q5" s="223">
        <v>31</v>
      </c>
      <c r="R5" s="343" t="s">
        <v>1477</v>
      </c>
    </row>
    <row r="6" spans="1:18" s="293" customFormat="1" ht="13.5" customHeight="1" x14ac:dyDescent="0.25">
      <c r="C6" s="414"/>
      <c r="D6" s="414"/>
      <c r="E6" s="414"/>
      <c r="F6" s="418"/>
      <c r="G6" s="286"/>
      <c r="H6" s="419"/>
      <c r="I6" s="287"/>
      <c r="J6" s="287"/>
      <c r="K6" s="420"/>
      <c r="L6" s="285"/>
      <c r="M6" s="288"/>
      <c r="N6" s="285"/>
      <c r="O6" s="289"/>
      <c r="P6" s="290"/>
      <c r="Q6" s="290"/>
      <c r="R6" s="417"/>
    </row>
    <row r="7" spans="1:18" s="293" customFormat="1" ht="13.5" customHeight="1" x14ac:dyDescent="0.25">
      <c r="C7" s="414"/>
      <c r="D7" s="414"/>
      <c r="E7" s="414"/>
      <c r="F7" s="418"/>
      <c r="G7" s="286"/>
      <c r="H7" s="419"/>
      <c r="I7" s="287"/>
      <c r="J7" s="287"/>
      <c r="K7" s="420"/>
      <c r="L7" s="285"/>
      <c r="M7" s="288"/>
      <c r="N7" s="285"/>
      <c r="O7" s="289"/>
      <c r="P7" s="290"/>
      <c r="Q7" s="290"/>
      <c r="R7" s="417"/>
    </row>
    <row r="9" spans="1:18" ht="13.5" customHeight="1" x14ac:dyDescent="0.25">
      <c r="A9" t="s">
        <v>1323</v>
      </c>
      <c r="B9">
        <v>20</v>
      </c>
      <c r="C9" s="295" t="s">
        <v>1324</v>
      </c>
      <c r="D9" s="295" t="s">
        <v>1324</v>
      </c>
      <c r="E9" s="295" t="s">
        <v>1325</v>
      </c>
      <c r="F9" s="341"/>
      <c r="G9" s="342" t="s">
        <v>1326</v>
      </c>
      <c r="H9" s="220" t="s">
        <v>255</v>
      </c>
      <c r="I9" s="338">
        <v>39821</v>
      </c>
      <c r="J9" s="297">
        <v>40939</v>
      </c>
      <c r="K9" s="340"/>
      <c r="L9" s="267">
        <f>(DAYS360(I9,J9))/30</f>
        <v>36.766666666666666</v>
      </c>
      <c r="M9" s="298"/>
      <c r="N9" s="267">
        <v>320</v>
      </c>
      <c r="O9" s="267" t="s">
        <v>255</v>
      </c>
      <c r="P9" s="223">
        <v>473000000</v>
      </c>
      <c r="Q9" s="223">
        <v>58</v>
      </c>
      <c r="R9" s="343" t="s">
        <v>1327</v>
      </c>
    </row>
    <row r="12" spans="1:18" ht="13.5" customHeight="1" x14ac:dyDescent="0.25">
      <c r="A12" s="293" t="s">
        <v>1323</v>
      </c>
      <c r="C12" s="302" t="s">
        <v>1328</v>
      </c>
      <c r="D12" s="302" t="s">
        <v>1328</v>
      </c>
      <c r="E12" s="295" t="s">
        <v>32</v>
      </c>
      <c r="F12" s="344" t="s">
        <v>1329</v>
      </c>
      <c r="G12" s="296" t="s">
        <v>19</v>
      </c>
      <c r="H12" s="220" t="s">
        <v>94</v>
      </c>
      <c r="I12" s="297">
        <v>40192</v>
      </c>
      <c r="J12" s="297">
        <v>40543</v>
      </c>
      <c r="K12" s="298" t="s">
        <v>16</v>
      </c>
      <c r="L12" s="300">
        <f>DAYS360(I12,J12)</f>
        <v>347</v>
      </c>
      <c r="M12" s="298" t="s">
        <v>94</v>
      </c>
      <c r="N12" s="300">
        <v>50</v>
      </c>
      <c r="O12" s="267" t="s">
        <v>94</v>
      </c>
      <c r="P12" s="345">
        <v>16091328</v>
      </c>
      <c r="Q12" s="223">
        <v>97</v>
      </c>
      <c r="R12" s="1386" t="s">
        <v>1330</v>
      </c>
    </row>
    <row r="13" spans="1:18" ht="13.5" customHeight="1" x14ac:dyDescent="0.25">
      <c r="A13" s="293" t="s">
        <v>1323</v>
      </c>
      <c r="C13" s="302" t="s">
        <v>1328</v>
      </c>
      <c r="D13" s="302" t="s">
        <v>1328</v>
      </c>
      <c r="E13" s="295" t="s">
        <v>32</v>
      </c>
      <c r="F13" s="344" t="s">
        <v>1331</v>
      </c>
      <c r="G13" s="296" t="s">
        <v>19</v>
      </c>
      <c r="H13" s="220" t="s">
        <v>94</v>
      </c>
      <c r="I13" s="297">
        <v>40192</v>
      </c>
      <c r="J13" s="297">
        <v>40543</v>
      </c>
      <c r="K13" s="298" t="s">
        <v>16</v>
      </c>
      <c r="L13" s="300" t="s">
        <v>1332</v>
      </c>
      <c r="M13" s="300" t="s">
        <v>94</v>
      </c>
      <c r="N13" s="300">
        <v>2493</v>
      </c>
      <c r="O13" s="267" t="s">
        <v>94</v>
      </c>
      <c r="P13" s="345">
        <v>1524841621</v>
      </c>
      <c r="Q13" s="223">
        <v>97</v>
      </c>
      <c r="R13" s="1387"/>
    </row>
    <row r="14" spans="1:18" ht="13.5" customHeight="1" x14ac:dyDescent="0.25">
      <c r="A14" s="293" t="s">
        <v>1323</v>
      </c>
      <c r="C14" s="302" t="s">
        <v>1328</v>
      </c>
      <c r="D14" s="302" t="s">
        <v>1328</v>
      </c>
      <c r="E14" s="295" t="s">
        <v>32</v>
      </c>
      <c r="F14" s="344" t="s">
        <v>1333</v>
      </c>
      <c r="G14" s="296" t="s">
        <v>19</v>
      </c>
      <c r="H14" s="220" t="s">
        <v>94</v>
      </c>
      <c r="I14" s="297">
        <v>40556</v>
      </c>
      <c r="J14" s="297">
        <v>40908</v>
      </c>
      <c r="K14" s="298" t="s">
        <v>16</v>
      </c>
      <c r="L14" s="300" t="s">
        <v>1332</v>
      </c>
      <c r="M14" s="300" t="s">
        <v>94</v>
      </c>
      <c r="N14" s="300">
        <v>2342</v>
      </c>
      <c r="O14" s="267" t="s">
        <v>94</v>
      </c>
      <c r="P14" s="345">
        <v>1515149566</v>
      </c>
      <c r="Q14" s="223">
        <v>98</v>
      </c>
      <c r="R14" s="1393"/>
    </row>
    <row r="15" spans="1:18" ht="13.5" customHeight="1" x14ac:dyDescent="0.25">
      <c r="A15" s="293" t="s">
        <v>1323</v>
      </c>
      <c r="C15" s="302" t="s">
        <v>1328</v>
      </c>
      <c r="D15" s="302" t="s">
        <v>1328</v>
      </c>
      <c r="E15" s="295" t="s">
        <v>32</v>
      </c>
      <c r="F15" s="344" t="s">
        <v>1334</v>
      </c>
      <c r="G15" s="296" t="s">
        <v>19</v>
      </c>
      <c r="H15" s="220" t="s">
        <v>94</v>
      </c>
      <c r="I15" s="297">
        <v>40598</v>
      </c>
      <c r="J15" s="297">
        <v>40908</v>
      </c>
      <c r="K15" s="298" t="s">
        <v>16</v>
      </c>
      <c r="L15" s="300" t="s">
        <v>94</v>
      </c>
      <c r="M15" s="300" t="s">
        <v>1335</v>
      </c>
      <c r="N15" s="300">
        <v>9</v>
      </c>
      <c r="O15" s="267" t="s">
        <v>94</v>
      </c>
      <c r="P15" s="345">
        <v>15342120</v>
      </c>
      <c r="Q15" s="223">
        <v>99</v>
      </c>
      <c r="R15" s="301" t="s">
        <v>1336</v>
      </c>
    </row>
    <row r="18" spans="1:18" ht="13.5" customHeight="1" x14ac:dyDescent="0.25">
      <c r="A18" s="293" t="s">
        <v>1323</v>
      </c>
      <c r="B18">
        <v>2</v>
      </c>
      <c r="C18" s="294" t="s">
        <v>1337</v>
      </c>
      <c r="D18" s="346" t="s">
        <v>1338</v>
      </c>
      <c r="E18" s="224" t="s">
        <v>32</v>
      </c>
      <c r="F18" s="347" t="s">
        <v>1339</v>
      </c>
      <c r="G18" s="348" t="s">
        <v>19</v>
      </c>
      <c r="H18" s="349">
        <v>0.33</v>
      </c>
      <c r="I18" s="350">
        <v>40195</v>
      </c>
      <c r="J18" s="351">
        <v>40543</v>
      </c>
      <c r="K18" s="348" t="s">
        <v>16</v>
      </c>
      <c r="L18" s="348">
        <v>11</v>
      </c>
      <c r="M18" s="348">
        <v>0</v>
      </c>
      <c r="N18" s="348">
        <v>204</v>
      </c>
      <c r="O18" s="348">
        <f>+N18*H18</f>
        <v>67.320000000000007</v>
      </c>
      <c r="P18" s="348">
        <v>356481712</v>
      </c>
      <c r="Q18" s="348">
        <v>109</v>
      </c>
      <c r="R18" s="1394" t="s">
        <v>1340</v>
      </c>
    </row>
    <row r="19" spans="1:18" ht="13.5" customHeight="1" x14ac:dyDescent="0.25">
      <c r="A19" s="293" t="s">
        <v>1323</v>
      </c>
      <c r="B19" s="293">
        <v>2</v>
      </c>
      <c r="C19" s="294" t="s">
        <v>1337</v>
      </c>
      <c r="D19" s="346" t="s">
        <v>1338</v>
      </c>
      <c r="E19" s="224" t="s">
        <v>32</v>
      </c>
      <c r="F19" s="347" t="s">
        <v>1341</v>
      </c>
      <c r="G19" s="348" t="s">
        <v>19</v>
      </c>
      <c r="H19" s="349">
        <v>0.33</v>
      </c>
      <c r="I19" s="352">
        <v>40560</v>
      </c>
      <c r="J19" s="351">
        <v>40908</v>
      </c>
      <c r="K19" s="348" t="s">
        <v>16</v>
      </c>
      <c r="L19" s="348">
        <v>11</v>
      </c>
      <c r="M19" s="348">
        <v>0</v>
      </c>
      <c r="N19" s="348">
        <v>204</v>
      </c>
      <c r="O19" s="348">
        <f t="shared" ref="O19:O20" si="0">+N19*H19</f>
        <v>67.320000000000007</v>
      </c>
      <c r="P19" s="348">
        <f>326271646+167330</f>
        <v>326438976</v>
      </c>
      <c r="Q19" s="348">
        <v>110</v>
      </c>
      <c r="R19" s="1395"/>
    </row>
    <row r="20" spans="1:18" ht="13.5" customHeight="1" x14ac:dyDescent="0.25">
      <c r="A20" s="293" t="s">
        <v>1323</v>
      </c>
      <c r="B20" s="293">
        <v>2</v>
      </c>
      <c r="C20" s="294" t="s">
        <v>1337</v>
      </c>
      <c r="D20" s="346" t="s">
        <v>1338</v>
      </c>
      <c r="E20" s="224" t="s">
        <v>32</v>
      </c>
      <c r="F20" s="347" t="s">
        <v>1342</v>
      </c>
      <c r="G20" s="348" t="s">
        <v>19</v>
      </c>
      <c r="H20" s="349">
        <v>0.33</v>
      </c>
      <c r="I20" s="353">
        <v>40925</v>
      </c>
      <c r="J20" s="351">
        <v>41273</v>
      </c>
      <c r="K20" s="348" t="s">
        <v>16</v>
      </c>
      <c r="L20" s="348">
        <v>11</v>
      </c>
      <c r="M20" s="348">
        <v>0</v>
      </c>
      <c r="N20" s="348">
        <v>204</v>
      </c>
      <c r="O20" s="348">
        <f t="shared" si="0"/>
        <v>67.320000000000007</v>
      </c>
      <c r="P20" s="348">
        <f>170390857</f>
        <v>170390857</v>
      </c>
      <c r="Q20" s="348">
        <v>110</v>
      </c>
      <c r="R20" s="1395"/>
    </row>
    <row r="21" spans="1:18" ht="13.5" customHeight="1" x14ac:dyDescent="0.25">
      <c r="A21" s="293" t="s">
        <v>1323</v>
      </c>
      <c r="B21" s="293">
        <v>2</v>
      </c>
      <c r="C21" s="294" t="s">
        <v>1337</v>
      </c>
      <c r="D21" s="346" t="s">
        <v>1338</v>
      </c>
      <c r="E21" s="224" t="s">
        <v>32</v>
      </c>
      <c r="F21" s="347" t="s">
        <v>1343</v>
      </c>
      <c r="G21" s="348" t="s">
        <v>19</v>
      </c>
      <c r="H21" s="349">
        <v>0.33</v>
      </c>
      <c r="I21" s="354">
        <v>41291</v>
      </c>
      <c r="J21" s="351">
        <v>41639</v>
      </c>
      <c r="K21" s="348" t="s">
        <v>16</v>
      </c>
      <c r="L21" s="348">
        <v>11</v>
      </c>
      <c r="M21" s="348"/>
      <c r="N21" s="348">
        <v>228</v>
      </c>
      <c r="O21" s="348"/>
      <c r="P21" s="348">
        <f>247361826</f>
        <v>247361826</v>
      </c>
      <c r="Q21" s="348">
        <v>105</v>
      </c>
      <c r="R21" s="1395"/>
    </row>
    <row r="22" spans="1:18" ht="13.5" customHeight="1" x14ac:dyDescent="0.25">
      <c r="A22" s="293" t="s">
        <v>1323</v>
      </c>
      <c r="B22" s="293">
        <v>2</v>
      </c>
      <c r="C22" s="294" t="s">
        <v>1337</v>
      </c>
      <c r="D22" s="346" t="s">
        <v>1338</v>
      </c>
      <c r="E22" s="224" t="s">
        <v>32</v>
      </c>
      <c r="F22" s="347" t="s">
        <v>1344</v>
      </c>
      <c r="G22" s="348" t="s">
        <v>19</v>
      </c>
      <c r="H22" s="349">
        <v>0.33</v>
      </c>
      <c r="I22" s="350">
        <v>41656</v>
      </c>
      <c r="J22" s="351">
        <v>42004</v>
      </c>
      <c r="K22" s="348" t="s">
        <v>16</v>
      </c>
      <c r="L22" s="348">
        <v>11</v>
      </c>
      <c r="M22" s="348"/>
      <c r="N22" s="348">
        <v>252</v>
      </c>
      <c r="O22" s="348"/>
      <c r="P22" s="348">
        <f>238193637</f>
        <v>238193637</v>
      </c>
      <c r="Q22" s="348">
        <v>105</v>
      </c>
      <c r="R22" s="1395"/>
    </row>
    <row r="23" spans="1:18" ht="13.5" customHeight="1" x14ac:dyDescent="0.25">
      <c r="A23" s="293" t="s">
        <v>1323</v>
      </c>
      <c r="B23" s="293">
        <v>2</v>
      </c>
      <c r="C23" s="294" t="s">
        <v>1337</v>
      </c>
      <c r="D23" s="346" t="s">
        <v>1345</v>
      </c>
      <c r="E23" s="224" t="s">
        <v>32</v>
      </c>
      <c r="F23" s="347" t="s">
        <v>1346</v>
      </c>
      <c r="G23" s="348" t="s">
        <v>843</v>
      </c>
      <c r="H23" s="349">
        <v>0.33</v>
      </c>
      <c r="I23" s="352">
        <v>40560</v>
      </c>
      <c r="J23" s="351">
        <v>40908</v>
      </c>
      <c r="K23" s="348" t="s">
        <v>16</v>
      </c>
      <c r="L23" s="348">
        <v>0</v>
      </c>
      <c r="M23" s="348">
        <v>0</v>
      </c>
      <c r="N23" s="348">
        <v>225</v>
      </c>
      <c r="O23" s="348"/>
      <c r="P23" s="348">
        <f>202139631+229250+1470450</f>
        <v>203839331</v>
      </c>
      <c r="Q23" s="348">
        <v>106</v>
      </c>
      <c r="R23" s="1395"/>
    </row>
    <row r="24" spans="1:18" ht="13.5" customHeight="1" x14ac:dyDescent="0.25">
      <c r="A24" s="293" t="s">
        <v>1323</v>
      </c>
      <c r="B24" s="293">
        <v>2</v>
      </c>
      <c r="C24" s="294" t="s">
        <v>1337</v>
      </c>
      <c r="D24" s="346" t="s">
        <v>1345</v>
      </c>
      <c r="E24" s="224" t="s">
        <v>32</v>
      </c>
      <c r="F24" s="347" t="s">
        <v>1347</v>
      </c>
      <c r="G24" s="348" t="s">
        <v>19</v>
      </c>
      <c r="H24" s="349">
        <v>0.33</v>
      </c>
      <c r="I24" s="353">
        <v>40925</v>
      </c>
      <c r="J24" s="351">
        <v>41274</v>
      </c>
      <c r="K24" s="348" t="s">
        <v>16</v>
      </c>
      <c r="L24" s="348">
        <v>0</v>
      </c>
      <c r="M24" s="348"/>
      <c r="N24" s="348">
        <v>267</v>
      </c>
      <c r="O24" s="348"/>
      <c r="P24" s="348">
        <f>206028522</f>
        <v>206028522</v>
      </c>
      <c r="Q24" s="348">
        <v>106</v>
      </c>
      <c r="R24" s="1395"/>
    </row>
    <row r="25" spans="1:18" ht="13.5" customHeight="1" x14ac:dyDescent="0.25">
      <c r="A25" s="293" t="s">
        <v>1323</v>
      </c>
      <c r="B25" s="293">
        <v>2</v>
      </c>
      <c r="C25" s="294" t="s">
        <v>1337</v>
      </c>
      <c r="D25" s="346" t="s">
        <v>1345</v>
      </c>
      <c r="E25" s="224" t="s">
        <v>32</v>
      </c>
      <c r="F25" s="347" t="s">
        <v>1348</v>
      </c>
      <c r="G25" s="348" t="s">
        <v>19</v>
      </c>
      <c r="H25" s="349">
        <v>0.33</v>
      </c>
      <c r="I25" s="354">
        <v>41291</v>
      </c>
      <c r="J25" s="351">
        <v>41639</v>
      </c>
      <c r="K25" s="348" t="s">
        <v>16</v>
      </c>
      <c r="L25" s="348">
        <v>0</v>
      </c>
      <c r="M25" s="348"/>
      <c r="N25" s="348">
        <v>291</v>
      </c>
      <c r="O25" s="348"/>
      <c r="P25" s="348">
        <f>306147952</f>
        <v>306147952</v>
      </c>
      <c r="Q25" s="348">
        <v>107</v>
      </c>
      <c r="R25" s="1395"/>
    </row>
    <row r="28" spans="1:18" ht="13.5" customHeight="1" x14ac:dyDescent="0.25">
      <c r="A28" s="293" t="s">
        <v>1323</v>
      </c>
      <c r="B28">
        <v>4</v>
      </c>
      <c r="C28" s="295" t="s">
        <v>1349</v>
      </c>
      <c r="D28" s="295" t="s">
        <v>1349</v>
      </c>
      <c r="E28" s="292" t="s">
        <v>1350</v>
      </c>
      <c r="F28" s="268" t="s">
        <v>1351</v>
      </c>
      <c r="G28" s="296" t="s">
        <v>19</v>
      </c>
      <c r="H28" s="220"/>
      <c r="I28" s="297">
        <v>41052</v>
      </c>
      <c r="J28" s="297">
        <v>41257</v>
      </c>
      <c r="K28" s="355"/>
      <c r="L28" s="267">
        <f>DAYS360(I28,J28)/30</f>
        <v>6.7</v>
      </c>
      <c r="M28" s="298"/>
      <c r="N28" s="223">
        <v>318</v>
      </c>
      <c r="O28" s="267">
        <f t="shared" ref="O28:O51" si="1">+N28*H28</f>
        <v>0</v>
      </c>
      <c r="P28" s="356">
        <v>139863040</v>
      </c>
      <c r="Q28" s="223">
        <v>39</v>
      </c>
      <c r="R28" s="301" t="s">
        <v>1352</v>
      </c>
    </row>
    <row r="29" spans="1:18" ht="13.5" customHeight="1" x14ac:dyDescent="0.25">
      <c r="A29" s="293" t="s">
        <v>1323</v>
      </c>
      <c r="B29">
        <v>4</v>
      </c>
      <c r="C29" s="295" t="s">
        <v>1349</v>
      </c>
      <c r="D29" s="295" t="s">
        <v>1349</v>
      </c>
      <c r="E29" s="292" t="s">
        <v>1350</v>
      </c>
      <c r="F29" s="268" t="s">
        <v>1353</v>
      </c>
      <c r="G29" s="296" t="s">
        <v>19</v>
      </c>
      <c r="H29" s="296"/>
      <c r="I29" s="297">
        <v>41376</v>
      </c>
      <c r="J29" s="297">
        <v>41576</v>
      </c>
      <c r="K29" s="355"/>
      <c r="L29" s="267">
        <f>DAYS360(I29,J29)/30</f>
        <v>6.5666666666666664</v>
      </c>
      <c r="M29" s="298"/>
      <c r="N29" s="223">
        <v>292</v>
      </c>
      <c r="O29" s="267">
        <f t="shared" si="1"/>
        <v>0</v>
      </c>
      <c r="P29" s="356">
        <v>142980390</v>
      </c>
      <c r="Q29" s="223">
        <v>40</v>
      </c>
      <c r="R29" s="301" t="s">
        <v>1352</v>
      </c>
    </row>
    <row r="30" spans="1:18" ht="13.5" customHeight="1" x14ac:dyDescent="0.25">
      <c r="A30" s="293" t="s">
        <v>1323</v>
      </c>
      <c r="B30">
        <v>4</v>
      </c>
      <c r="C30" s="295" t="s">
        <v>1349</v>
      </c>
      <c r="D30" s="295" t="s">
        <v>1349</v>
      </c>
      <c r="E30" s="292" t="s">
        <v>1350</v>
      </c>
      <c r="F30" s="268" t="s">
        <v>1354</v>
      </c>
      <c r="G30" s="296" t="s">
        <v>19</v>
      </c>
      <c r="H30" s="296"/>
      <c r="I30" s="297">
        <v>41739</v>
      </c>
      <c r="J30" s="297">
        <v>41912</v>
      </c>
      <c r="K30" s="355"/>
      <c r="L30" s="267">
        <f>DAYS360(I30,J30)/30</f>
        <v>5.666666666666667</v>
      </c>
      <c r="M30" s="298"/>
      <c r="N30" s="223">
        <v>292</v>
      </c>
      <c r="O30" s="267">
        <f t="shared" si="1"/>
        <v>0</v>
      </c>
      <c r="P30" s="356">
        <v>153276942</v>
      </c>
      <c r="Q30" s="223">
        <v>41</v>
      </c>
      <c r="R30" s="301" t="s">
        <v>1352</v>
      </c>
    </row>
    <row r="31" spans="1:18" ht="13.5" customHeight="1" x14ac:dyDescent="0.25">
      <c r="A31" s="293" t="s">
        <v>1323</v>
      </c>
      <c r="B31">
        <v>4</v>
      </c>
      <c r="C31" s="295" t="s">
        <v>1349</v>
      </c>
      <c r="D31" s="295" t="s">
        <v>1349</v>
      </c>
      <c r="E31" s="295" t="s">
        <v>1355</v>
      </c>
      <c r="F31" s="357">
        <v>7</v>
      </c>
      <c r="G31" s="296" t="s">
        <v>19</v>
      </c>
      <c r="H31" s="296"/>
      <c r="I31" s="338">
        <v>40571</v>
      </c>
      <c r="J31" s="297">
        <v>40936</v>
      </c>
      <c r="K31" s="355"/>
      <c r="L31" s="267"/>
      <c r="M31" s="298"/>
      <c r="N31" s="223"/>
      <c r="O31" s="267">
        <f t="shared" si="1"/>
        <v>0</v>
      </c>
      <c r="P31" s="356">
        <v>10000000</v>
      </c>
      <c r="Q31" s="223">
        <v>43</v>
      </c>
      <c r="R31" s="301" t="s">
        <v>1356</v>
      </c>
    </row>
    <row r="32" spans="1:18" ht="13.5" customHeight="1" x14ac:dyDescent="0.25">
      <c r="A32" s="293" t="s">
        <v>1323</v>
      </c>
      <c r="B32">
        <v>4</v>
      </c>
      <c r="C32" s="295" t="s">
        <v>1349</v>
      </c>
      <c r="D32" s="295" t="s">
        <v>1349</v>
      </c>
      <c r="E32" s="295" t="s">
        <v>1355</v>
      </c>
      <c r="F32" s="358">
        <v>0.1</v>
      </c>
      <c r="G32" s="296" t="s">
        <v>19</v>
      </c>
      <c r="H32" s="296"/>
      <c r="I32" s="297">
        <v>40940</v>
      </c>
      <c r="J32" s="338">
        <v>41306</v>
      </c>
      <c r="K32" s="355"/>
      <c r="L32" s="267">
        <v>3</v>
      </c>
      <c r="M32" s="272">
        <v>9</v>
      </c>
      <c r="N32" s="267">
        <v>25</v>
      </c>
      <c r="O32" s="267">
        <f t="shared" si="1"/>
        <v>0</v>
      </c>
      <c r="P32" s="356">
        <v>10000000</v>
      </c>
      <c r="Q32" s="223">
        <v>44</v>
      </c>
      <c r="R32" s="301" t="s">
        <v>1357</v>
      </c>
    </row>
    <row r="33" spans="1:19" ht="13.5" customHeight="1" x14ac:dyDescent="0.25">
      <c r="A33" s="293" t="s">
        <v>1323</v>
      </c>
      <c r="B33" s="293">
        <v>4</v>
      </c>
      <c r="C33" s="295" t="s">
        <v>1349</v>
      </c>
      <c r="D33" s="295" t="s">
        <v>1349</v>
      </c>
      <c r="E33" s="292" t="s">
        <v>1350</v>
      </c>
      <c r="F33" s="268" t="s">
        <v>1351</v>
      </c>
      <c r="G33" s="296" t="s">
        <v>19</v>
      </c>
      <c r="H33" s="220"/>
      <c r="I33" s="297">
        <v>41052</v>
      </c>
      <c r="J33" s="297">
        <v>41257</v>
      </c>
      <c r="K33" s="355"/>
      <c r="L33" s="267">
        <v>0</v>
      </c>
      <c r="M33" s="267">
        <f>DAYS360(I33,J33)/30</f>
        <v>6.7</v>
      </c>
      <c r="N33" s="223">
        <v>106</v>
      </c>
      <c r="O33" s="267">
        <f t="shared" si="1"/>
        <v>0</v>
      </c>
      <c r="P33" s="356">
        <v>139863040</v>
      </c>
      <c r="Q33" s="223">
        <v>39</v>
      </c>
      <c r="R33" s="1386" t="s">
        <v>1358</v>
      </c>
      <c r="S33" t="s">
        <v>1002</v>
      </c>
    </row>
    <row r="34" spans="1:19" ht="13.5" customHeight="1" x14ac:dyDescent="0.25">
      <c r="A34" s="293" t="s">
        <v>1323</v>
      </c>
      <c r="B34" s="293">
        <v>4</v>
      </c>
      <c r="C34" s="295" t="s">
        <v>1349</v>
      </c>
      <c r="D34" s="295" t="s">
        <v>1349</v>
      </c>
      <c r="E34" s="292" t="s">
        <v>1350</v>
      </c>
      <c r="F34" s="268" t="s">
        <v>1353</v>
      </c>
      <c r="G34" s="296" t="s">
        <v>19</v>
      </c>
      <c r="H34" s="296"/>
      <c r="I34" s="297">
        <v>41376</v>
      </c>
      <c r="J34" s="297">
        <v>41576</v>
      </c>
      <c r="K34" s="355"/>
      <c r="L34" s="267">
        <v>0</v>
      </c>
      <c r="M34" s="267">
        <f t="shared" ref="M34:M37" si="2">DAYS360(I34,J34)/30</f>
        <v>6.5666666666666664</v>
      </c>
      <c r="N34" s="223">
        <v>97</v>
      </c>
      <c r="O34" s="267">
        <f t="shared" si="1"/>
        <v>0</v>
      </c>
      <c r="P34" s="356">
        <v>142980390</v>
      </c>
      <c r="Q34" s="223">
        <v>40</v>
      </c>
      <c r="R34" s="1387"/>
      <c r="S34" s="293" t="s">
        <v>1002</v>
      </c>
    </row>
    <row r="35" spans="1:19" ht="13.5" customHeight="1" x14ac:dyDescent="0.25">
      <c r="A35" s="293" t="s">
        <v>1323</v>
      </c>
      <c r="B35" s="293">
        <v>4</v>
      </c>
      <c r="C35" s="295" t="s">
        <v>1349</v>
      </c>
      <c r="D35" s="295" t="s">
        <v>1349</v>
      </c>
      <c r="E35" s="292" t="s">
        <v>1350</v>
      </c>
      <c r="F35" s="268" t="s">
        <v>1354</v>
      </c>
      <c r="G35" s="296" t="s">
        <v>19</v>
      </c>
      <c r="H35" s="296"/>
      <c r="I35" s="297">
        <v>41739</v>
      </c>
      <c r="J35" s="297">
        <v>41912</v>
      </c>
      <c r="K35" s="355"/>
      <c r="L35" s="267">
        <v>0</v>
      </c>
      <c r="M35" s="267">
        <f t="shared" si="2"/>
        <v>5.666666666666667</v>
      </c>
      <c r="N35" s="223">
        <v>97</v>
      </c>
      <c r="O35" s="267">
        <f t="shared" si="1"/>
        <v>0</v>
      </c>
      <c r="P35" s="356">
        <v>153276942</v>
      </c>
      <c r="Q35" s="223">
        <v>41</v>
      </c>
      <c r="R35" s="1387"/>
      <c r="S35" s="293" t="s">
        <v>1002</v>
      </c>
    </row>
    <row r="36" spans="1:19" ht="13.5" customHeight="1" x14ac:dyDescent="0.25">
      <c r="A36" s="293" t="s">
        <v>1323</v>
      </c>
      <c r="B36" s="293">
        <v>4</v>
      </c>
      <c r="C36" s="295" t="s">
        <v>1349</v>
      </c>
      <c r="D36" s="295" t="s">
        <v>1349</v>
      </c>
      <c r="E36" s="295" t="s">
        <v>1355</v>
      </c>
      <c r="F36" s="357">
        <v>7</v>
      </c>
      <c r="G36" s="296" t="s">
        <v>19</v>
      </c>
      <c r="H36" s="296"/>
      <c r="I36" s="338">
        <v>40571</v>
      </c>
      <c r="J36" s="297">
        <v>40936</v>
      </c>
      <c r="K36" s="355"/>
      <c r="L36" s="267"/>
      <c r="M36" s="267">
        <f t="shared" si="2"/>
        <v>12</v>
      </c>
      <c r="N36" s="223">
        <v>8</v>
      </c>
      <c r="O36" s="267">
        <f t="shared" si="1"/>
        <v>0</v>
      </c>
      <c r="P36" s="356">
        <v>10000000</v>
      </c>
      <c r="Q36" s="223">
        <v>43</v>
      </c>
      <c r="R36" s="1387"/>
      <c r="S36" s="293" t="s">
        <v>1002</v>
      </c>
    </row>
    <row r="37" spans="1:19" ht="13.5" customHeight="1" x14ac:dyDescent="0.25">
      <c r="A37" s="293" t="s">
        <v>1323</v>
      </c>
      <c r="B37" s="293">
        <v>4</v>
      </c>
      <c r="C37" s="295" t="s">
        <v>1349</v>
      </c>
      <c r="D37" s="295" t="s">
        <v>1349</v>
      </c>
      <c r="E37" s="295" t="s">
        <v>1355</v>
      </c>
      <c r="F37" s="358">
        <v>0.1</v>
      </c>
      <c r="G37" s="296" t="s">
        <v>19</v>
      </c>
      <c r="H37" s="296"/>
      <c r="I37" s="297">
        <v>40940</v>
      </c>
      <c r="J37" s="338">
        <v>41306</v>
      </c>
      <c r="K37" s="355"/>
      <c r="L37" s="267">
        <v>0</v>
      </c>
      <c r="M37" s="267">
        <f t="shared" si="2"/>
        <v>12</v>
      </c>
      <c r="N37" s="267">
        <v>8</v>
      </c>
      <c r="O37" s="267">
        <f t="shared" si="1"/>
        <v>0</v>
      </c>
      <c r="P37" s="356">
        <v>10000000</v>
      </c>
      <c r="Q37" s="223">
        <v>44</v>
      </c>
      <c r="R37" s="1393"/>
      <c r="S37" s="293" t="s">
        <v>1002</v>
      </c>
    </row>
    <row r="38" spans="1:19" ht="13.5" customHeight="1" x14ac:dyDescent="0.25">
      <c r="A38" s="293" t="s">
        <v>1323</v>
      </c>
      <c r="B38">
        <v>5</v>
      </c>
      <c r="C38" s="295" t="s">
        <v>1349</v>
      </c>
      <c r="D38" s="295" t="s">
        <v>1349</v>
      </c>
      <c r="E38" s="292" t="s">
        <v>1350</v>
      </c>
      <c r="F38" s="268" t="s">
        <v>1351</v>
      </c>
      <c r="G38" s="296" t="s">
        <v>19</v>
      </c>
      <c r="H38" s="220"/>
      <c r="I38" s="297">
        <v>41052</v>
      </c>
      <c r="J38" s="297">
        <v>41257</v>
      </c>
      <c r="K38" s="355"/>
      <c r="L38" s="267"/>
      <c r="M38" s="267">
        <f>DAYS360(I38,J38)/30</f>
        <v>6.7</v>
      </c>
      <c r="N38" s="223">
        <v>318</v>
      </c>
      <c r="O38" s="267">
        <f t="shared" si="1"/>
        <v>0</v>
      </c>
      <c r="P38" s="356">
        <v>139863040</v>
      </c>
      <c r="Q38" s="223">
        <v>46</v>
      </c>
      <c r="R38" s="301" t="s">
        <v>1359</v>
      </c>
    </row>
    <row r="39" spans="1:19" ht="13.5" customHeight="1" x14ac:dyDescent="0.25">
      <c r="A39" s="293" t="s">
        <v>1323</v>
      </c>
      <c r="B39">
        <v>5</v>
      </c>
      <c r="C39" s="295" t="s">
        <v>1349</v>
      </c>
      <c r="D39" s="295" t="s">
        <v>1349</v>
      </c>
      <c r="E39" s="292" t="s">
        <v>1350</v>
      </c>
      <c r="F39" s="268" t="s">
        <v>1353</v>
      </c>
      <c r="G39" s="296" t="s">
        <v>19</v>
      </c>
      <c r="H39" s="296"/>
      <c r="I39" s="297">
        <v>41376</v>
      </c>
      <c r="J39" s="297">
        <v>41576</v>
      </c>
      <c r="K39" s="355"/>
      <c r="L39" s="267"/>
      <c r="M39" s="267">
        <f t="shared" ref="M39:M42" si="3">DAYS360(I39,J39)/30</f>
        <v>6.5666666666666664</v>
      </c>
      <c r="N39" s="223">
        <v>292</v>
      </c>
      <c r="O39" s="267">
        <f t="shared" si="1"/>
        <v>0</v>
      </c>
      <c r="P39" s="356">
        <v>142980390</v>
      </c>
      <c r="Q39" s="223">
        <v>47</v>
      </c>
      <c r="R39" s="301" t="s">
        <v>1359</v>
      </c>
    </row>
    <row r="40" spans="1:19" ht="13.5" customHeight="1" x14ac:dyDescent="0.25">
      <c r="A40" s="293" t="s">
        <v>1323</v>
      </c>
      <c r="B40">
        <v>5</v>
      </c>
      <c r="C40" s="295" t="s">
        <v>1349</v>
      </c>
      <c r="D40" s="295" t="s">
        <v>1349</v>
      </c>
      <c r="E40" s="292" t="s">
        <v>1350</v>
      </c>
      <c r="F40" s="268" t="s">
        <v>1354</v>
      </c>
      <c r="G40" s="296" t="s">
        <v>19</v>
      </c>
      <c r="H40" s="296"/>
      <c r="I40" s="297">
        <v>41739</v>
      </c>
      <c r="J40" s="297">
        <v>41912</v>
      </c>
      <c r="K40" s="298"/>
      <c r="L40" s="267">
        <f>DAYS360(I40,J40)/30</f>
        <v>5.666666666666667</v>
      </c>
      <c r="M40" s="267"/>
      <c r="N40" s="223">
        <v>292</v>
      </c>
      <c r="O40" s="267">
        <f t="shared" si="1"/>
        <v>0</v>
      </c>
      <c r="P40" s="356">
        <v>153276942</v>
      </c>
      <c r="Q40" s="223">
        <v>48</v>
      </c>
      <c r="R40" s="301"/>
    </row>
    <row r="41" spans="1:19" ht="13.5" customHeight="1" x14ac:dyDescent="0.25">
      <c r="A41" s="293" t="s">
        <v>1323</v>
      </c>
      <c r="B41">
        <v>5</v>
      </c>
      <c r="C41" s="295" t="s">
        <v>1349</v>
      </c>
      <c r="D41" s="295" t="s">
        <v>1349</v>
      </c>
      <c r="E41" s="295" t="s">
        <v>1355</v>
      </c>
      <c r="F41" s="357" t="s">
        <v>1360</v>
      </c>
      <c r="G41" s="296" t="s">
        <v>19</v>
      </c>
      <c r="H41" s="296"/>
      <c r="I41" s="338">
        <v>40571</v>
      </c>
      <c r="J41" s="297">
        <v>40936</v>
      </c>
      <c r="K41" s="355"/>
      <c r="L41" s="267"/>
      <c r="M41" s="267"/>
      <c r="N41" s="223"/>
      <c r="O41" s="267">
        <f t="shared" si="1"/>
        <v>0</v>
      </c>
      <c r="P41" s="356">
        <v>10000000</v>
      </c>
      <c r="Q41" s="223"/>
      <c r="R41" s="301" t="s">
        <v>1361</v>
      </c>
    </row>
    <row r="42" spans="1:19" ht="13.5" customHeight="1" x14ac:dyDescent="0.25">
      <c r="A42" s="293" t="s">
        <v>1323</v>
      </c>
      <c r="B42">
        <v>5</v>
      </c>
      <c r="C42" s="295" t="s">
        <v>1349</v>
      </c>
      <c r="D42" s="295" t="s">
        <v>1349</v>
      </c>
      <c r="E42" s="292" t="s">
        <v>1350</v>
      </c>
      <c r="F42" s="357" t="s">
        <v>1362</v>
      </c>
      <c r="G42" s="296" t="s">
        <v>19</v>
      </c>
      <c r="H42" s="296"/>
      <c r="I42" s="297">
        <v>40940</v>
      </c>
      <c r="J42" s="297">
        <v>41306</v>
      </c>
      <c r="K42" s="355"/>
      <c r="L42" s="267"/>
      <c r="M42" s="267">
        <f t="shared" si="3"/>
        <v>12</v>
      </c>
      <c r="N42" s="223"/>
      <c r="O42" s="267">
        <f t="shared" si="1"/>
        <v>0</v>
      </c>
      <c r="P42" s="356">
        <v>153276942</v>
      </c>
      <c r="Q42" s="223"/>
      <c r="R42" s="301" t="s">
        <v>1359</v>
      </c>
    </row>
    <row r="43" spans="1:19" ht="13.5" customHeight="1" x14ac:dyDescent="0.25">
      <c r="A43" s="293" t="s">
        <v>1323</v>
      </c>
      <c r="B43" s="293">
        <v>5</v>
      </c>
      <c r="C43" s="295" t="s">
        <v>1349</v>
      </c>
      <c r="D43" s="295" t="s">
        <v>1349</v>
      </c>
      <c r="E43" s="292" t="s">
        <v>1350</v>
      </c>
      <c r="F43" s="268" t="s">
        <v>1351</v>
      </c>
      <c r="G43" s="296" t="s">
        <v>19</v>
      </c>
      <c r="H43" s="220"/>
      <c r="I43" s="297">
        <v>41052</v>
      </c>
      <c r="J43" s="297">
        <v>41257</v>
      </c>
      <c r="K43" s="355"/>
      <c r="L43" s="267"/>
      <c r="M43" s="267">
        <v>6.7</v>
      </c>
      <c r="N43" s="300">
        <v>106</v>
      </c>
      <c r="O43" s="267">
        <f t="shared" si="1"/>
        <v>0</v>
      </c>
      <c r="P43" s="356">
        <v>139863040</v>
      </c>
      <c r="Q43" s="223"/>
      <c r="R43" s="1386" t="s">
        <v>1358</v>
      </c>
      <c r="S43" t="s">
        <v>1002</v>
      </c>
    </row>
    <row r="44" spans="1:19" ht="13.5" customHeight="1" x14ac:dyDescent="0.25">
      <c r="A44" s="293" t="s">
        <v>1323</v>
      </c>
      <c r="B44" s="293">
        <v>5</v>
      </c>
      <c r="C44" s="295" t="s">
        <v>1349</v>
      </c>
      <c r="D44" s="295" t="s">
        <v>1349</v>
      </c>
      <c r="E44" s="292" t="s">
        <v>1350</v>
      </c>
      <c r="F44" s="268" t="s">
        <v>1353</v>
      </c>
      <c r="G44" s="296" t="s">
        <v>19</v>
      </c>
      <c r="H44" s="296"/>
      <c r="I44" s="297">
        <v>41376</v>
      </c>
      <c r="J44" s="297">
        <v>41576</v>
      </c>
      <c r="K44" s="355"/>
      <c r="L44" s="267"/>
      <c r="M44" s="267">
        <v>6.5666666666666664</v>
      </c>
      <c r="N44" s="300">
        <v>97</v>
      </c>
      <c r="O44" s="267">
        <f t="shared" si="1"/>
        <v>0</v>
      </c>
      <c r="P44" s="356">
        <v>142980390</v>
      </c>
      <c r="Q44" s="223"/>
      <c r="R44" s="1387"/>
      <c r="S44" t="s">
        <v>1002</v>
      </c>
    </row>
    <row r="45" spans="1:19" ht="13.5" customHeight="1" x14ac:dyDescent="0.25">
      <c r="A45" s="293" t="s">
        <v>1323</v>
      </c>
      <c r="B45" s="293">
        <v>5</v>
      </c>
      <c r="C45" s="295" t="s">
        <v>1349</v>
      </c>
      <c r="D45" s="295" t="s">
        <v>1349</v>
      </c>
      <c r="E45" s="292" t="s">
        <v>1350</v>
      </c>
      <c r="F45" s="268" t="s">
        <v>1354</v>
      </c>
      <c r="G45" s="296"/>
      <c r="H45" s="296"/>
      <c r="I45" s="297">
        <v>41739</v>
      </c>
      <c r="J45" s="297">
        <v>41912</v>
      </c>
      <c r="K45" s="298"/>
      <c r="L45" s="267"/>
      <c r="M45" s="272">
        <v>5.67</v>
      </c>
      <c r="N45" s="223">
        <v>97</v>
      </c>
      <c r="O45" s="267">
        <f t="shared" si="1"/>
        <v>0</v>
      </c>
      <c r="P45" s="223"/>
      <c r="Q45" s="223"/>
      <c r="R45" s="1387"/>
      <c r="S45" t="s">
        <v>1002</v>
      </c>
    </row>
    <row r="46" spans="1:19" ht="13.5" customHeight="1" x14ac:dyDescent="0.25">
      <c r="A46" s="293" t="s">
        <v>1323</v>
      </c>
      <c r="B46" s="293">
        <v>5</v>
      </c>
      <c r="C46" s="295" t="s">
        <v>1349</v>
      </c>
      <c r="D46" s="295" t="s">
        <v>1349</v>
      </c>
      <c r="E46" s="295" t="s">
        <v>1355</v>
      </c>
      <c r="F46" s="357" t="s">
        <v>1360</v>
      </c>
      <c r="G46" s="296"/>
      <c r="H46" s="296"/>
      <c r="I46" s="297">
        <v>40571</v>
      </c>
      <c r="J46" s="297">
        <v>40936</v>
      </c>
      <c r="K46" s="355"/>
      <c r="L46" s="267"/>
      <c r="M46" s="272">
        <v>12</v>
      </c>
      <c r="N46" s="223">
        <v>8</v>
      </c>
      <c r="O46" s="267">
        <f t="shared" si="1"/>
        <v>0</v>
      </c>
      <c r="P46" s="356">
        <v>10000000</v>
      </c>
      <c r="Q46" s="223"/>
      <c r="R46" s="1387"/>
      <c r="S46" t="s">
        <v>1002</v>
      </c>
    </row>
    <row r="47" spans="1:19" ht="13.5" customHeight="1" x14ac:dyDescent="0.25">
      <c r="A47" s="293" t="s">
        <v>1323</v>
      </c>
      <c r="B47" s="293">
        <v>5</v>
      </c>
      <c r="C47" s="295" t="s">
        <v>1349</v>
      </c>
      <c r="D47" s="295" t="s">
        <v>1349</v>
      </c>
      <c r="E47" s="292" t="s">
        <v>1350</v>
      </c>
      <c r="F47" s="357" t="s">
        <v>1362</v>
      </c>
      <c r="G47" s="296"/>
      <c r="H47" s="296"/>
      <c r="I47" s="297">
        <v>40940</v>
      </c>
      <c r="J47" s="297">
        <v>41306</v>
      </c>
      <c r="K47" s="355"/>
      <c r="L47" s="267"/>
      <c r="M47" s="272">
        <v>12</v>
      </c>
      <c r="N47" s="223">
        <v>8</v>
      </c>
      <c r="O47" s="267">
        <f t="shared" si="1"/>
        <v>0</v>
      </c>
      <c r="P47" s="356">
        <v>153276942</v>
      </c>
      <c r="Q47" s="223"/>
      <c r="R47" s="1393"/>
      <c r="S47" t="s">
        <v>1002</v>
      </c>
    </row>
    <row r="48" spans="1:19" ht="13.5" customHeight="1" x14ac:dyDescent="0.25">
      <c r="A48" s="293" t="s">
        <v>1323</v>
      </c>
      <c r="B48">
        <v>6</v>
      </c>
      <c r="C48" s="295" t="s">
        <v>1349</v>
      </c>
      <c r="D48" s="295" t="s">
        <v>1349</v>
      </c>
      <c r="E48" s="292" t="s">
        <v>1350</v>
      </c>
      <c r="F48" s="268" t="s">
        <v>1351</v>
      </c>
      <c r="G48" s="296" t="s">
        <v>19</v>
      </c>
      <c r="H48" s="220"/>
      <c r="I48" s="297">
        <v>41052</v>
      </c>
      <c r="J48" s="297">
        <v>41257</v>
      </c>
      <c r="K48" s="355"/>
      <c r="L48" s="267">
        <f>DAYS360(I48,J48)/30</f>
        <v>6.7</v>
      </c>
      <c r="M48" s="298"/>
      <c r="N48" s="223">
        <v>318</v>
      </c>
      <c r="O48" s="267">
        <f t="shared" si="1"/>
        <v>0</v>
      </c>
      <c r="P48" s="356">
        <v>139863040</v>
      </c>
      <c r="Q48" s="223">
        <v>47</v>
      </c>
      <c r="R48" s="301"/>
    </row>
    <row r="49" spans="1:19" ht="13.5" customHeight="1" x14ac:dyDescent="0.25">
      <c r="A49" s="293" t="s">
        <v>1323</v>
      </c>
      <c r="B49">
        <v>6</v>
      </c>
      <c r="C49" s="295" t="s">
        <v>1349</v>
      </c>
      <c r="D49" s="295" t="s">
        <v>1349</v>
      </c>
      <c r="E49" s="292" t="s">
        <v>1350</v>
      </c>
      <c r="F49" s="268" t="s">
        <v>1353</v>
      </c>
      <c r="G49" s="296" t="s">
        <v>19</v>
      </c>
      <c r="H49" s="296"/>
      <c r="I49" s="297">
        <v>41376</v>
      </c>
      <c r="J49" s="297">
        <v>41576</v>
      </c>
      <c r="K49" s="355"/>
      <c r="L49" s="267">
        <f>DAYS360(I49,J49)/30</f>
        <v>6.5666666666666664</v>
      </c>
      <c r="M49" s="298"/>
      <c r="N49" s="223">
        <v>292</v>
      </c>
      <c r="O49" s="267">
        <f t="shared" si="1"/>
        <v>0</v>
      </c>
      <c r="P49" s="356">
        <v>142980390</v>
      </c>
      <c r="Q49" s="223">
        <v>48</v>
      </c>
      <c r="R49" s="301"/>
    </row>
    <row r="50" spans="1:19" ht="13.5" customHeight="1" x14ac:dyDescent="0.25">
      <c r="A50" s="293" t="s">
        <v>1323</v>
      </c>
      <c r="B50">
        <v>6</v>
      </c>
      <c r="C50" s="295" t="s">
        <v>1349</v>
      </c>
      <c r="D50" s="295" t="s">
        <v>1349</v>
      </c>
      <c r="E50" s="292" t="s">
        <v>1350</v>
      </c>
      <c r="F50" s="268" t="s">
        <v>1363</v>
      </c>
      <c r="G50" s="296" t="s">
        <v>19</v>
      </c>
      <c r="H50" s="296"/>
      <c r="I50" s="297">
        <v>41739</v>
      </c>
      <c r="J50" s="297">
        <v>41912</v>
      </c>
      <c r="K50" s="355"/>
      <c r="L50" s="267">
        <f>DAYS360(I50,J50)/30</f>
        <v>5.666666666666667</v>
      </c>
      <c r="M50" s="298"/>
      <c r="N50" s="223">
        <v>292</v>
      </c>
      <c r="O50" s="267">
        <f t="shared" si="1"/>
        <v>0</v>
      </c>
      <c r="P50" s="356">
        <v>153276942</v>
      </c>
      <c r="Q50" s="223">
        <v>49</v>
      </c>
      <c r="R50" s="301"/>
    </row>
    <row r="51" spans="1:19" ht="13.5" customHeight="1" x14ac:dyDescent="0.25">
      <c r="A51" s="293" t="s">
        <v>1323</v>
      </c>
      <c r="B51">
        <v>6</v>
      </c>
      <c r="C51" s="295" t="s">
        <v>1349</v>
      </c>
      <c r="D51" s="295" t="s">
        <v>1349</v>
      </c>
      <c r="E51" s="295" t="s">
        <v>1355</v>
      </c>
      <c r="F51" s="357">
        <v>7</v>
      </c>
      <c r="G51" s="296" t="s">
        <v>19</v>
      </c>
      <c r="H51" s="296"/>
      <c r="I51" s="338">
        <v>40571</v>
      </c>
      <c r="J51" s="297">
        <v>40936</v>
      </c>
      <c r="K51" s="355"/>
      <c r="L51" s="267"/>
      <c r="M51" s="298"/>
      <c r="N51" s="223">
        <v>25</v>
      </c>
      <c r="O51" s="267">
        <f t="shared" si="1"/>
        <v>0</v>
      </c>
      <c r="P51" s="356">
        <v>10000000</v>
      </c>
      <c r="Q51" s="223">
        <v>51</v>
      </c>
      <c r="R51" s="301" t="s">
        <v>1364</v>
      </c>
    </row>
    <row r="52" spans="1:19" ht="13.5" customHeight="1" x14ac:dyDescent="0.25">
      <c r="A52" s="293" t="s">
        <v>1323</v>
      </c>
      <c r="B52">
        <v>6</v>
      </c>
      <c r="C52" s="295" t="s">
        <v>1349</v>
      </c>
      <c r="D52" s="295" t="s">
        <v>1349</v>
      </c>
      <c r="E52" s="295" t="s">
        <v>1355</v>
      </c>
      <c r="F52" s="358">
        <v>0.1</v>
      </c>
      <c r="G52" s="296" t="s">
        <v>19</v>
      </c>
      <c r="H52" s="296"/>
      <c r="I52" s="297">
        <v>40940</v>
      </c>
      <c r="J52" s="338">
        <v>41306</v>
      </c>
      <c r="K52" s="355"/>
      <c r="L52" s="267">
        <v>3</v>
      </c>
      <c r="M52" s="272">
        <v>9</v>
      </c>
      <c r="N52" s="267"/>
      <c r="O52" s="267"/>
      <c r="P52" s="356">
        <v>10000000</v>
      </c>
      <c r="Q52" s="223">
        <v>52</v>
      </c>
      <c r="R52" s="301" t="s">
        <v>1365</v>
      </c>
    </row>
    <row r="53" spans="1:19" ht="13.5" customHeight="1" x14ac:dyDescent="0.25">
      <c r="A53" s="293" t="s">
        <v>1323</v>
      </c>
      <c r="B53" s="293">
        <v>6</v>
      </c>
      <c r="C53" s="295" t="s">
        <v>1349</v>
      </c>
      <c r="D53" s="295" t="s">
        <v>1349</v>
      </c>
      <c r="E53" s="292" t="s">
        <v>1350</v>
      </c>
      <c r="F53" s="268" t="s">
        <v>1351</v>
      </c>
      <c r="G53" s="296" t="s">
        <v>19</v>
      </c>
      <c r="H53" s="220"/>
      <c r="I53" s="297">
        <v>41052</v>
      </c>
      <c r="J53" s="297">
        <v>41257</v>
      </c>
      <c r="K53" s="355"/>
      <c r="L53" s="267"/>
      <c r="M53" s="267">
        <v>6.7</v>
      </c>
      <c r="N53" s="300">
        <v>1271</v>
      </c>
      <c r="O53" s="267">
        <f>+N53*H53</f>
        <v>0</v>
      </c>
      <c r="P53" s="356">
        <v>139863040</v>
      </c>
      <c r="Q53" s="223">
        <v>47</v>
      </c>
      <c r="R53" s="1386" t="s">
        <v>1366</v>
      </c>
      <c r="S53" t="s">
        <v>1002</v>
      </c>
    </row>
    <row r="54" spans="1:19" ht="13.5" customHeight="1" x14ac:dyDescent="0.25">
      <c r="A54" s="293" t="s">
        <v>1323</v>
      </c>
      <c r="B54" s="293">
        <v>6</v>
      </c>
      <c r="C54" s="295" t="s">
        <v>1349</v>
      </c>
      <c r="D54" s="295" t="s">
        <v>1349</v>
      </c>
      <c r="E54" s="292" t="s">
        <v>1350</v>
      </c>
      <c r="F54" s="268" t="s">
        <v>1353</v>
      </c>
      <c r="G54" s="296" t="s">
        <v>19</v>
      </c>
      <c r="H54" s="296"/>
      <c r="I54" s="297">
        <v>41376</v>
      </c>
      <c r="J54" s="297">
        <v>41576</v>
      </c>
      <c r="K54" s="355"/>
      <c r="L54" s="267"/>
      <c r="M54" s="267">
        <v>6.5666666666666664</v>
      </c>
      <c r="N54" s="300">
        <v>1169</v>
      </c>
      <c r="O54" s="267">
        <f>+N54*H54</f>
        <v>0</v>
      </c>
      <c r="P54" s="356">
        <v>142980390</v>
      </c>
      <c r="Q54" s="223">
        <v>48</v>
      </c>
      <c r="R54" s="1387"/>
      <c r="S54" t="s">
        <v>1002</v>
      </c>
    </row>
    <row r="55" spans="1:19" ht="13.5" customHeight="1" x14ac:dyDescent="0.25">
      <c r="A55" s="293" t="s">
        <v>1323</v>
      </c>
      <c r="B55" s="293">
        <v>6</v>
      </c>
      <c r="C55" s="295" t="s">
        <v>1349</v>
      </c>
      <c r="D55" s="295" t="s">
        <v>1349</v>
      </c>
      <c r="E55" s="292" t="s">
        <v>1350</v>
      </c>
      <c r="F55" s="268" t="s">
        <v>1363</v>
      </c>
      <c r="G55" s="296" t="s">
        <v>19</v>
      </c>
      <c r="H55" s="296"/>
      <c r="I55" s="297">
        <v>41739</v>
      </c>
      <c r="J55" s="297">
        <v>41912</v>
      </c>
      <c r="K55" s="355"/>
      <c r="L55" s="267"/>
      <c r="M55" s="267">
        <v>5.666666666666667</v>
      </c>
      <c r="N55" s="300">
        <v>1169</v>
      </c>
      <c r="O55" s="267">
        <f>+N55*H55</f>
        <v>0</v>
      </c>
      <c r="P55" s="356">
        <v>153276942</v>
      </c>
      <c r="Q55" s="223">
        <v>49</v>
      </c>
      <c r="R55" s="1387"/>
      <c r="S55" t="s">
        <v>1002</v>
      </c>
    </row>
    <row r="56" spans="1:19" ht="13.5" customHeight="1" x14ac:dyDescent="0.25">
      <c r="A56" s="293" t="s">
        <v>1323</v>
      </c>
      <c r="B56" s="293">
        <v>6</v>
      </c>
      <c r="C56" s="295" t="s">
        <v>1349</v>
      </c>
      <c r="D56" s="295" t="s">
        <v>1349</v>
      </c>
      <c r="E56" s="295" t="s">
        <v>1355</v>
      </c>
      <c r="F56" s="357">
        <v>7</v>
      </c>
      <c r="G56" s="296" t="s">
        <v>19</v>
      </c>
      <c r="H56" s="296"/>
      <c r="I56" s="338">
        <v>40571</v>
      </c>
      <c r="J56" s="297">
        <v>40936</v>
      </c>
      <c r="K56" s="355"/>
      <c r="L56" s="267"/>
      <c r="M56" s="298"/>
      <c r="N56" s="300">
        <v>100</v>
      </c>
      <c r="O56" s="267">
        <f>+N56*H56</f>
        <v>0</v>
      </c>
      <c r="P56" s="356">
        <v>10000000</v>
      </c>
      <c r="Q56" s="223">
        <v>51</v>
      </c>
      <c r="R56" s="1387"/>
      <c r="S56" t="s">
        <v>1002</v>
      </c>
    </row>
    <row r="57" spans="1:19" ht="13.5" customHeight="1" x14ac:dyDescent="0.25">
      <c r="A57" s="293" t="s">
        <v>1323</v>
      </c>
      <c r="B57" s="293">
        <v>6</v>
      </c>
      <c r="C57" s="295" t="s">
        <v>1349</v>
      </c>
      <c r="D57" s="295" t="s">
        <v>1349</v>
      </c>
      <c r="E57" s="295" t="s">
        <v>1355</v>
      </c>
      <c r="F57" s="358">
        <v>0.1</v>
      </c>
      <c r="G57" s="296" t="s">
        <v>19</v>
      </c>
      <c r="H57" s="296"/>
      <c r="I57" s="297">
        <v>40940</v>
      </c>
      <c r="J57" s="338">
        <v>41306</v>
      </c>
      <c r="K57" s="355"/>
      <c r="L57" s="267"/>
      <c r="M57" s="272">
        <v>12</v>
      </c>
      <c r="N57" s="267"/>
      <c r="O57" s="267"/>
      <c r="P57" s="356">
        <v>10000000</v>
      </c>
      <c r="Q57" s="223">
        <v>52</v>
      </c>
      <c r="R57" s="1393"/>
      <c r="S57" t="s">
        <v>1002</v>
      </c>
    </row>
    <row r="60" spans="1:19" ht="13.5" customHeight="1" x14ac:dyDescent="0.25">
      <c r="A60" t="s">
        <v>1323</v>
      </c>
      <c r="B60">
        <v>14</v>
      </c>
      <c r="C60" s="294" t="s">
        <v>1367</v>
      </c>
      <c r="D60" s="294" t="s">
        <v>1367</v>
      </c>
      <c r="E60" s="224" t="s">
        <v>1368</v>
      </c>
      <c r="F60" s="359" t="s">
        <v>1369</v>
      </c>
      <c r="G60" s="348" t="s">
        <v>19</v>
      </c>
      <c r="H60" s="349">
        <v>0</v>
      </c>
      <c r="I60" s="350">
        <v>39821</v>
      </c>
      <c r="J60" s="360">
        <v>40939</v>
      </c>
      <c r="K60" s="348" t="s">
        <v>16</v>
      </c>
      <c r="L60" s="348">
        <v>46</v>
      </c>
      <c r="M60" s="348">
        <v>0</v>
      </c>
      <c r="N60" s="348">
        <v>320</v>
      </c>
      <c r="O60" s="348">
        <v>320</v>
      </c>
      <c r="P60" s="348">
        <v>473000000</v>
      </c>
      <c r="Q60" s="348">
        <v>45</v>
      </c>
      <c r="R60" s="301" t="s">
        <v>1370</v>
      </c>
    </row>
    <row r="63" spans="1:19" ht="13.5" customHeight="1" x14ac:dyDescent="0.25">
      <c r="A63" s="293" t="s">
        <v>1323</v>
      </c>
      <c r="B63">
        <v>8</v>
      </c>
      <c r="C63" s="294" t="s">
        <v>1371</v>
      </c>
      <c r="D63" s="361" t="s">
        <v>1372</v>
      </c>
      <c r="E63" s="224" t="s">
        <v>32</v>
      </c>
      <c r="F63" s="347" t="s">
        <v>1373</v>
      </c>
      <c r="G63" s="348" t="s">
        <v>19</v>
      </c>
      <c r="H63" s="349">
        <v>0.52</v>
      </c>
      <c r="I63" s="350">
        <v>40182</v>
      </c>
      <c r="J63" s="360">
        <v>40543</v>
      </c>
      <c r="K63" s="348" t="s">
        <v>16</v>
      </c>
      <c r="L63" s="348">
        <v>10.87</v>
      </c>
      <c r="M63" s="348">
        <v>0</v>
      </c>
      <c r="N63" s="348">
        <v>210</v>
      </c>
      <c r="O63" s="348">
        <f>N63*H63</f>
        <v>109.2</v>
      </c>
      <c r="P63" s="348">
        <v>87133702</v>
      </c>
      <c r="Q63" s="348">
        <v>63</v>
      </c>
      <c r="R63" s="301"/>
    </row>
    <row r="64" spans="1:19" ht="13.5" customHeight="1" x14ac:dyDescent="0.25">
      <c r="A64" s="293" t="s">
        <v>1323</v>
      </c>
      <c r="B64">
        <v>8</v>
      </c>
      <c r="C64" s="294" t="s">
        <v>1371</v>
      </c>
      <c r="D64" s="361" t="s">
        <v>1372</v>
      </c>
      <c r="E64" s="224" t="s">
        <v>32</v>
      </c>
      <c r="F64" s="347" t="s">
        <v>1374</v>
      </c>
      <c r="G64" s="348" t="s">
        <v>19</v>
      </c>
      <c r="H64" s="349">
        <v>0.52</v>
      </c>
      <c r="I64" s="350">
        <v>40546</v>
      </c>
      <c r="J64" s="360">
        <v>40908</v>
      </c>
      <c r="K64" s="348" t="s">
        <v>16</v>
      </c>
      <c r="L64" s="348">
        <v>11</v>
      </c>
      <c r="M64" s="348">
        <v>0</v>
      </c>
      <c r="N64" s="348">
        <v>210</v>
      </c>
      <c r="O64" s="348">
        <f t="shared" ref="O64:O69" si="4">N64*H64</f>
        <v>109.2</v>
      </c>
      <c r="P64" s="348">
        <f>89750698+880350+3826700</f>
        <v>94457748</v>
      </c>
      <c r="Q64" s="348">
        <v>64</v>
      </c>
      <c r="R64" s="301"/>
    </row>
    <row r="65" spans="1:19" ht="13.5" customHeight="1" x14ac:dyDescent="0.25">
      <c r="A65" s="293" t="s">
        <v>1323</v>
      </c>
      <c r="B65">
        <v>8</v>
      </c>
      <c r="C65" s="294" t="s">
        <v>1371</v>
      </c>
      <c r="D65" s="361" t="s">
        <v>1372</v>
      </c>
      <c r="E65" s="224" t="s">
        <v>32</v>
      </c>
      <c r="F65" s="347" t="s">
        <v>1375</v>
      </c>
      <c r="G65" s="348" t="s">
        <v>19</v>
      </c>
      <c r="H65" s="349">
        <v>0.52</v>
      </c>
      <c r="I65" s="350">
        <v>40910</v>
      </c>
      <c r="J65" s="360">
        <v>41273</v>
      </c>
      <c r="K65" s="348" t="s">
        <v>16</v>
      </c>
      <c r="L65" s="348">
        <v>11</v>
      </c>
      <c r="M65" s="348">
        <v>0</v>
      </c>
      <c r="N65" s="348">
        <v>210</v>
      </c>
      <c r="O65" s="348">
        <f t="shared" si="4"/>
        <v>109.2</v>
      </c>
      <c r="P65" s="348">
        <f>79579120+2367700+11046000</f>
        <v>92992820</v>
      </c>
      <c r="Q65" s="348">
        <v>65</v>
      </c>
      <c r="R65" s="301"/>
    </row>
    <row r="66" spans="1:19" ht="13.5" customHeight="1" x14ac:dyDescent="0.25">
      <c r="A66" s="293" t="s">
        <v>1323</v>
      </c>
      <c r="B66">
        <v>8</v>
      </c>
      <c r="C66" s="294" t="s">
        <v>1371</v>
      </c>
      <c r="D66" s="361" t="s">
        <v>1372</v>
      </c>
      <c r="E66" s="224" t="s">
        <v>32</v>
      </c>
      <c r="F66" s="347" t="s">
        <v>1376</v>
      </c>
      <c r="G66" s="348" t="s">
        <v>19</v>
      </c>
      <c r="H66" s="349">
        <v>0.52</v>
      </c>
      <c r="I66" s="350">
        <v>41276</v>
      </c>
      <c r="J66" s="360">
        <v>41639</v>
      </c>
      <c r="K66" s="348" t="s">
        <v>16</v>
      </c>
      <c r="L66" s="348">
        <v>11</v>
      </c>
      <c r="M66" s="348">
        <v>0</v>
      </c>
      <c r="N66" s="348">
        <v>180</v>
      </c>
      <c r="O66" s="348">
        <f t="shared" si="4"/>
        <v>93.600000000000009</v>
      </c>
      <c r="P66" s="348">
        <f>94300328+2230000</f>
        <v>96530328</v>
      </c>
      <c r="Q66" s="348">
        <v>65</v>
      </c>
      <c r="R66" s="301"/>
    </row>
    <row r="67" spans="1:19" ht="13.5" customHeight="1" x14ac:dyDescent="0.25">
      <c r="A67" s="293" t="s">
        <v>1323</v>
      </c>
      <c r="B67">
        <v>8</v>
      </c>
      <c r="C67" s="294" t="s">
        <v>1371</v>
      </c>
      <c r="D67" s="361" t="s">
        <v>1377</v>
      </c>
      <c r="E67" s="224" t="s">
        <v>32</v>
      </c>
      <c r="F67" s="347" t="s">
        <v>1378</v>
      </c>
      <c r="G67" s="348" t="s">
        <v>19</v>
      </c>
      <c r="H67" s="349">
        <v>0.48</v>
      </c>
      <c r="I67" s="350">
        <v>40182</v>
      </c>
      <c r="J67" s="360">
        <v>40543</v>
      </c>
      <c r="K67" s="348" t="s">
        <v>720</v>
      </c>
      <c r="L67" s="348">
        <v>11</v>
      </c>
      <c r="M67" s="348">
        <v>0</v>
      </c>
      <c r="N67" s="348">
        <v>150</v>
      </c>
      <c r="O67" s="348">
        <f t="shared" si="4"/>
        <v>72</v>
      </c>
      <c r="P67" s="348">
        <v>209589960</v>
      </c>
      <c r="Q67" s="348">
        <v>67</v>
      </c>
      <c r="R67" s="301"/>
    </row>
    <row r="68" spans="1:19" ht="13.5" customHeight="1" x14ac:dyDescent="0.25">
      <c r="A68" s="293" t="s">
        <v>1323</v>
      </c>
      <c r="B68">
        <v>8</v>
      </c>
      <c r="C68" s="294" t="s">
        <v>1371</v>
      </c>
      <c r="D68" s="361" t="s">
        <v>1377</v>
      </c>
      <c r="E68" s="224" t="s">
        <v>32</v>
      </c>
      <c r="F68" s="347" t="s">
        <v>1379</v>
      </c>
      <c r="G68" s="348" t="s">
        <v>19</v>
      </c>
      <c r="H68" s="349">
        <v>0.48</v>
      </c>
      <c r="I68" s="350">
        <v>40546</v>
      </c>
      <c r="J68" s="360">
        <v>40880</v>
      </c>
      <c r="K68" s="348" t="s">
        <v>16</v>
      </c>
      <c r="L68" s="348">
        <v>11</v>
      </c>
      <c r="M68" s="348">
        <v>0</v>
      </c>
      <c r="N68" s="348">
        <v>150</v>
      </c>
      <c r="O68" s="348">
        <f t="shared" si="4"/>
        <v>72</v>
      </c>
      <c r="P68" s="348">
        <f>215547972+2000000</f>
        <v>217547972</v>
      </c>
      <c r="Q68" s="348">
        <v>67</v>
      </c>
      <c r="R68" s="301"/>
    </row>
    <row r="69" spans="1:19" ht="13.5" customHeight="1" x14ac:dyDescent="0.25">
      <c r="A69" s="293" t="s">
        <v>1323</v>
      </c>
      <c r="B69">
        <v>8</v>
      </c>
      <c r="C69" s="294" t="s">
        <v>1371</v>
      </c>
      <c r="D69" s="361" t="s">
        <v>1377</v>
      </c>
      <c r="E69" s="224" t="s">
        <v>32</v>
      </c>
      <c r="F69" s="347" t="s">
        <v>1380</v>
      </c>
      <c r="G69" s="348" t="s">
        <v>19</v>
      </c>
      <c r="H69" s="349">
        <v>0.48</v>
      </c>
      <c r="I69" s="350">
        <v>40910</v>
      </c>
      <c r="J69" s="360">
        <v>41090</v>
      </c>
      <c r="K69" s="348" t="s">
        <v>16</v>
      </c>
      <c r="L69" s="348">
        <v>5</v>
      </c>
      <c r="M69" s="348">
        <v>0</v>
      </c>
      <c r="N69" s="348">
        <v>150</v>
      </c>
      <c r="O69" s="348">
        <f t="shared" si="4"/>
        <v>72</v>
      </c>
      <c r="P69" s="348">
        <v>113170367</v>
      </c>
      <c r="Q69" s="348">
        <v>68</v>
      </c>
      <c r="R69" s="301"/>
    </row>
    <row r="70" spans="1:19" ht="13.5" customHeight="1" x14ac:dyDescent="0.25">
      <c r="A70" s="293" t="s">
        <v>1323</v>
      </c>
      <c r="B70" s="293">
        <v>8</v>
      </c>
      <c r="C70" s="295" t="s">
        <v>1371</v>
      </c>
      <c r="D70" s="362" t="s">
        <v>1377</v>
      </c>
      <c r="E70" s="295" t="s">
        <v>32</v>
      </c>
      <c r="F70" s="299" t="s">
        <v>1380</v>
      </c>
      <c r="G70" s="296" t="s">
        <v>19</v>
      </c>
      <c r="H70" s="220">
        <v>0.48</v>
      </c>
      <c r="I70" s="297">
        <v>40910</v>
      </c>
      <c r="J70" s="298">
        <v>41090</v>
      </c>
      <c r="K70" s="298" t="s">
        <v>16</v>
      </c>
      <c r="L70" s="363">
        <v>6</v>
      </c>
      <c r="M70" s="298"/>
      <c r="N70" s="364">
        <v>150</v>
      </c>
      <c r="O70" s="364">
        <f t="shared" ref="O70" si="5">+N70*H70</f>
        <v>72</v>
      </c>
      <c r="P70" s="365">
        <f>113170367</f>
        <v>113170367</v>
      </c>
      <c r="Q70" s="365">
        <v>68</v>
      </c>
      <c r="R70" s="301"/>
      <c r="S70" t="s">
        <v>1002</v>
      </c>
    </row>
    <row r="71" spans="1:19" ht="13.5" customHeight="1" x14ac:dyDescent="0.25">
      <c r="A71" s="293" t="s">
        <v>1323</v>
      </c>
      <c r="B71" s="293">
        <v>8</v>
      </c>
      <c r="C71" s="295" t="s">
        <v>1371</v>
      </c>
      <c r="D71" s="362" t="s">
        <v>1377</v>
      </c>
      <c r="E71" s="295" t="s">
        <v>32</v>
      </c>
      <c r="F71" s="299" t="s">
        <v>1381</v>
      </c>
      <c r="G71" s="296" t="s">
        <v>19</v>
      </c>
      <c r="H71" s="296">
        <v>0.48</v>
      </c>
      <c r="I71" s="297">
        <v>41253</v>
      </c>
      <c r="J71" s="298">
        <v>41618</v>
      </c>
      <c r="K71" s="298" t="s">
        <v>16</v>
      </c>
      <c r="L71" s="300">
        <v>6</v>
      </c>
      <c r="M71" s="298"/>
      <c r="N71" s="364">
        <v>150</v>
      </c>
      <c r="O71" s="364">
        <v>72</v>
      </c>
      <c r="P71" s="365">
        <v>486488802</v>
      </c>
      <c r="Q71" s="365">
        <v>69</v>
      </c>
      <c r="R71" s="301" t="s">
        <v>1382</v>
      </c>
      <c r="S71" s="293" t="s">
        <v>1002</v>
      </c>
    </row>
    <row r="72" spans="1:19" ht="13.5" customHeight="1" x14ac:dyDescent="0.25">
      <c r="A72" s="293" t="s">
        <v>1323</v>
      </c>
      <c r="B72">
        <v>33</v>
      </c>
      <c r="C72" s="302" t="s">
        <v>1383</v>
      </c>
      <c r="D72" s="366" t="s">
        <v>1372</v>
      </c>
      <c r="E72" s="302" t="s">
        <v>32</v>
      </c>
      <c r="F72" s="347" t="s">
        <v>1384</v>
      </c>
      <c r="G72" s="367" t="s">
        <v>19</v>
      </c>
      <c r="H72" s="368">
        <v>0.52</v>
      </c>
      <c r="I72" s="369">
        <v>41641</v>
      </c>
      <c r="J72" s="369">
        <v>42004</v>
      </c>
      <c r="K72" s="370" t="s">
        <v>16</v>
      </c>
      <c r="L72" s="371">
        <v>11</v>
      </c>
      <c r="M72" s="370" t="s">
        <v>315</v>
      </c>
      <c r="N72" s="371">
        <v>300</v>
      </c>
      <c r="O72" s="267">
        <f>+N72*H72</f>
        <v>156</v>
      </c>
      <c r="P72" s="223">
        <v>149875246</v>
      </c>
      <c r="Q72" s="223">
        <v>74</v>
      </c>
      <c r="R72" s="301"/>
    </row>
    <row r="73" spans="1:19" ht="13.5" customHeight="1" x14ac:dyDescent="0.25">
      <c r="A73" s="293" t="s">
        <v>1323</v>
      </c>
      <c r="B73">
        <v>33</v>
      </c>
      <c r="C73" s="294" t="s">
        <v>1371</v>
      </c>
      <c r="D73" s="361" t="s">
        <v>1377</v>
      </c>
      <c r="E73" s="224" t="s">
        <v>32</v>
      </c>
      <c r="F73" s="347" t="s">
        <v>1380</v>
      </c>
      <c r="G73" s="348" t="s">
        <v>19</v>
      </c>
      <c r="H73" s="349">
        <v>0.48</v>
      </c>
      <c r="I73" s="350">
        <v>40910</v>
      </c>
      <c r="J73" s="350">
        <v>41090</v>
      </c>
      <c r="K73" s="370" t="s">
        <v>16</v>
      </c>
      <c r="L73" s="348">
        <v>5</v>
      </c>
      <c r="M73" s="348">
        <v>0</v>
      </c>
      <c r="N73" s="348">
        <v>150</v>
      </c>
      <c r="O73" s="348">
        <f>N73*H73</f>
        <v>72</v>
      </c>
      <c r="P73" s="348">
        <v>113170367</v>
      </c>
      <c r="Q73" s="348">
        <v>68</v>
      </c>
      <c r="R73" s="301" t="s">
        <v>1385</v>
      </c>
    </row>
    <row r="74" spans="1:19" ht="13.5" customHeight="1" x14ac:dyDescent="0.25">
      <c r="A74" s="293" t="s">
        <v>1323</v>
      </c>
      <c r="B74" s="293">
        <v>33</v>
      </c>
      <c r="C74" s="295" t="s">
        <v>1371</v>
      </c>
      <c r="D74" s="292" t="s">
        <v>1377</v>
      </c>
      <c r="E74" s="295" t="s">
        <v>32</v>
      </c>
      <c r="F74" s="268" t="s">
        <v>1381</v>
      </c>
      <c r="G74" s="296" t="s">
        <v>19</v>
      </c>
      <c r="H74" s="220">
        <v>0.48</v>
      </c>
      <c r="I74" s="297">
        <v>41253</v>
      </c>
      <c r="J74" s="297">
        <v>41618</v>
      </c>
      <c r="K74" s="298" t="s">
        <v>16</v>
      </c>
      <c r="L74" s="299">
        <v>12</v>
      </c>
      <c r="M74" s="298" t="s">
        <v>315</v>
      </c>
      <c r="N74" s="267">
        <v>150</v>
      </c>
      <c r="O74" s="267">
        <f>+N74*H74</f>
        <v>72</v>
      </c>
      <c r="P74" s="223">
        <f>484541802+1947000</f>
        <v>486488802</v>
      </c>
      <c r="Q74" s="223">
        <v>81</v>
      </c>
      <c r="R74" s="301" t="s">
        <v>1386</v>
      </c>
      <c r="S74" t="s">
        <v>1002</v>
      </c>
    </row>
    <row r="75" spans="1:19" ht="13.5" customHeight="1" x14ac:dyDescent="0.25">
      <c r="A75" s="293" t="s">
        <v>1323</v>
      </c>
      <c r="B75" s="293">
        <v>33</v>
      </c>
      <c r="C75" s="302" t="s">
        <v>1383</v>
      </c>
      <c r="D75" s="292" t="s">
        <v>1372</v>
      </c>
      <c r="E75" s="295" t="s">
        <v>32</v>
      </c>
      <c r="F75" s="268" t="s">
        <v>1384</v>
      </c>
      <c r="G75" s="296" t="s">
        <v>19</v>
      </c>
      <c r="H75" s="268">
        <v>0.52</v>
      </c>
      <c r="I75" s="297">
        <v>41641</v>
      </c>
      <c r="J75" s="297">
        <v>42004</v>
      </c>
      <c r="K75" s="298" t="s">
        <v>16</v>
      </c>
      <c r="L75" s="299">
        <v>11</v>
      </c>
      <c r="M75" s="298" t="s">
        <v>315</v>
      </c>
      <c r="N75" s="267">
        <v>300</v>
      </c>
      <c r="O75" s="267">
        <v>156</v>
      </c>
      <c r="P75" s="223">
        <v>149875246</v>
      </c>
      <c r="Q75" s="223">
        <v>74</v>
      </c>
      <c r="R75" s="301" t="s">
        <v>1387</v>
      </c>
      <c r="S75" t="s">
        <v>1002</v>
      </c>
    </row>
    <row r="76" spans="1:19" s="293" customFormat="1" ht="13.5" customHeight="1" x14ac:dyDescent="0.25">
      <c r="C76" s="302"/>
      <c r="D76" s="292"/>
      <c r="E76" s="295"/>
      <c r="F76" s="268"/>
      <c r="G76" s="296"/>
      <c r="H76" s="268"/>
      <c r="I76" s="297"/>
      <c r="J76" s="297"/>
      <c r="K76" s="298"/>
      <c r="L76" s="299"/>
      <c r="M76" s="298"/>
      <c r="N76" s="267"/>
      <c r="O76" s="267"/>
      <c r="P76" s="223"/>
      <c r="Q76" s="223"/>
      <c r="R76" s="385"/>
    </row>
    <row r="77" spans="1:19" s="293" customFormat="1" ht="13.5" customHeight="1" x14ac:dyDescent="0.25">
      <c r="C77" s="302"/>
      <c r="D77" s="292"/>
      <c r="E77" s="295"/>
      <c r="F77" s="268"/>
      <c r="G77" s="296"/>
      <c r="H77" s="268"/>
      <c r="I77" s="297"/>
      <c r="J77" s="297"/>
      <c r="K77" s="298"/>
      <c r="L77" s="299"/>
      <c r="M77" s="298"/>
      <c r="N77" s="267"/>
      <c r="O77" s="267"/>
      <c r="P77" s="223"/>
      <c r="Q77" s="223"/>
      <c r="R77" s="385"/>
    </row>
    <row r="78" spans="1:19" s="293" customFormat="1" ht="13.5" customHeight="1" x14ac:dyDescent="0.25">
      <c r="C78" s="302"/>
      <c r="D78" s="292"/>
      <c r="E78" s="295"/>
      <c r="F78" s="268"/>
      <c r="G78" s="296"/>
      <c r="H78" s="268"/>
      <c r="I78" s="297"/>
      <c r="J78" s="297"/>
      <c r="K78" s="298"/>
      <c r="L78" s="299"/>
      <c r="M78" s="298"/>
      <c r="N78" s="267"/>
      <c r="O78" s="267"/>
      <c r="P78" s="223"/>
      <c r="Q78" s="223"/>
      <c r="R78" s="385"/>
    </row>
    <row r="79" spans="1:19" s="293" customFormat="1" ht="13.5" customHeight="1" x14ac:dyDescent="0.25">
      <c r="C79" s="302"/>
      <c r="D79" s="292"/>
      <c r="E79" s="295"/>
      <c r="F79" s="268"/>
      <c r="G79" s="296"/>
      <c r="H79" s="268"/>
      <c r="I79" s="297"/>
      <c r="J79" s="297"/>
      <c r="K79" s="298"/>
      <c r="L79" s="299"/>
      <c r="M79" s="298"/>
      <c r="N79" s="267"/>
      <c r="O79" s="267"/>
      <c r="P79" s="223"/>
      <c r="Q79" s="223"/>
      <c r="R79" s="385"/>
    </row>
    <row r="80" spans="1:19" ht="13.5" customHeight="1" x14ac:dyDescent="0.25">
      <c r="A80" s="293" t="s">
        <v>1323</v>
      </c>
      <c r="B80">
        <v>40</v>
      </c>
      <c r="C80" s="372" t="s">
        <v>1388</v>
      </c>
      <c r="D80" s="373" t="s">
        <v>1389</v>
      </c>
      <c r="E80" s="374" t="s">
        <v>32</v>
      </c>
      <c r="F80" s="375" t="s">
        <v>1390</v>
      </c>
      <c r="G80" s="376" t="s">
        <v>19</v>
      </c>
      <c r="H80" s="377">
        <v>0.54</v>
      </c>
      <c r="I80" s="353">
        <v>40182</v>
      </c>
      <c r="J80" s="378">
        <v>40543</v>
      </c>
      <c r="K80" s="376" t="s">
        <v>16</v>
      </c>
      <c r="L80" s="376">
        <v>11</v>
      </c>
      <c r="M80" s="376">
        <v>0</v>
      </c>
      <c r="N80" s="376">
        <v>120</v>
      </c>
      <c r="O80" s="376">
        <f>+N80*H80</f>
        <v>64.800000000000011</v>
      </c>
      <c r="P80" s="376">
        <v>209951170</v>
      </c>
      <c r="Q80" s="376">
        <v>69</v>
      </c>
      <c r="R80" s="1394" t="s">
        <v>1391</v>
      </c>
    </row>
    <row r="81" spans="1:19" ht="13.5" customHeight="1" x14ac:dyDescent="0.25">
      <c r="A81" s="293" t="s">
        <v>1323</v>
      </c>
      <c r="B81" s="293">
        <v>40</v>
      </c>
      <c r="C81" s="372" t="s">
        <v>1388</v>
      </c>
      <c r="D81" s="373" t="s">
        <v>1389</v>
      </c>
      <c r="E81" s="374" t="s">
        <v>32</v>
      </c>
      <c r="F81" s="375" t="s">
        <v>1392</v>
      </c>
      <c r="G81" s="376" t="s">
        <v>19</v>
      </c>
      <c r="H81" s="377">
        <v>0.54</v>
      </c>
      <c r="I81" s="353">
        <v>40546</v>
      </c>
      <c r="J81" s="378">
        <v>40908</v>
      </c>
      <c r="K81" s="376" t="s">
        <v>16</v>
      </c>
      <c r="L81" s="376">
        <v>11</v>
      </c>
      <c r="M81" s="376">
        <v>0</v>
      </c>
      <c r="N81" s="376">
        <v>120</v>
      </c>
      <c r="O81" s="376">
        <f t="shared" ref="O81:O88" si="6">+N81*H81</f>
        <v>64.800000000000011</v>
      </c>
      <c r="P81" s="376">
        <v>144648488</v>
      </c>
      <c r="Q81" s="376">
        <v>70</v>
      </c>
      <c r="R81" s="1395"/>
    </row>
    <row r="82" spans="1:19" ht="13.5" customHeight="1" x14ac:dyDescent="0.25">
      <c r="A82" s="293" t="s">
        <v>1323</v>
      </c>
      <c r="B82" s="293">
        <v>40</v>
      </c>
      <c r="C82" s="372" t="s">
        <v>1388</v>
      </c>
      <c r="D82" s="373" t="s">
        <v>1389</v>
      </c>
      <c r="E82" s="374" t="s">
        <v>32</v>
      </c>
      <c r="F82" s="375" t="s">
        <v>1393</v>
      </c>
      <c r="G82" s="376" t="s">
        <v>19</v>
      </c>
      <c r="H82" s="377">
        <v>0.54</v>
      </c>
      <c r="I82" s="353">
        <v>40925</v>
      </c>
      <c r="J82" s="378">
        <v>41273</v>
      </c>
      <c r="K82" s="376" t="s">
        <v>16</v>
      </c>
      <c r="L82" s="376">
        <v>11</v>
      </c>
      <c r="M82" s="376">
        <v>0</v>
      </c>
      <c r="N82" s="376">
        <v>120</v>
      </c>
      <c r="O82" s="376">
        <f t="shared" si="6"/>
        <v>64.800000000000011</v>
      </c>
      <c r="P82" s="376">
        <v>115981643</v>
      </c>
      <c r="Q82" s="376">
        <v>70</v>
      </c>
      <c r="R82" s="1395"/>
    </row>
    <row r="83" spans="1:19" ht="13.5" customHeight="1" x14ac:dyDescent="0.25">
      <c r="A83" s="293" t="s">
        <v>1323</v>
      </c>
      <c r="B83" s="293">
        <v>40</v>
      </c>
      <c r="C83" s="294" t="s">
        <v>1388</v>
      </c>
      <c r="D83" s="226" t="s">
        <v>1389</v>
      </c>
      <c r="E83" s="224" t="s">
        <v>32</v>
      </c>
      <c r="F83" s="347" t="s">
        <v>1394</v>
      </c>
      <c r="G83" s="348" t="s">
        <v>19</v>
      </c>
      <c r="H83" s="349">
        <v>0.54</v>
      </c>
      <c r="I83" s="350">
        <v>41291</v>
      </c>
      <c r="J83" s="360">
        <v>41639</v>
      </c>
      <c r="K83" s="348" t="s">
        <v>16</v>
      </c>
      <c r="L83" s="348">
        <v>11</v>
      </c>
      <c r="M83" s="348">
        <v>0</v>
      </c>
      <c r="N83" s="348">
        <v>120</v>
      </c>
      <c r="O83" s="348">
        <f t="shared" si="6"/>
        <v>64.800000000000011</v>
      </c>
      <c r="P83" s="348">
        <v>210725530</v>
      </c>
      <c r="Q83" s="348">
        <v>71</v>
      </c>
      <c r="R83" s="379"/>
    </row>
    <row r="84" spans="1:19" ht="13.5" customHeight="1" x14ac:dyDescent="0.25">
      <c r="A84" s="293" t="s">
        <v>1323</v>
      </c>
      <c r="B84" s="293">
        <v>40</v>
      </c>
      <c r="C84" s="294" t="s">
        <v>1388</v>
      </c>
      <c r="D84" s="226" t="s">
        <v>1389</v>
      </c>
      <c r="E84" s="224" t="s">
        <v>32</v>
      </c>
      <c r="F84" s="347" t="s">
        <v>1395</v>
      </c>
      <c r="G84" s="348" t="s">
        <v>19</v>
      </c>
      <c r="H84" s="349">
        <v>0.54</v>
      </c>
      <c r="I84" s="350">
        <v>41652</v>
      </c>
      <c r="J84" s="360">
        <v>41961</v>
      </c>
      <c r="K84" s="348" t="s">
        <v>16</v>
      </c>
      <c r="L84" s="348">
        <v>11</v>
      </c>
      <c r="M84" s="348">
        <v>0</v>
      </c>
      <c r="N84" s="348">
        <v>120</v>
      </c>
      <c r="O84" s="348">
        <f t="shared" si="6"/>
        <v>64.800000000000011</v>
      </c>
      <c r="P84" s="348">
        <v>207053098</v>
      </c>
      <c r="Q84" s="348">
        <v>71</v>
      </c>
      <c r="R84" s="379"/>
    </row>
    <row r="85" spans="1:19" ht="13.5" customHeight="1" x14ac:dyDescent="0.25">
      <c r="A85" s="293" t="s">
        <v>1323</v>
      </c>
      <c r="B85" s="293">
        <v>40</v>
      </c>
      <c r="C85" s="294" t="s">
        <v>1388</v>
      </c>
      <c r="D85" s="226" t="s">
        <v>1396</v>
      </c>
      <c r="E85" s="224" t="s">
        <v>32</v>
      </c>
      <c r="F85" s="347" t="s">
        <v>1397</v>
      </c>
      <c r="G85" s="348" t="s">
        <v>19</v>
      </c>
      <c r="H85" s="349">
        <v>0.46</v>
      </c>
      <c r="I85" s="350">
        <v>40546</v>
      </c>
      <c r="J85" s="360">
        <v>40880</v>
      </c>
      <c r="K85" s="348" t="s">
        <v>16</v>
      </c>
      <c r="L85" s="348">
        <v>11</v>
      </c>
      <c r="M85" s="348">
        <v>0</v>
      </c>
      <c r="N85" s="348">
        <v>204</v>
      </c>
      <c r="O85" s="348">
        <f t="shared" si="6"/>
        <v>93.84</v>
      </c>
      <c r="P85" s="348">
        <v>152304102</v>
      </c>
      <c r="Q85" s="348">
        <v>76</v>
      </c>
      <c r="R85" s="379"/>
    </row>
    <row r="86" spans="1:19" ht="13.5" customHeight="1" x14ac:dyDescent="0.25">
      <c r="A86" s="293" t="s">
        <v>1323</v>
      </c>
      <c r="B86" s="293">
        <v>40</v>
      </c>
      <c r="C86" s="294" t="s">
        <v>1388</v>
      </c>
      <c r="D86" s="226" t="s">
        <v>1396</v>
      </c>
      <c r="E86" s="224" t="s">
        <v>32</v>
      </c>
      <c r="F86" s="347" t="s">
        <v>1398</v>
      </c>
      <c r="G86" s="348" t="s">
        <v>19</v>
      </c>
      <c r="H86" s="349">
        <v>0.46</v>
      </c>
      <c r="I86" s="350">
        <v>40925</v>
      </c>
      <c r="J86" s="360">
        <v>41273</v>
      </c>
      <c r="K86" s="348" t="s">
        <v>16</v>
      </c>
      <c r="L86" s="348">
        <v>11</v>
      </c>
      <c r="M86" s="348">
        <v>0</v>
      </c>
      <c r="N86" s="348">
        <v>204</v>
      </c>
      <c r="O86" s="348">
        <f t="shared" si="6"/>
        <v>93.84</v>
      </c>
      <c r="P86" s="348">
        <v>161737939</v>
      </c>
      <c r="Q86" s="348">
        <v>76</v>
      </c>
      <c r="R86" s="379"/>
    </row>
    <row r="87" spans="1:19" ht="13.5" customHeight="1" x14ac:dyDescent="0.25">
      <c r="A87" s="293" t="s">
        <v>1323</v>
      </c>
      <c r="B87" s="293">
        <v>40</v>
      </c>
      <c r="C87" s="294" t="s">
        <v>1388</v>
      </c>
      <c r="D87" s="226" t="s">
        <v>1396</v>
      </c>
      <c r="E87" s="224" t="s">
        <v>32</v>
      </c>
      <c r="F87" s="347" t="s">
        <v>1394</v>
      </c>
      <c r="G87" s="348" t="s">
        <v>19</v>
      </c>
      <c r="H87" s="349">
        <v>0.46</v>
      </c>
      <c r="I87" s="350">
        <v>41291</v>
      </c>
      <c r="J87" s="360">
        <v>41639</v>
      </c>
      <c r="K87" s="348" t="s">
        <v>16</v>
      </c>
      <c r="L87" s="348">
        <v>11</v>
      </c>
      <c r="M87" s="348">
        <v>0</v>
      </c>
      <c r="N87" s="348">
        <v>204</v>
      </c>
      <c r="O87" s="348">
        <f t="shared" si="6"/>
        <v>93.84</v>
      </c>
      <c r="P87" s="348">
        <v>210725530</v>
      </c>
      <c r="Q87" s="348">
        <v>77</v>
      </c>
      <c r="R87" s="379"/>
    </row>
    <row r="88" spans="1:19" ht="13.5" customHeight="1" x14ac:dyDescent="0.25">
      <c r="A88" s="293" t="s">
        <v>1323</v>
      </c>
      <c r="B88" s="293">
        <v>40</v>
      </c>
      <c r="C88" s="294" t="s">
        <v>1388</v>
      </c>
      <c r="D88" s="226" t="s">
        <v>1396</v>
      </c>
      <c r="E88" s="224" t="s">
        <v>32</v>
      </c>
      <c r="F88" s="347" t="s">
        <v>1399</v>
      </c>
      <c r="G88" s="348" t="s">
        <v>19</v>
      </c>
      <c r="H88" s="349">
        <v>0.46</v>
      </c>
      <c r="I88" s="350">
        <v>41652</v>
      </c>
      <c r="J88" s="360">
        <v>41961</v>
      </c>
      <c r="K88" s="348" t="s">
        <v>16</v>
      </c>
      <c r="L88" s="380">
        <v>10.050000000000001</v>
      </c>
      <c r="M88" s="348">
        <v>0</v>
      </c>
      <c r="N88" s="348">
        <v>204</v>
      </c>
      <c r="O88" s="348">
        <f t="shared" si="6"/>
        <v>93.84</v>
      </c>
      <c r="P88" s="348">
        <v>213153985</v>
      </c>
      <c r="Q88" s="348">
        <v>77</v>
      </c>
      <c r="R88" s="381"/>
    </row>
    <row r="89" spans="1:19" ht="13.5" customHeight="1" x14ac:dyDescent="0.25">
      <c r="A89" s="293" t="s">
        <v>1323</v>
      </c>
      <c r="B89" s="293">
        <v>40</v>
      </c>
      <c r="C89" s="302" t="s">
        <v>1388</v>
      </c>
      <c r="D89" s="366" t="s">
        <v>1400</v>
      </c>
      <c r="E89" s="295" t="s">
        <v>32</v>
      </c>
      <c r="F89" s="299" t="s">
        <v>1401</v>
      </c>
      <c r="G89" s="382" t="s">
        <v>19</v>
      </c>
      <c r="H89" s="368">
        <v>0.54</v>
      </c>
      <c r="I89" s="299">
        <v>39815</v>
      </c>
      <c r="J89" s="269">
        <v>40178</v>
      </c>
      <c r="K89" s="382" t="s">
        <v>16</v>
      </c>
      <c r="L89" s="382">
        <v>0.76666666666666672</v>
      </c>
      <c r="M89" s="382"/>
      <c r="N89" s="382"/>
      <c r="O89" s="382">
        <v>0</v>
      </c>
      <c r="P89" s="383"/>
      <c r="Q89" s="383"/>
      <c r="R89" s="384"/>
      <c r="S89" t="s">
        <v>1002</v>
      </c>
    </row>
    <row r="90" spans="1:19" ht="13.5" customHeight="1" x14ac:dyDescent="0.25">
      <c r="A90" s="293" t="s">
        <v>1323</v>
      </c>
      <c r="B90" s="293">
        <v>40</v>
      </c>
      <c r="C90" s="302" t="s">
        <v>1388</v>
      </c>
      <c r="D90" s="366" t="s">
        <v>1396</v>
      </c>
      <c r="E90" s="295" t="s">
        <v>32</v>
      </c>
      <c r="F90" s="299" t="s">
        <v>1399</v>
      </c>
      <c r="G90" s="382" t="s">
        <v>19</v>
      </c>
      <c r="H90" s="367">
        <v>0.46</v>
      </c>
      <c r="I90" s="299">
        <v>41652</v>
      </c>
      <c r="J90" s="269">
        <v>41961</v>
      </c>
      <c r="K90" s="382" t="s">
        <v>16</v>
      </c>
      <c r="L90" s="382">
        <v>10.050000000000001</v>
      </c>
      <c r="M90" s="382">
        <v>0</v>
      </c>
      <c r="N90" s="382">
        <v>204</v>
      </c>
      <c r="O90" s="382">
        <v>93.84</v>
      </c>
      <c r="P90" s="383">
        <v>213153985</v>
      </c>
      <c r="Q90" s="383">
        <v>77</v>
      </c>
      <c r="R90" s="384"/>
      <c r="S90" t="s">
        <v>1002</v>
      </c>
    </row>
    <row r="91" spans="1:19" ht="13.5" customHeight="1" x14ac:dyDescent="0.25">
      <c r="A91" s="293" t="s">
        <v>1323</v>
      </c>
      <c r="B91">
        <v>42</v>
      </c>
      <c r="C91" s="294" t="s">
        <v>1388</v>
      </c>
      <c r="D91" s="346" t="s">
        <v>1389</v>
      </c>
      <c r="E91" s="224" t="s">
        <v>32</v>
      </c>
      <c r="F91" s="347" t="s">
        <v>1390</v>
      </c>
      <c r="G91" s="348" t="s">
        <v>19</v>
      </c>
      <c r="H91" s="349">
        <v>0.54</v>
      </c>
      <c r="I91" s="350">
        <v>40182</v>
      </c>
      <c r="J91" s="351">
        <v>40543</v>
      </c>
      <c r="K91" s="348" t="s">
        <v>16</v>
      </c>
      <c r="L91" s="348">
        <v>11</v>
      </c>
      <c r="M91" s="348">
        <v>0</v>
      </c>
      <c r="N91" s="348">
        <v>120</v>
      </c>
      <c r="O91" s="348">
        <f>+N91*H91</f>
        <v>64.800000000000011</v>
      </c>
      <c r="P91" s="348">
        <v>209951170</v>
      </c>
      <c r="Q91" s="348">
        <v>69</v>
      </c>
      <c r="R91" s="347"/>
    </row>
    <row r="92" spans="1:19" ht="13.5" customHeight="1" x14ac:dyDescent="0.25">
      <c r="A92" s="293" t="s">
        <v>1323</v>
      </c>
      <c r="B92">
        <v>42</v>
      </c>
      <c r="C92" s="294" t="s">
        <v>1388</v>
      </c>
      <c r="D92" s="346" t="s">
        <v>1389</v>
      </c>
      <c r="E92" s="224" t="s">
        <v>32</v>
      </c>
      <c r="F92" s="347" t="s">
        <v>1392</v>
      </c>
      <c r="G92" s="348" t="s">
        <v>19</v>
      </c>
      <c r="H92" s="349">
        <v>0.54</v>
      </c>
      <c r="I92" s="350">
        <v>40546</v>
      </c>
      <c r="J92" s="351">
        <v>40908</v>
      </c>
      <c r="K92" s="348" t="s">
        <v>16</v>
      </c>
      <c r="L92" s="348">
        <v>11</v>
      </c>
      <c r="M92" s="348">
        <v>0</v>
      </c>
      <c r="N92" s="348">
        <v>120</v>
      </c>
      <c r="O92" s="348">
        <f t="shared" ref="O92:O98" si="7">+N92*H92</f>
        <v>64.800000000000011</v>
      </c>
      <c r="P92" s="348">
        <v>144648488</v>
      </c>
      <c r="Q92" s="348">
        <v>70</v>
      </c>
      <c r="R92" s="347"/>
    </row>
    <row r="93" spans="1:19" ht="13.5" customHeight="1" x14ac:dyDescent="0.25">
      <c r="A93" s="293" t="s">
        <v>1323</v>
      </c>
      <c r="B93" s="293">
        <v>42</v>
      </c>
      <c r="C93" s="294" t="s">
        <v>1388</v>
      </c>
      <c r="D93" s="346" t="s">
        <v>1389</v>
      </c>
      <c r="E93" s="224" t="s">
        <v>32</v>
      </c>
      <c r="F93" s="347" t="s">
        <v>1393</v>
      </c>
      <c r="G93" s="348" t="s">
        <v>19</v>
      </c>
      <c r="H93" s="349">
        <v>0.54</v>
      </c>
      <c r="I93" s="350">
        <v>40925</v>
      </c>
      <c r="J93" s="351">
        <v>41273</v>
      </c>
      <c r="K93" s="348" t="s">
        <v>16</v>
      </c>
      <c r="L93" s="348">
        <v>11</v>
      </c>
      <c r="M93" s="348">
        <v>0</v>
      </c>
      <c r="N93" s="348">
        <v>120</v>
      </c>
      <c r="O93" s="348">
        <f t="shared" si="7"/>
        <v>64.800000000000011</v>
      </c>
      <c r="P93" s="348">
        <v>115981643</v>
      </c>
      <c r="Q93" s="348">
        <v>70</v>
      </c>
      <c r="R93" s="347"/>
    </row>
    <row r="94" spans="1:19" ht="13.5" customHeight="1" x14ac:dyDescent="0.25">
      <c r="A94" s="293" t="s">
        <v>1323</v>
      </c>
      <c r="B94" s="293">
        <v>42</v>
      </c>
      <c r="C94" s="372" t="s">
        <v>1388</v>
      </c>
      <c r="D94" s="386" t="s">
        <v>1389</v>
      </c>
      <c r="E94" s="374" t="s">
        <v>32</v>
      </c>
      <c r="F94" s="375" t="s">
        <v>1394</v>
      </c>
      <c r="G94" s="376" t="s">
        <v>19</v>
      </c>
      <c r="H94" s="377">
        <v>0.54</v>
      </c>
      <c r="I94" s="353">
        <v>41291</v>
      </c>
      <c r="J94" s="387">
        <v>41639</v>
      </c>
      <c r="K94" s="376" t="s">
        <v>16</v>
      </c>
      <c r="L94" s="376">
        <v>11</v>
      </c>
      <c r="M94" s="376">
        <v>0</v>
      </c>
      <c r="N94" s="376">
        <v>120</v>
      </c>
      <c r="O94" s="376">
        <f t="shared" si="7"/>
        <v>64.800000000000011</v>
      </c>
      <c r="P94" s="376">
        <v>210725530</v>
      </c>
      <c r="Q94" s="376">
        <v>71</v>
      </c>
      <c r="R94" s="1388" t="s">
        <v>1391</v>
      </c>
    </row>
    <row r="95" spans="1:19" ht="13.5" customHeight="1" x14ac:dyDescent="0.25">
      <c r="A95" s="293" t="s">
        <v>1323</v>
      </c>
      <c r="B95" s="293">
        <v>42</v>
      </c>
      <c r="C95" s="372" t="s">
        <v>1388</v>
      </c>
      <c r="D95" s="386" t="s">
        <v>1389</v>
      </c>
      <c r="E95" s="374" t="s">
        <v>32</v>
      </c>
      <c r="F95" s="375" t="s">
        <v>1395</v>
      </c>
      <c r="G95" s="376" t="s">
        <v>19</v>
      </c>
      <c r="H95" s="377">
        <v>0.54</v>
      </c>
      <c r="I95" s="353">
        <v>41652</v>
      </c>
      <c r="J95" s="387">
        <v>41961</v>
      </c>
      <c r="K95" s="376" t="s">
        <v>16</v>
      </c>
      <c r="L95" s="376">
        <v>11</v>
      </c>
      <c r="M95" s="376">
        <v>0</v>
      </c>
      <c r="N95" s="376">
        <v>120</v>
      </c>
      <c r="O95" s="376">
        <f t="shared" si="7"/>
        <v>64.800000000000011</v>
      </c>
      <c r="P95" s="376">
        <v>207053098</v>
      </c>
      <c r="Q95" s="376">
        <v>71</v>
      </c>
      <c r="R95" s="1389"/>
    </row>
    <row r="96" spans="1:19" ht="13.5" customHeight="1" x14ac:dyDescent="0.25">
      <c r="A96" s="293" t="s">
        <v>1323</v>
      </c>
      <c r="B96" s="293">
        <v>42</v>
      </c>
      <c r="C96" s="372" t="s">
        <v>1388</v>
      </c>
      <c r="D96" s="386" t="s">
        <v>1396</v>
      </c>
      <c r="E96" s="374" t="s">
        <v>32</v>
      </c>
      <c r="F96" s="375" t="s">
        <v>1397</v>
      </c>
      <c r="G96" s="376" t="s">
        <v>19</v>
      </c>
      <c r="H96" s="377">
        <v>0.46</v>
      </c>
      <c r="I96" s="353">
        <v>40546</v>
      </c>
      <c r="J96" s="387">
        <v>40880</v>
      </c>
      <c r="K96" s="376" t="s">
        <v>16</v>
      </c>
      <c r="L96" s="376">
        <v>11</v>
      </c>
      <c r="M96" s="376">
        <v>0</v>
      </c>
      <c r="N96" s="376">
        <v>204</v>
      </c>
      <c r="O96" s="376">
        <f t="shared" si="7"/>
        <v>93.84</v>
      </c>
      <c r="P96" s="376">
        <v>152304102</v>
      </c>
      <c r="Q96" s="376">
        <v>76</v>
      </c>
      <c r="R96" s="1390"/>
    </row>
    <row r="97" spans="1:19" ht="13.5" customHeight="1" x14ac:dyDescent="0.25">
      <c r="A97" s="293" t="s">
        <v>1323</v>
      </c>
      <c r="B97" s="293">
        <v>42</v>
      </c>
      <c r="C97" s="294" t="s">
        <v>1388</v>
      </c>
      <c r="D97" s="346" t="s">
        <v>1396</v>
      </c>
      <c r="E97" s="224" t="s">
        <v>32</v>
      </c>
      <c r="F97" s="347" t="s">
        <v>1398</v>
      </c>
      <c r="G97" s="348" t="s">
        <v>19</v>
      </c>
      <c r="H97" s="349">
        <v>0.46</v>
      </c>
      <c r="I97" s="350">
        <v>40925</v>
      </c>
      <c r="J97" s="351">
        <v>41273</v>
      </c>
      <c r="K97" s="348" t="s">
        <v>16</v>
      </c>
      <c r="L97" s="348">
        <v>11</v>
      </c>
      <c r="M97" s="348">
        <v>0</v>
      </c>
      <c r="N97" s="348">
        <v>204</v>
      </c>
      <c r="O97" s="348">
        <f t="shared" si="7"/>
        <v>93.84</v>
      </c>
      <c r="P97" s="348">
        <v>161737939</v>
      </c>
      <c r="Q97" s="348">
        <v>76</v>
      </c>
      <c r="R97" s="347"/>
    </row>
    <row r="98" spans="1:19" ht="13.5" customHeight="1" x14ac:dyDescent="0.25">
      <c r="A98" s="293" t="s">
        <v>1323</v>
      </c>
      <c r="B98" s="293">
        <v>42</v>
      </c>
      <c r="C98" s="294" t="s">
        <v>1388</v>
      </c>
      <c r="D98" s="346" t="s">
        <v>1396</v>
      </c>
      <c r="E98" s="224" t="s">
        <v>32</v>
      </c>
      <c r="F98" s="347" t="s">
        <v>1394</v>
      </c>
      <c r="G98" s="348" t="s">
        <v>19</v>
      </c>
      <c r="H98" s="349">
        <v>0.46</v>
      </c>
      <c r="I98" s="350">
        <v>41291</v>
      </c>
      <c r="J98" s="351">
        <v>41639</v>
      </c>
      <c r="K98" s="348" t="s">
        <v>16</v>
      </c>
      <c r="L98" s="348">
        <v>11</v>
      </c>
      <c r="M98" s="348">
        <v>0</v>
      </c>
      <c r="N98" s="348">
        <v>204</v>
      </c>
      <c r="O98" s="348">
        <f t="shared" si="7"/>
        <v>93.84</v>
      </c>
      <c r="P98" s="348">
        <v>210725530</v>
      </c>
      <c r="Q98" s="348">
        <v>77</v>
      </c>
      <c r="R98" s="347"/>
    </row>
    <row r="99" spans="1:19" ht="13.5" customHeight="1" x14ac:dyDescent="0.25">
      <c r="A99" s="293" t="s">
        <v>1323</v>
      </c>
      <c r="B99" s="293">
        <v>42</v>
      </c>
      <c r="C99" s="302" t="s">
        <v>1388</v>
      </c>
      <c r="D99" s="292" t="s">
        <v>1400</v>
      </c>
      <c r="E99" s="295" t="s">
        <v>32</v>
      </c>
      <c r="F99" s="388" t="s">
        <v>1401</v>
      </c>
      <c r="G99" s="389" t="s">
        <v>19</v>
      </c>
      <c r="H99" s="390">
        <v>0.54</v>
      </c>
      <c r="I99" s="391">
        <v>39815</v>
      </c>
      <c r="J99" s="392">
        <v>40178</v>
      </c>
      <c r="K99" s="389" t="s">
        <v>16</v>
      </c>
      <c r="L99" s="393">
        <f>23/30</f>
        <v>0.76666666666666672</v>
      </c>
      <c r="M99" s="389"/>
      <c r="N99" s="389"/>
      <c r="O99" s="389">
        <f>+N99*H99</f>
        <v>0</v>
      </c>
      <c r="P99" s="394"/>
      <c r="Q99" s="394"/>
      <c r="R99" s="1391" t="s">
        <v>1402</v>
      </c>
      <c r="S99" t="s">
        <v>1002</v>
      </c>
    </row>
    <row r="100" spans="1:19" ht="13.5" customHeight="1" x14ac:dyDescent="0.25">
      <c r="A100" s="293" t="s">
        <v>1323</v>
      </c>
      <c r="B100" s="293">
        <v>42</v>
      </c>
      <c r="C100" s="402" t="s">
        <v>1388</v>
      </c>
      <c r="D100" s="245" t="s">
        <v>1396</v>
      </c>
      <c r="E100" s="244" t="s">
        <v>32</v>
      </c>
      <c r="F100" s="395" t="s">
        <v>1399</v>
      </c>
      <c r="G100" s="396" t="s">
        <v>19</v>
      </c>
      <c r="H100" s="397">
        <v>0.46</v>
      </c>
      <c r="I100" s="398">
        <v>41652</v>
      </c>
      <c r="J100" s="399">
        <v>41961</v>
      </c>
      <c r="K100" s="396" t="s">
        <v>16</v>
      </c>
      <c r="L100" s="400">
        <v>10.050000000000001</v>
      </c>
      <c r="M100" s="396">
        <v>0</v>
      </c>
      <c r="N100" s="396">
        <v>204</v>
      </c>
      <c r="O100" s="396">
        <v>93.84</v>
      </c>
      <c r="P100" s="401">
        <v>213153985</v>
      </c>
      <c r="Q100" s="401">
        <v>77</v>
      </c>
      <c r="R100" s="1392"/>
      <c r="S100" t="s">
        <v>1002</v>
      </c>
    </row>
    <row r="103" spans="1:19" ht="13.5" customHeight="1" x14ac:dyDescent="0.25">
      <c r="A103" s="293" t="s">
        <v>1323</v>
      </c>
      <c r="B103">
        <v>28</v>
      </c>
      <c r="C103" s="295" t="s">
        <v>1403</v>
      </c>
      <c r="D103" s="295" t="s">
        <v>1403</v>
      </c>
      <c r="E103" s="403" t="s">
        <v>1404</v>
      </c>
      <c r="F103" s="264" t="s">
        <v>1405</v>
      </c>
      <c r="G103" s="296" t="s">
        <v>1406</v>
      </c>
      <c r="H103" s="220" t="s">
        <v>255</v>
      </c>
      <c r="I103" s="297">
        <v>41206</v>
      </c>
      <c r="J103" s="297">
        <v>41274</v>
      </c>
      <c r="K103" s="298" t="s">
        <v>16</v>
      </c>
      <c r="L103" s="335">
        <f>(DAYS360(I103,J103)-6)/30</f>
        <v>2.0333333333333332</v>
      </c>
      <c r="M103" s="335">
        <v>0</v>
      </c>
      <c r="N103" s="267">
        <v>160</v>
      </c>
      <c r="O103" s="267" t="s">
        <v>255</v>
      </c>
      <c r="P103" s="223">
        <v>105550080</v>
      </c>
      <c r="Q103" s="223">
        <v>106</v>
      </c>
      <c r="R103" s="301"/>
    </row>
    <row r="104" spans="1:19" ht="13.5" customHeight="1" x14ac:dyDescent="0.25">
      <c r="A104" s="293" t="s">
        <v>1323</v>
      </c>
      <c r="B104">
        <v>28</v>
      </c>
      <c r="C104" s="295" t="s">
        <v>1403</v>
      </c>
      <c r="D104" s="295" t="s">
        <v>1403</v>
      </c>
      <c r="E104" s="403" t="s">
        <v>1404</v>
      </c>
      <c r="F104" s="264" t="s">
        <v>1407</v>
      </c>
      <c r="G104" s="296" t="s">
        <v>1408</v>
      </c>
      <c r="H104" s="220" t="s">
        <v>255</v>
      </c>
      <c r="I104" s="297">
        <v>40907</v>
      </c>
      <c r="J104" s="297">
        <v>41943</v>
      </c>
      <c r="K104" s="298" t="s">
        <v>16</v>
      </c>
      <c r="L104" s="335">
        <f>(DAYS360(I104,J104))/30-11</f>
        <v>23</v>
      </c>
      <c r="M104" s="335">
        <v>11</v>
      </c>
      <c r="N104" s="267">
        <v>57</v>
      </c>
      <c r="O104" s="267" t="s">
        <v>255</v>
      </c>
      <c r="P104" s="223">
        <v>2235846986</v>
      </c>
      <c r="Q104" s="223">
        <v>107</v>
      </c>
      <c r="R104" s="301"/>
    </row>
    <row r="105" spans="1:19" ht="13.5" customHeight="1" x14ac:dyDescent="0.25">
      <c r="A105" s="293" t="s">
        <v>1323</v>
      </c>
      <c r="B105" s="293">
        <v>28</v>
      </c>
      <c r="C105" s="323" t="s">
        <v>1403</v>
      </c>
      <c r="D105" s="295" t="s">
        <v>1403</v>
      </c>
      <c r="E105" s="295" t="s">
        <v>1404</v>
      </c>
      <c r="F105" s="264" t="s">
        <v>1407</v>
      </c>
      <c r="G105" s="296" t="s">
        <v>1408</v>
      </c>
      <c r="H105" s="296" t="s">
        <v>255</v>
      </c>
      <c r="I105" s="297">
        <v>40907</v>
      </c>
      <c r="J105" s="297">
        <v>41943</v>
      </c>
      <c r="K105" s="298" t="s">
        <v>16</v>
      </c>
      <c r="L105" s="335">
        <v>8</v>
      </c>
      <c r="M105" s="335">
        <v>23</v>
      </c>
      <c r="N105" s="267">
        <v>57</v>
      </c>
      <c r="O105" s="267"/>
      <c r="P105" s="223">
        <v>2235846986</v>
      </c>
      <c r="Q105" s="223">
        <v>107</v>
      </c>
      <c r="R105" s="337"/>
      <c r="S105" s="293" t="s">
        <v>1002</v>
      </c>
    </row>
    <row r="106" spans="1:19" ht="13.5" customHeight="1" x14ac:dyDescent="0.25">
      <c r="A106" s="293" t="s">
        <v>1323</v>
      </c>
      <c r="B106" s="293">
        <v>28</v>
      </c>
      <c r="C106" s="295" t="s">
        <v>1403</v>
      </c>
      <c r="D106" s="295" t="s">
        <v>1403</v>
      </c>
      <c r="E106" s="323" t="s">
        <v>1409</v>
      </c>
      <c r="F106" s="268" t="s">
        <v>1410</v>
      </c>
      <c r="G106" s="296" t="s">
        <v>1411</v>
      </c>
      <c r="H106" s="296" t="s">
        <v>255</v>
      </c>
      <c r="I106" s="297">
        <v>40544</v>
      </c>
      <c r="J106" s="297">
        <v>40878</v>
      </c>
      <c r="K106" s="404"/>
      <c r="L106" s="405">
        <v>8</v>
      </c>
      <c r="M106" s="405"/>
      <c r="N106" s="281"/>
      <c r="O106" s="267"/>
      <c r="P106" s="223"/>
      <c r="Q106" s="223">
        <v>108</v>
      </c>
      <c r="R106" s="301" t="s">
        <v>1412</v>
      </c>
      <c r="S106" s="293" t="s">
        <v>1002</v>
      </c>
    </row>
    <row r="107" spans="1:19" ht="13.5" customHeight="1" x14ac:dyDescent="0.25">
      <c r="A107" s="293" t="s">
        <v>1323</v>
      </c>
      <c r="B107" s="293">
        <v>28</v>
      </c>
      <c r="C107" s="295" t="s">
        <v>1403</v>
      </c>
      <c r="D107" s="295" t="s">
        <v>1403</v>
      </c>
      <c r="E107" s="323" t="s">
        <v>1409</v>
      </c>
      <c r="F107" s="268" t="s">
        <v>1410</v>
      </c>
      <c r="G107" s="296" t="s">
        <v>1411</v>
      </c>
      <c r="H107" s="296" t="s">
        <v>255</v>
      </c>
      <c r="I107" s="297">
        <v>41275</v>
      </c>
      <c r="J107" s="297">
        <v>41609</v>
      </c>
      <c r="K107" s="404"/>
      <c r="L107" s="405">
        <v>8</v>
      </c>
      <c r="M107" s="405"/>
      <c r="N107" s="281"/>
      <c r="O107" s="267"/>
      <c r="P107" s="223"/>
      <c r="Q107" s="223">
        <v>108</v>
      </c>
      <c r="R107" s="301" t="s">
        <v>1412</v>
      </c>
      <c r="S107" s="293" t="s">
        <v>1002</v>
      </c>
    </row>
    <row r="108" spans="1:19" ht="13.5" customHeight="1" x14ac:dyDescent="0.25">
      <c r="A108" s="293" t="s">
        <v>1323</v>
      </c>
      <c r="B108" s="293">
        <v>28</v>
      </c>
      <c r="C108" s="295" t="s">
        <v>1403</v>
      </c>
      <c r="D108" s="295" t="s">
        <v>1403</v>
      </c>
      <c r="E108" s="323" t="s">
        <v>1409</v>
      </c>
      <c r="F108" s="268" t="s">
        <v>1410</v>
      </c>
      <c r="G108" s="296" t="s">
        <v>1411</v>
      </c>
      <c r="H108" s="296" t="s">
        <v>255</v>
      </c>
      <c r="I108" s="297">
        <v>41640</v>
      </c>
      <c r="J108" s="369">
        <v>41883</v>
      </c>
      <c r="K108" s="404"/>
      <c r="L108" s="405">
        <v>8</v>
      </c>
      <c r="M108" s="405"/>
      <c r="N108" s="281"/>
      <c r="O108" s="267"/>
      <c r="P108" s="223"/>
      <c r="Q108" s="223">
        <v>108</v>
      </c>
      <c r="R108" s="301" t="s">
        <v>1412</v>
      </c>
      <c r="S108" s="293" t="s">
        <v>1002</v>
      </c>
    </row>
    <row r="111" spans="1:19" ht="13.5" customHeight="1" x14ac:dyDescent="0.25">
      <c r="A111" s="293" t="s">
        <v>1323</v>
      </c>
      <c r="C111" s="295" t="s">
        <v>1413</v>
      </c>
      <c r="D111" s="295" t="s">
        <v>1413</v>
      </c>
      <c r="E111" s="295" t="s">
        <v>1414</v>
      </c>
      <c r="F111" s="341" t="s">
        <v>1415</v>
      </c>
      <c r="G111" s="342" t="s">
        <v>1416</v>
      </c>
      <c r="H111" s="220" t="s">
        <v>255</v>
      </c>
      <c r="I111" s="297">
        <v>41295</v>
      </c>
      <c r="J111" s="297">
        <v>41599</v>
      </c>
      <c r="K111" s="340"/>
      <c r="L111" s="267">
        <f>(DAYS360(I111,J111))/30</f>
        <v>10</v>
      </c>
      <c r="M111" s="298"/>
      <c r="N111" s="267">
        <v>150</v>
      </c>
      <c r="O111" s="267" t="s">
        <v>255</v>
      </c>
      <c r="P111" s="223">
        <v>86000000</v>
      </c>
      <c r="Q111" s="223">
        <v>49</v>
      </c>
      <c r="R111" s="343"/>
    </row>
    <row r="112" spans="1:19" ht="13.5" customHeight="1" x14ac:dyDescent="0.25">
      <c r="A112" s="293" t="s">
        <v>1323</v>
      </c>
      <c r="C112" s="295" t="s">
        <v>1413</v>
      </c>
      <c r="D112" s="295" t="s">
        <v>1413</v>
      </c>
      <c r="E112" s="295" t="s">
        <v>1417</v>
      </c>
      <c r="F112" s="341" t="s">
        <v>1418</v>
      </c>
      <c r="G112" s="406" t="s">
        <v>1419</v>
      </c>
      <c r="H112" s="220" t="s">
        <v>255</v>
      </c>
      <c r="I112" s="297">
        <v>41047</v>
      </c>
      <c r="J112" s="297">
        <v>41261</v>
      </c>
      <c r="K112" s="340"/>
      <c r="L112" s="267">
        <f t="shared" ref="L112:L116" si="8">(DAYS360(I112,J112))/30</f>
        <v>7</v>
      </c>
      <c r="M112" s="298"/>
      <c r="N112" s="267">
        <v>150</v>
      </c>
      <c r="O112" s="267" t="s">
        <v>255</v>
      </c>
      <c r="P112" s="223">
        <v>78000000</v>
      </c>
      <c r="Q112" s="223">
        <v>52</v>
      </c>
      <c r="R112" s="343"/>
    </row>
    <row r="113" spans="1:19" ht="13.5" customHeight="1" x14ac:dyDescent="0.25">
      <c r="A113" s="293" t="s">
        <v>1323</v>
      </c>
      <c r="C113" s="295" t="s">
        <v>1413</v>
      </c>
      <c r="D113" s="295" t="s">
        <v>1413</v>
      </c>
      <c r="E113" s="295" t="s">
        <v>1420</v>
      </c>
      <c r="F113" s="341" t="s">
        <v>1421</v>
      </c>
      <c r="G113" s="406" t="s">
        <v>1422</v>
      </c>
      <c r="H113" s="220" t="s">
        <v>255</v>
      </c>
      <c r="I113" s="297">
        <v>41675</v>
      </c>
      <c r="J113" s="297">
        <v>41917</v>
      </c>
      <c r="K113" s="340"/>
      <c r="L113" s="267">
        <f t="shared" si="8"/>
        <v>8</v>
      </c>
      <c r="M113" s="298"/>
      <c r="N113" s="267">
        <v>389</v>
      </c>
      <c r="O113" s="267" t="s">
        <v>255</v>
      </c>
      <c r="P113" s="223">
        <v>65000000</v>
      </c>
      <c r="Q113" s="223">
        <v>53</v>
      </c>
      <c r="R113" s="343"/>
    </row>
    <row r="114" spans="1:19" ht="13.5" customHeight="1" x14ac:dyDescent="0.25">
      <c r="A114" s="293" t="s">
        <v>1323</v>
      </c>
      <c r="C114" s="295" t="s">
        <v>1413</v>
      </c>
      <c r="D114" s="295" t="s">
        <v>1413</v>
      </c>
      <c r="E114" s="295" t="s">
        <v>1423</v>
      </c>
      <c r="F114" s="264" t="s">
        <v>1424</v>
      </c>
      <c r="G114" s="296" t="s">
        <v>1425</v>
      </c>
      <c r="H114" s="220"/>
      <c r="I114" s="407">
        <v>41470</v>
      </c>
      <c r="J114" s="407">
        <v>41623</v>
      </c>
      <c r="K114" s="298"/>
      <c r="L114" s="267">
        <f t="shared" si="8"/>
        <v>5</v>
      </c>
      <c r="M114" s="298"/>
      <c r="N114" s="267">
        <v>270</v>
      </c>
      <c r="O114" s="267">
        <f>+N114*H114</f>
        <v>0</v>
      </c>
      <c r="P114" s="223">
        <v>43800000</v>
      </c>
      <c r="Q114" s="223">
        <v>58</v>
      </c>
      <c r="R114" s="343"/>
      <c r="S114" t="s">
        <v>1002</v>
      </c>
    </row>
    <row r="115" spans="1:19" ht="13.5" customHeight="1" x14ac:dyDescent="0.25">
      <c r="A115" s="293" t="s">
        <v>1323</v>
      </c>
      <c r="C115" s="295" t="s">
        <v>1413</v>
      </c>
      <c r="D115" s="295" t="s">
        <v>1413</v>
      </c>
      <c r="E115" s="295" t="s">
        <v>1426</v>
      </c>
      <c r="F115" s="264" t="s">
        <v>1427</v>
      </c>
      <c r="G115" s="296" t="s">
        <v>1428</v>
      </c>
      <c r="H115" s="296"/>
      <c r="I115" s="297">
        <v>41284</v>
      </c>
      <c r="J115" s="297">
        <v>41465</v>
      </c>
      <c r="K115" s="298"/>
      <c r="L115" s="267">
        <f t="shared" si="8"/>
        <v>6</v>
      </c>
      <c r="M115" s="298"/>
      <c r="N115" s="267">
        <v>418</v>
      </c>
      <c r="O115" s="267"/>
      <c r="P115" s="223">
        <v>72500000</v>
      </c>
      <c r="Q115" s="223">
        <v>60</v>
      </c>
      <c r="R115" s="343"/>
      <c r="S115" s="293" t="s">
        <v>1002</v>
      </c>
    </row>
    <row r="116" spans="1:19" ht="13.5" customHeight="1" x14ac:dyDescent="0.25">
      <c r="A116" s="293" t="s">
        <v>1323</v>
      </c>
      <c r="C116" s="295" t="s">
        <v>1413</v>
      </c>
      <c r="D116" s="295" t="s">
        <v>1413</v>
      </c>
      <c r="E116" s="295" t="s">
        <v>1417</v>
      </c>
      <c r="F116" s="264" t="s">
        <v>1429</v>
      </c>
      <c r="G116" s="296" t="s">
        <v>1430</v>
      </c>
      <c r="H116" s="296"/>
      <c r="I116" s="407">
        <v>41475</v>
      </c>
      <c r="J116" s="407">
        <v>41628</v>
      </c>
      <c r="K116" s="298"/>
      <c r="L116" s="267">
        <f t="shared" si="8"/>
        <v>5</v>
      </c>
      <c r="M116" s="298"/>
      <c r="N116" s="267">
        <v>378</v>
      </c>
      <c r="O116" s="267"/>
      <c r="P116" s="223">
        <v>75800000</v>
      </c>
      <c r="Q116" s="223">
        <v>62</v>
      </c>
      <c r="R116" s="343"/>
      <c r="S116" s="293" t="s">
        <v>1002</v>
      </c>
    </row>
    <row r="119" spans="1:19" ht="13.5" customHeight="1" x14ac:dyDescent="0.25">
      <c r="A119" s="293" t="s">
        <v>1323</v>
      </c>
      <c r="B119">
        <v>34</v>
      </c>
      <c r="C119" s="295" t="s">
        <v>1431</v>
      </c>
      <c r="D119" s="295" t="s">
        <v>1431</v>
      </c>
      <c r="E119" s="292" t="s">
        <v>32</v>
      </c>
      <c r="F119" s="268" t="s">
        <v>1432</v>
      </c>
      <c r="G119" s="296" t="s">
        <v>19</v>
      </c>
      <c r="H119" s="220" t="s">
        <v>94</v>
      </c>
      <c r="I119" s="297">
        <v>41254</v>
      </c>
      <c r="J119" s="297">
        <v>41851</v>
      </c>
      <c r="K119" s="298" t="s">
        <v>16</v>
      </c>
      <c r="L119" s="281">
        <v>19</v>
      </c>
      <c r="M119" s="298" t="s">
        <v>16</v>
      </c>
      <c r="N119" s="267">
        <v>2082</v>
      </c>
      <c r="O119" s="267" t="s">
        <v>95</v>
      </c>
      <c r="P119" s="223">
        <v>6598237323</v>
      </c>
      <c r="Q119" s="223" t="s">
        <v>1433</v>
      </c>
      <c r="R119" s="1386" t="s">
        <v>1434</v>
      </c>
    </row>
    <row r="120" spans="1:19" ht="13.5" customHeight="1" x14ac:dyDescent="0.25">
      <c r="A120" s="293" t="s">
        <v>1323</v>
      </c>
      <c r="B120">
        <v>34</v>
      </c>
      <c r="C120" s="295" t="s">
        <v>1431</v>
      </c>
      <c r="D120" s="295" t="s">
        <v>1431</v>
      </c>
      <c r="E120" s="292" t="s">
        <v>374</v>
      </c>
      <c r="F120" s="268">
        <v>21209.81</v>
      </c>
      <c r="G120" s="296" t="s">
        <v>19</v>
      </c>
      <c r="H120" s="296" t="s">
        <v>94</v>
      </c>
      <c r="I120" s="297">
        <v>41089</v>
      </c>
      <c r="J120" s="297">
        <v>41171</v>
      </c>
      <c r="K120" s="298" t="s">
        <v>16</v>
      </c>
      <c r="L120" s="281">
        <v>3</v>
      </c>
      <c r="M120" s="298" t="s">
        <v>16</v>
      </c>
      <c r="N120" s="267">
        <v>255</v>
      </c>
      <c r="O120" s="267" t="s">
        <v>95</v>
      </c>
      <c r="P120" s="223">
        <v>156962547</v>
      </c>
      <c r="Q120" s="223" t="s">
        <v>1435</v>
      </c>
      <c r="R120" s="1387"/>
    </row>
    <row r="121" spans="1:19" ht="13.5" customHeight="1" x14ac:dyDescent="0.25">
      <c r="A121" s="293" t="s">
        <v>1323</v>
      </c>
      <c r="B121">
        <v>34</v>
      </c>
      <c r="C121" s="295" t="s">
        <v>1431</v>
      </c>
      <c r="D121" s="295" t="s">
        <v>1431</v>
      </c>
      <c r="E121" s="292" t="s">
        <v>374</v>
      </c>
      <c r="F121" s="300">
        <v>2122991</v>
      </c>
      <c r="G121" s="296" t="s">
        <v>19</v>
      </c>
      <c r="H121" s="296" t="s">
        <v>94</v>
      </c>
      <c r="I121" s="297">
        <v>41177</v>
      </c>
      <c r="J121" s="297">
        <v>41258</v>
      </c>
      <c r="K121" s="298" t="s">
        <v>16</v>
      </c>
      <c r="L121" s="281">
        <v>3</v>
      </c>
      <c r="M121" s="298" t="s">
        <v>16</v>
      </c>
      <c r="N121" s="267">
        <v>255</v>
      </c>
      <c r="O121" s="267" t="s">
        <v>95</v>
      </c>
      <c r="P121" s="223">
        <v>89253213</v>
      </c>
      <c r="Q121" s="223" t="s">
        <v>1436</v>
      </c>
      <c r="R121" s="1393"/>
    </row>
    <row r="122" spans="1:19" ht="13.5" customHeight="1" x14ac:dyDescent="0.25">
      <c r="A122" s="293" t="s">
        <v>1323</v>
      </c>
      <c r="B122">
        <v>14</v>
      </c>
      <c r="C122" s="295" t="s">
        <v>1431</v>
      </c>
      <c r="D122" s="295" t="s">
        <v>1431</v>
      </c>
      <c r="E122" s="295" t="s">
        <v>32</v>
      </c>
      <c r="F122" s="268" t="s">
        <v>1437</v>
      </c>
      <c r="G122" s="296" t="s">
        <v>19</v>
      </c>
      <c r="H122" s="220" t="s">
        <v>95</v>
      </c>
      <c r="I122" s="297">
        <v>41528</v>
      </c>
      <c r="J122" s="298">
        <v>41988</v>
      </c>
      <c r="K122" s="298" t="s">
        <v>16</v>
      </c>
      <c r="L122" s="298">
        <v>15</v>
      </c>
      <c r="M122" s="298" t="s">
        <v>95</v>
      </c>
      <c r="N122" s="267">
        <v>450</v>
      </c>
      <c r="O122" s="267" t="s">
        <v>95</v>
      </c>
      <c r="P122" s="223">
        <v>1220600145</v>
      </c>
      <c r="Q122" s="223" t="s">
        <v>1438</v>
      </c>
      <c r="R122" s="301" t="s">
        <v>1439</v>
      </c>
    </row>
    <row r="123" spans="1:19" ht="13.5" customHeight="1" x14ac:dyDescent="0.25">
      <c r="A123" s="293" t="s">
        <v>1323</v>
      </c>
      <c r="B123">
        <v>14</v>
      </c>
      <c r="C123" s="295" t="s">
        <v>1431</v>
      </c>
      <c r="D123" s="292" t="s">
        <v>1431</v>
      </c>
      <c r="E123" s="295" t="s">
        <v>374</v>
      </c>
      <c r="F123" s="268">
        <v>2122265</v>
      </c>
      <c r="G123" s="296" t="s">
        <v>19</v>
      </c>
      <c r="H123" s="296" t="s">
        <v>95</v>
      </c>
      <c r="I123" s="297">
        <v>41127</v>
      </c>
      <c r="J123" s="298">
        <v>41258</v>
      </c>
      <c r="K123" s="298" t="s">
        <v>16</v>
      </c>
      <c r="L123" s="298">
        <v>4</v>
      </c>
      <c r="M123" s="298" t="s">
        <v>95</v>
      </c>
      <c r="N123" s="267">
        <v>200</v>
      </c>
      <c r="O123" s="267" t="s">
        <v>95</v>
      </c>
      <c r="P123" s="223">
        <v>284113676</v>
      </c>
      <c r="Q123" s="223" t="s">
        <v>1435</v>
      </c>
      <c r="R123" s="301"/>
    </row>
    <row r="124" spans="1:19" ht="13.5" customHeight="1" x14ac:dyDescent="0.25">
      <c r="A124" s="293" t="s">
        <v>1323</v>
      </c>
      <c r="B124">
        <v>1</v>
      </c>
      <c r="C124" s="295" t="s">
        <v>1431</v>
      </c>
      <c r="D124" s="295" t="s">
        <v>1431</v>
      </c>
      <c r="E124" s="292" t="s">
        <v>32</v>
      </c>
      <c r="F124" s="268" t="s">
        <v>1440</v>
      </c>
      <c r="G124" s="296" t="s">
        <v>19</v>
      </c>
      <c r="H124" s="220" t="s">
        <v>94</v>
      </c>
      <c r="I124" s="297">
        <v>41207</v>
      </c>
      <c r="J124" s="297">
        <v>41274</v>
      </c>
      <c r="K124" s="298" t="s">
        <v>16</v>
      </c>
      <c r="L124" s="281">
        <f>(DAYS360(I124,J124))/30</f>
        <v>2.2000000000000002</v>
      </c>
      <c r="M124" s="298" t="s">
        <v>16</v>
      </c>
      <c r="N124" s="267">
        <v>1000</v>
      </c>
      <c r="O124" s="267" t="s">
        <v>255</v>
      </c>
      <c r="P124" s="223">
        <v>4898241873</v>
      </c>
      <c r="Q124" s="223">
        <v>4</v>
      </c>
      <c r="R124" s="301"/>
    </row>
    <row r="125" spans="1:19" ht="13.5" customHeight="1" x14ac:dyDescent="0.25">
      <c r="A125" s="293" t="s">
        <v>1323</v>
      </c>
      <c r="B125">
        <v>1</v>
      </c>
      <c r="C125" s="295" t="s">
        <v>1431</v>
      </c>
      <c r="D125" s="295" t="s">
        <v>1431</v>
      </c>
      <c r="E125" s="292" t="s">
        <v>32</v>
      </c>
      <c r="F125" s="268" t="s">
        <v>1441</v>
      </c>
      <c r="G125" s="296" t="s">
        <v>19</v>
      </c>
      <c r="H125" s="296" t="s">
        <v>94</v>
      </c>
      <c r="I125" s="297">
        <v>41295</v>
      </c>
      <c r="J125" s="297">
        <v>41974</v>
      </c>
      <c r="K125" s="298" t="s">
        <v>16</v>
      </c>
      <c r="L125" s="281">
        <f t="shared" ref="L125:L126" si="9">(DAYS360(I125,J125))/30</f>
        <v>22.333333333333332</v>
      </c>
      <c r="M125" s="298" t="s">
        <v>16</v>
      </c>
      <c r="N125" s="267">
        <v>1205</v>
      </c>
      <c r="O125" s="267" t="s">
        <v>255</v>
      </c>
      <c r="P125" s="223">
        <v>3612278505</v>
      </c>
      <c r="Q125" s="223">
        <v>3</v>
      </c>
      <c r="R125" s="301"/>
    </row>
    <row r="126" spans="1:19" ht="13.5" customHeight="1" x14ac:dyDescent="0.25">
      <c r="A126" s="293" t="s">
        <v>1323</v>
      </c>
      <c r="B126">
        <v>1</v>
      </c>
      <c r="C126" s="295" t="s">
        <v>1431</v>
      </c>
      <c r="D126" s="295" t="s">
        <v>1431</v>
      </c>
      <c r="E126" s="292" t="s">
        <v>374</v>
      </c>
      <c r="F126" s="300">
        <v>2120473</v>
      </c>
      <c r="G126" s="296" t="s">
        <v>19</v>
      </c>
      <c r="H126" s="296" t="s">
        <v>94</v>
      </c>
      <c r="I126" s="297">
        <v>40976</v>
      </c>
      <c r="J126" s="297">
        <v>41067</v>
      </c>
      <c r="K126" s="298" t="s">
        <v>16</v>
      </c>
      <c r="L126" s="281">
        <f t="shared" si="9"/>
        <v>2.9666666666666668</v>
      </c>
      <c r="M126" s="298" t="s">
        <v>16</v>
      </c>
      <c r="N126" s="267">
        <v>428</v>
      </c>
      <c r="O126" s="267" t="s">
        <v>255</v>
      </c>
      <c r="P126" s="223">
        <v>141948768</v>
      </c>
      <c r="Q126" s="223">
        <v>1</v>
      </c>
      <c r="R126" s="301"/>
    </row>
    <row r="127" spans="1:19" s="293" customFormat="1" ht="13.5" customHeight="1" x14ac:dyDescent="0.25">
      <c r="A127" s="293" t="s">
        <v>1323</v>
      </c>
      <c r="B127" s="293">
        <v>13</v>
      </c>
      <c r="C127" s="295" t="s">
        <v>1431</v>
      </c>
      <c r="D127" s="295" t="s">
        <v>1431</v>
      </c>
      <c r="E127" s="295" t="s">
        <v>32</v>
      </c>
      <c r="F127" s="272">
        <v>19262012738</v>
      </c>
      <c r="G127" s="296" t="s">
        <v>19</v>
      </c>
      <c r="H127" s="220" t="s">
        <v>255</v>
      </c>
      <c r="I127" s="369">
        <v>41254</v>
      </c>
      <c r="J127" s="369">
        <v>41975</v>
      </c>
      <c r="K127" s="298" t="s">
        <v>16</v>
      </c>
      <c r="L127" s="272">
        <f>(DAYS360(I127,J127))/30</f>
        <v>23.7</v>
      </c>
      <c r="M127" s="298"/>
      <c r="N127" s="267">
        <v>490</v>
      </c>
      <c r="O127" s="267" t="s">
        <v>255</v>
      </c>
      <c r="P127" s="223">
        <v>1414346610</v>
      </c>
      <c r="Q127" s="223">
        <v>63</v>
      </c>
      <c r="R127" s="301"/>
    </row>
    <row r="128" spans="1:19" s="293" customFormat="1" ht="13.5" customHeight="1" x14ac:dyDescent="0.25">
      <c r="A128" s="293" t="s">
        <v>1323</v>
      </c>
      <c r="B128" s="293">
        <v>13</v>
      </c>
      <c r="C128" s="295" t="s">
        <v>1431</v>
      </c>
      <c r="D128" s="295" t="s">
        <v>1431</v>
      </c>
      <c r="E128" s="295" t="s">
        <v>397</v>
      </c>
      <c r="F128" s="411">
        <v>1963</v>
      </c>
      <c r="G128" s="296" t="s">
        <v>19</v>
      </c>
      <c r="H128" s="220" t="s">
        <v>255</v>
      </c>
      <c r="I128" s="369">
        <v>40704</v>
      </c>
      <c r="J128" s="297">
        <v>40873</v>
      </c>
      <c r="K128" s="298" t="s">
        <v>16</v>
      </c>
      <c r="L128" s="412">
        <f>(DAYS360(I128,J128))/30</f>
        <v>5.5333333333333332</v>
      </c>
      <c r="M128" s="298"/>
      <c r="N128" s="413">
        <v>311</v>
      </c>
      <c r="O128" s="267" t="s">
        <v>255</v>
      </c>
      <c r="P128" s="223">
        <v>147388805</v>
      </c>
      <c r="Q128" s="223">
        <v>68</v>
      </c>
      <c r="R128" s="301"/>
    </row>
    <row r="129" spans="1:19" s="293" customFormat="1" ht="13.5" customHeight="1" x14ac:dyDescent="0.25">
      <c r="A129" s="293" t="s">
        <v>1323</v>
      </c>
      <c r="B129" s="293">
        <v>28</v>
      </c>
      <c r="C129" s="295" t="s">
        <v>1431</v>
      </c>
      <c r="D129" s="295" t="s">
        <v>1431</v>
      </c>
      <c r="E129" s="295" t="s">
        <v>1530</v>
      </c>
      <c r="F129" s="268" t="s">
        <v>1531</v>
      </c>
      <c r="G129" s="296" t="s">
        <v>19</v>
      </c>
      <c r="H129" s="220" t="s">
        <v>255</v>
      </c>
      <c r="I129" s="369" t="s">
        <v>1532</v>
      </c>
      <c r="J129" s="369" t="s">
        <v>1532</v>
      </c>
      <c r="K129" s="298" t="s">
        <v>16</v>
      </c>
      <c r="L129" s="369" t="s">
        <v>1532</v>
      </c>
      <c r="M129" s="369" t="s">
        <v>1532</v>
      </c>
      <c r="N129" s="267"/>
      <c r="O129" s="267" t="s">
        <v>255</v>
      </c>
      <c r="P129" s="265">
        <f>619121200+201171300</f>
        <v>820292500</v>
      </c>
      <c r="Q129" s="265">
        <v>65</v>
      </c>
      <c r="R129" s="343" t="s">
        <v>1533</v>
      </c>
    </row>
    <row r="130" spans="1:19" s="293" customFormat="1" ht="13.5" customHeight="1" x14ac:dyDescent="0.25">
      <c r="A130" s="293" t="s">
        <v>1323</v>
      </c>
      <c r="B130" s="293">
        <v>28</v>
      </c>
      <c r="C130" s="295" t="s">
        <v>1431</v>
      </c>
      <c r="D130" s="292" t="s">
        <v>1431</v>
      </c>
      <c r="E130" s="295" t="s">
        <v>397</v>
      </c>
      <c r="F130" s="268" t="s">
        <v>1534</v>
      </c>
      <c r="G130" s="296" t="s">
        <v>19</v>
      </c>
      <c r="H130" s="220" t="s">
        <v>255</v>
      </c>
      <c r="I130" s="297">
        <v>40731</v>
      </c>
      <c r="J130" s="298">
        <v>40880</v>
      </c>
      <c r="K130" s="340"/>
      <c r="L130" s="267">
        <f>(DAYS360(I130,J130))/30</f>
        <v>4.8666666666666663</v>
      </c>
      <c r="M130" s="340"/>
      <c r="N130" s="413"/>
      <c r="O130" s="267" t="s">
        <v>255</v>
      </c>
      <c r="P130" s="265">
        <v>332526324</v>
      </c>
      <c r="Q130" s="265">
        <v>70</v>
      </c>
      <c r="R130" s="301" t="s">
        <v>1535</v>
      </c>
    </row>
    <row r="131" spans="1:19" s="293" customFormat="1" ht="13.5" customHeight="1" x14ac:dyDescent="0.25">
      <c r="A131" s="293" t="s">
        <v>1323</v>
      </c>
      <c r="B131" s="293">
        <v>28</v>
      </c>
      <c r="C131" s="295" t="s">
        <v>1431</v>
      </c>
      <c r="D131" s="295" t="s">
        <v>1431</v>
      </c>
      <c r="E131" s="295" t="s">
        <v>1536</v>
      </c>
      <c r="F131" s="268" t="s">
        <v>1537</v>
      </c>
      <c r="G131" s="296" t="s">
        <v>19</v>
      </c>
      <c r="H131" s="220"/>
      <c r="I131" s="297">
        <v>40613</v>
      </c>
      <c r="J131" s="297">
        <v>40893</v>
      </c>
      <c r="K131" s="298"/>
      <c r="L131" s="272">
        <v>9</v>
      </c>
      <c r="M131" s="298"/>
      <c r="N131" s="267">
        <v>59</v>
      </c>
      <c r="O131" s="267">
        <f>+N131*H131</f>
        <v>0</v>
      </c>
      <c r="P131" s="223">
        <v>3318120000</v>
      </c>
      <c r="Q131" s="223">
        <v>344</v>
      </c>
      <c r="R131" s="301"/>
    </row>
    <row r="132" spans="1:19" s="293" customFormat="1" ht="13.5" customHeight="1" x14ac:dyDescent="0.25">
      <c r="A132" s="293" t="s">
        <v>1323</v>
      </c>
      <c r="B132" s="293">
        <v>28</v>
      </c>
      <c r="C132" s="295" t="s">
        <v>1431</v>
      </c>
      <c r="D132" s="295" t="s">
        <v>1431</v>
      </c>
      <c r="E132" s="295" t="s">
        <v>93</v>
      </c>
      <c r="F132" s="268" t="s">
        <v>1538</v>
      </c>
      <c r="G132" s="296" t="s">
        <v>19</v>
      </c>
      <c r="H132" s="296"/>
      <c r="I132" s="297">
        <v>41540</v>
      </c>
      <c r="J132" s="297">
        <v>41851</v>
      </c>
      <c r="K132" s="298"/>
      <c r="L132" s="272">
        <v>10</v>
      </c>
      <c r="M132" s="298"/>
      <c r="N132" s="267">
        <v>290</v>
      </c>
      <c r="O132" s="267"/>
      <c r="P132" s="223">
        <v>360211260</v>
      </c>
      <c r="Q132" s="223">
        <v>345</v>
      </c>
      <c r="R132" s="301" t="s">
        <v>1539</v>
      </c>
    </row>
    <row r="133" spans="1:19" s="293" customFormat="1" ht="13.5" customHeight="1" x14ac:dyDescent="0.25">
      <c r="C133" s="414"/>
      <c r="D133" s="414"/>
      <c r="E133" s="415"/>
      <c r="F133" s="285"/>
      <c r="G133" s="286"/>
      <c r="H133" s="286"/>
      <c r="I133" s="287"/>
      <c r="J133" s="287"/>
      <c r="K133" s="288"/>
      <c r="L133" s="416"/>
      <c r="M133" s="288"/>
      <c r="N133" s="289"/>
      <c r="O133" s="289"/>
      <c r="P133" s="290"/>
      <c r="Q133" s="290"/>
      <c r="R133" s="417"/>
    </row>
    <row r="136" spans="1:19" ht="13.5" customHeight="1" x14ac:dyDescent="0.25">
      <c r="A136" t="s">
        <v>1451</v>
      </c>
      <c r="B136" s="233">
        <v>28</v>
      </c>
      <c r="C136" s="295" t="s">
        <v>1442</v>
      </c>
      <c r="D136" s="295" t="s">
        <v>1443</v>
      </c>
      <c r="E136" s="295" t="s">
        <v>32</v>
      </c>
      <c r="F136" s="268" t="s">
        <v>1444</v>
      </c>
      <c r="G136" s="296" t="s">
        <v>1445</v>
      </c>
      <c r="H136" s="220" t="s">
        <v>94</v>
      </c>
      <c r="I136" s="297">
        <v>41652</v>
      </c>
      <c r="J136" s="297">
        <v>41912</v>
      </c>
      <c r="K136" s="298" t="s">
        <v>16</v>
      </c>
      <c r="L136" s="264">
        <v>8</v>
      </c>
      <c r="M136" s="298" t="s">
        <v>95</v>
      </c>
      <c r="N136" s="264">
        <v>984</v>
      </c>
      <c r="O136" s="264" t="s">
        <v>255</v>
      </c>
      <c r="P136" s="223">
        <v>984</v>
      </c>
      <c r="Q136" s="223" t="s">
        <v>1446</v>
      </c>
      <c r="R136" s="301"/>
    </row>
    <row r="137" spans="1:19" ht="13.5" customHeight="1" x14ac:dyDescent="0.25">
      <c r="A137" s="293" t="s">
        <v>1451</v>
      </c>
      <c r="B137">
        <v>28</v>
      </c>
      <c r="C137" s="295" t="s">
        <v>1447</v>
      </c>
      <c r="D137" s="295" t="s">
        <v>1448</v>
      </c>
      <c r="E137" s="295" t="s">
        <v>32</v>
      </c>
      <c r="F137" s="268" t="s">
        <v>1449</v>
      </c>
      <c r="G137" s="296" t="s">
        <v>19</v>
      </c>
      <c r="H137" s="220" t="s">
        <v>95</v>
      </c>
      <c r="I137" s="297">
        <v>41317</v>
      </c>
      <c r="J137" s="297">
        <v>41639</v>
      </c>
      <c r="K137" s="298" t="s">
        <v>16</v>
      </c>
      <c r="L137" s="264">
        <v>10</v>
      </c>
      <c r="M137" s="298" t="s">
        <v>95</v>
      </c>
      <c r="N137" s="264">
        <v>515</v>
      </c>
      <c r="O137" s="267" t="s">
        <v>95</v>
      </c>
      <c r="P137" s="223">
        <v>297483480</v>
      </c>
      <c r="Q137" s="223" t="s">
        <v>1450</v>
      </c>
      <c r="R137" s="301"/>
    </row>
    <row r="138" spans="1:19" ht="13.5" customHeight="1" x14ac:dyDescent="0.25">
      <c r="A138" s="339" t="s">
        <v>1451</v>
      </c>
      <c r="B138">
        <v>23</v>
      </c>
      <c r="C138" s="295" t="s">
        <v>1442</v>
      </c>
      <c r="D138" s="295" t="s">
        <v>1443</v>
      </c>
      <c r="E138" s="295" t="s">
        <v>32</v>
      </c>
      <c r="F138" s="268" t="s">
        <v>1452</v>
      </c>
      <c r="G138" s="367" t="s">
        <v>1453</v>
      </c>
      <c r="H138" s="220" t="s">
        <v>95</v>
      </c>
      <c r="I138" s="297">
        <v>40909</v>
      </c>
      <c r="J138" s="297">
        <v>41274</v>
      </c>
      <c r="K138" s="298" t="s">
        <v>16</v>
      </c>
      <c r="L138" s="408">
        <v>12</v>
      </c>
      <c r="M138" s="298" t="s">
        <v>95</v>
      </c>
      <c r="N138" s="409">
        <v>350</v>
      </c>
      <c r="O138" s="267" t="s">
        <v>95</v>
      </c>
      <c r="P138" s="267">
        <v>433744156</v>
      </c>
      <c r="Q138" s="223" t="s">
        <v>1454</v>
      </c>
      <c r="R138" s="301" t="s">
        <v>1455</v>
      </c>
    </row>
    <row r="139" spans="1:19" ht="13.5" customHeight="1" x14ac:dyDescent="0.25">
      <c r="A139" s="339" t="s">
        <v>1451</v>
      </c>
      <c r="B139">
        <v>31</v>
      </c>
      <c r="C139" s="292" t="s">
        <v>1456</v>
      </c>
      <c r="D139" s="292" t="s">
        <v>1457</v>
      </c>
      <c r="E139" s="292" t="s">
        <v>32</v>
      </c>
      <c r="F139" s="410" t="s">
        <v>1458</v>
      </c>
      <c r="G139" s="367" t="s">
        <v>1459</v>
      </c>
      <c r="H139" s="220" t="s">
        <v>95</v>
      </c>
      <c r="I139" s="297">
        <v>41528</v>
      </c>
      <c r="J139" s="297">
        <v>41851</v>
      </c>
      <c r="K139" s="298" t="s">
        <v>16</v>
      </c>
      <c r="L139" s="264" t="s">
        <v>777</v>
      </c>
      <c r="M139" s="298" t="s">
        <v>95</v>
      </c>
      <c r="N139" s="264">
        <v>550</v>
      </c>
      <c r="O139" s="267" t="s">
        <v>95</v>
      </c>
      <c r="P139" s="223">
        <v>1051718325</v>
      </c>
      <c r="Q139" s="223" t="s">
        <v>1460</v>
      </c>
      <c r="R139" s="301"/>
    </row>
    <row r="140" spans="1:19" ht="13.5" customHeight="1" x14ac:dyDescent="0.25">
      <c r="A140" s="339" t="s">
        <v>1451</v>
      </c>
      <c r="B140">
        <v>31</v>
      </c>
      <c r="C140" s="292" t="s">
        <v>1456</v>
      </c>
      <c r="D140" s="292" t="s">
        <v>1457</v>
      </c>
      <c r="E140" s="295" t="s">
        <v>32</v>
      </c>
      <c r="F140" s="410" t="s">
        <v>1461</v>
      </c>
      <c r="G140" s="296" t="s">
        <v>1462</v>
      </c>
      <c r="H140" s="296" t="s">
        <v>95</v>
      </c>
      <c r="I140" s="297">
        <v>41091</v>
      </c>
      <c r="J140" s="298" t="s">
        <v>1463</v>
      </c>
      <c r="K140" s="298" t="s">
        <v>16</v>
      </c>
      <c r="L140" s="340" t="s">
        <v>95</v>
      </c>
      <c r="M140" s="335">
        <v>6</v>
      </c>
      <c r="N140" s="264">
        <v>156</v>
      </c>
      <c r="O140" s="267" t="s">
        <v>95</v>
      </c>
      <c r="P140" s="223" t="s">
        <v>1464</v>
      </c>
      <c r="Q140" s="223">
        <v>137</v>
      </c>
      <c r="R140" s="301" t="s">
        <v>1465</v>
      </c>
      <c r="S140" t="s">
        <v>1002</v>
      </c>
    </row>
    <row r="141" spans="1:19" ht="13.5" customHeight="1" x14ac:dyDescent="0.25">
      <c r="A141" s="339" t="s">
        <v>1451</v>
      </c>
      <c r="B141">
        <v>22</v>
      </c>
      <c r="C141" s="295" t="s">
        <v>1466</v>
      </c>
      <c r="D141" s="295" t="s">
        <v>1467</v>
      </c>
      <c r="E141" s="295" t="s">
        <v>32</v>
      </c>
      <c r="F141" s="410" t="s">
        <v>1468</v>
      </c>
      <c r="G141" s="367" t="s">
        <v>1453</v>
      </c>
      <c r="H141" s="220" t="s">
        <v>94</v>
      </c>
      <c r="I141" s="297">
        <v>41253</v>
      </c>
      <c r="J141" s="297">
        <v>41851</v>
      </c>
      <c r="K141" s="298" t="s">
        <v>16</v>
      </c>
      <c r="L141" s="335">
        <f>(DAYS360(I141,J141))/30</f>
        <v>19.7</v>
      </c>
      <c r="M141" s="298" t="s">
        <v>95</v>
      </c>
      <c r="N141" s="267">
        <v>200</v>
      </c>
      <c r="O141" s="267" t="s">
        <v>95</v>
      </c>
      <c r="P141" s="223">
        <v>644282496</v>
      </c>
      <c r="Q141" s="223" t="s">
        <v>1469</v>
      </c>
      <c r="R141" s="343" t="s">
        <v>1470</v>
      </c>
    </row>
    <row r="144" spans="1:19" ht="13.5" customHeight="1" x14ac:dyDescent="0.25">
      <c r="A144" s="339" t="s">
        <v>1451</v>
      </c>
      <c r="B144">
        <v>11</v>
      </c>
      <c r="C144" s="302" t="s">
        <v>1482</v>
      </c>
      <c r="D144" s="292" t="s">
        <v>1483</v>
      </c>
      <c r="E144" s="295" t="s">
        <v>32</v>
      </c>
      <c r="F144" s="268" t="s">
        <v>1484</v>
      </c>
      <c r="G144" s="296" t="s">
        <v>19</v>
      </c>
      <c r="H144" s="220" t="s">
        <v>255</v>
      </c>
      <c r="I144" s="338">
        <v>41565</v>
      </c>
      <c r="J144" s="338">
        <v>41984</v>
      </c>
      <c r="K144" s="279" t="s">
        <v>16</v>
      </c>
      <c r="L144" s="281">
        <f>(DAYS360(I144,J144))/30</f>
        <v>13.766666666666667</v>
      </c>
      <c r="M144" s="298"/>
      <c r="N144" s="267">
        <v>120</v>
      </c>
      <c r="O144" s="267" t="s">
        <v>255</v>
      </c>
      <c r="P144" s="223">
        <v>311151360</v>
      </c>
      <c r="Q144" s="223">
        <v>39</v>
      </c>
      <c r="R144" s="301" t="s">
        <v>409</v>
      </c>
    </row>
    <row r="145" spans="1:19" ht="13.5" customHeight="1" x14ac:dyDescent="0.25">
      <c r="A145" s="339" t="s">
        <v>1451</v>
      </c>
      <c r="B145">
        <v>11</v>
      </c>
      <c r="C145" s="302" t="s">
        <v>1482</v>
      </c>
      <c r="D145" s="292" t="s">
        <v>1483</v>
      </c>
      <c r="E145" s="295" t="s">
        <v>32</v>
      </c>
      <c r="F145" s="268" t="s">
        <v>1485</v>
      </c>
      <c r="G145" s="296" t="s">
        <v>19</v>
      </c>
      <c r="H145" s="220" t="s">
        <v>255</v>
      </c>
      <c r="I145" s="297">
        <v>41859</v>
      </c>
      <c r="J145" s="297">
        <v>41984</v>
      </c>
      <c r="K145" s="298" t="s">
        <v>16</v>
      </c>
      <c r="L145" s="298"/>
      <c r="M145" s="281">
        <f>(DAYS360(I145,J145))/30</f>
        <v>4.0999999999999996</v>
      </c>
      <c r="N145" s="267">
        <v>55</v>
      </c>
      <c r="O145" s="267" t="s">
        <v>255</v>
      </c>
      <c r="P145" s="223">
        <v>56630057</v>
      </c>
      <c r="Q145" s="223">
        <v>40</v>
      </c>
      <c r="R145" s="337" t="s">
        <v>1486</v>
      </c>
    </row>
    <row r="148" spans="1:19" ht="13.5" customHeight="1" x14ac:dyDescent="0.25">
      <c r="A148" t="s">
        <v>1323</v>
      </c>
      <c r="B148">
        <v>39</v>
      </c>
      <c r="C148" s="295" t="s">
        <v>1487</v>
      </c>
      <c r="D148" s="292" t="s">
        <v>1488</v>
      </c>
      <c r="E148" s="292" t="s">
        <v>1488</v>
      </c>
      <c r="F148" s="268" t="s">
        <v>1489</v>
      </c>
      <c r="G148" s="296" t="s">
        <v>19</v>
      </c>
      <c r="H148" s="220" t="s">
        <v>94</v>
      </c>
      <c r="I148" s="297">
        <v>40665</v>
      </c>
      <c r="J148" s="297">
        <v>40755</v>
      </c>
      <c r="K148" s="298"/>
      <c r="L148" s="267">
        <f>(DAYS360(I148,J148))/30</f>
        <v>2.9666666666666668</v>
      </c>
      <c r="M148" s="298"/>
      <c r="N148" s="267">
        <v>96</v>
      </c>
      <c r="O148" s="267" t="s">
        <v>255</v>
      </c>
      <c r="P148" s="223">
        <v>29733302</v>
      </c>
      <c r="Q148" s="223">
        <v>63</v>
      </c>
      <c r="R148" s="301"/>
    </row>
    <row r="149" spans="1:19" ht="13.5" customHeight="1" x14ac:dyDescent="0.25">
      <c r="A149" s="293" t="s">
        <v>1323</v>
      </c>
      <c r="B149" s="293">
        <v>39</v>
      </c>
      <c r="C149" s="295" t="s">
        <v>1487</v>
      </c>
      <c r="D149" s="292" t="s">
        <v>1488</v>
      </c>
      <c r="E149" s="292" t="s">
        <v>1488</v>
      </c>
      <c r="F149" s="296" t="s">
        <v>1490</v>
      </c>
      <c r="G149" s="296" t="s">
        <v>19</v>
      </c>
      <c r="H149" s="296" t="s">
        <v>94</v>
      </c>
      <c r="I149" s="297">
        <v>40779</v>
      </c>
      <c r="J149" s="297">
        <v>40843</v>
      </c>
      <c r="K149" s="298"/>
      <c r="L149" s="267">
        <f t="shared" ref="L149:L153" si="10">(DAYS360(I149,J149))/30</f>
        <v>2.1</v>
      </c>
      <c r="M149" s="298"/>
      <c r="N149" s="267">
        <v>180</v>
      </c>
      <c r="O149" s="267" t="s">
        <v>255</v>
      </c>
      <c r="P149" s="223">
        <v>40421990</v>
      </c>
      <c r="Q149" s="223">
        <v>65</v>
      </c>
      <c r="R149" s="301"/>
    </row>
    <row r="150" spans="1:19" ht="13.5" customHeight="1" x14ac:dyDescent="0.25">
      <c r="A150" s="293" t="s">
        <v>1323</v>
      </c>
      <c r="B150" s="293">
        <v>39</v>
      </c>
      <c r="C150" s="295" t="s">
        <v>1487</v>
      </c>
      <c r="D150" s="292" t="s">
        <v>1488</v>
      </c>
      <c r="E150" s="292" t="s">
        <v>1488</v>
      </c>
      <c r="F150" s="268" t="s">
        <v>1491</v>
      </c>
      <c r="G150" s="296" t="s">
        <v>19</v>
      </c>
      <c r="H150" s="296" t="s">
        <v>94</v>
      </c>
      <c r="I150" s="297">
        <v>41207</v>
      </c>
      <c r="J150" s="297">
        <v>41453</v>
      </c>
      <c r="K150" s="298"/>
      <c r="L150" s="267">
        <f t="shared" si="10"/>
        <v>8.1</v>
      </c>
      <c r="M150" s="298"/>
      <c r="N150" s="267">
        <v>45</v>
      </c>
      <c r="O150" s="267" t="s">
        <v>255</v>
      </c>
      <c r="P150" s="223">
        <v>51493401</v>
      </c>
      <c r="Q150" s="223">
        <v>66</v>
      </c>
      <c r="R150" s="301"/>
    </row>
    <row r="151" spans="1:19" ht="13.5" customHeight="1" x14ac:dyDescent="0.25">
      <c r="A151" s="293" t="s">
        <v>1323</v>
      </c>
      <c r="B151" s="293">
        <v>39</v>
      </c>
      <c r="C151" s="295" t="s">
        <v>1487</v>
      </c>
      <c r="D151" s="292" t="s">
        <v>1488</v>
      </c>
      <c r="E151" s="292" t="s">
        <v>1488</v>
      </c>
      <c r="F151" s="268" t="s">
        <v>1492</v>
      </c>
      <c r="G151" s="296" t="s">
        <v>19</v>
      </c>
      <c r="H151" s="296" t="s">
        <v>94</v>
      </c>
      <c r="I151" s="297">
        <v>40890</v>
      </c>
      <c r="J151" s="297">
        <v>41011</v>
      </c>
      <c r="K151" s="298"/>
      <c r="L151" s="267">
        <f t="shared" si="10"/>
        <v>3.9666666666666668</v>
      </c>
      <c r="M151" s="298"/>
      <c r="N151" s="267">
        <v>288</v>
      </c>
      <c r="O151" s="267" t="s">
        <v>255</v>
      </c>
      <c r="P151" s="223">
        <v>99042048</v>
      </c>
      <c r="Q151" s="223">
        <v>69</v>
      </c>
      <c r="R151" s="301"/>
    </row>
    <row r="152" spans="1:19" ht="13.5" customHeight="1" x14ac:dyDescent="0.25">
      <c r="A152" s="293" t="s">
        <v>1323</v>
      </c>
      <c r="B152" s="293">
        <v>39</v>
      </c>
      <c r="C152" s="295" t="s">
        <v>1487</v>
      </c>
      <c r="D152" s="292" t="s">
        <v>1488</v>
      </c>
      <c r="E152" s="292" t="s">
        <v>1488</v>
      </c>
      <c r="F152" s="300">
        <v>2121139</v>
      </c>
      <c r="G152" s="296" t="s">
        <v>19</v>
      </c>
      <c r="H152" s="296" t="s">
        <v>94</v>
      </c>
      <c r="I152" s="297">
        <v>41016</v>
      </c>
      <c r="J152" s="297">
        <v>41182</v>
      </c>
      <c r="K152" s="298"/>
      <c r="L152" s="267">
        <f t="shared" si="10"/>
        <v>5.4333333333333336</v>
      </c>
      <c r="M152" s="298"/>
      <c r="N152" s="267">
        <v>136</v>
      </c>
      <c r="O152" s="267" t="s">
        <v>255</v>
      </c>
      <c r="P152" s="223">
        <v>83166212</v>
      </c>
      <c r="Q152" s="223">
        <v>70</v>
      </c>
      <c r="R152" s="301"/>
    </row>
    <row r="153" spans="1:19" ht="13.5" customHeight="1" x14ac:dyDescent="0.25">
      <c r="A153" s="293" t="s">
        <v>1323</v>
      </c>
      <c r="B153" s="293">
        <v>39</v>
      </c>
      <c r="C153" s="295" t="s">
        <v>1487</v>
      </c>
      <c r="D153" s="292" t="s">
        <v>1488</v>
      </c>
      <c r="E153" s="295" t="s">
        <v>1493</v>
      </c>
      <c r="F153" s="300" t="s">
        <v>1494</v>
      </c>
      <c r="G153" s="296" t="s">
        <v>19</v>
      </c>
      <c r="H153" s="296" t="s">
        <v>94</v>
      </c>
      <c r="I153" s="297">
        <v>40575</v>
      </c>
      <c r="J153" s="297">
        <v>40663</v>
      </c>
      <c r="K153" s="298"/>
      <c r="L153" s="267">
        <f t="shared" si="10"/>
        <v>2.9666666666666668</v>
      </c>
      <c r="M153" s="298"/>
      <c r="N153" s="267">
        <v>49</v>
      </c>
      <c r="O153" s="267" t="s">
        <v>255</v>
      </c>
      <c r="P153" s="223">
        <v>16530286</v>
      </c>
      <c r="Q153" s="223">
        <v>71</v>
      </c>
      <c r="R153" s="301" t="s">
        <v>1495</v>
      </c>
    </row>
    <row r="154" spans="1:19" ht="13.5" customHeight="1" x14ac:dyDescent="0.25">
      <c r="A154" s="293" t="s">
        <v>1323</v>
      </c>
      <c r="B154" s="293">
        <v>39</v>
      </c>
      <c r="C154" s="295" t="s">
        <v>1496</v>
      </c>
      <c r="D154" s="292" t="s">
        <v>1497</v>
      </c>
      <c r="E154" s="292" t="s">
        <v>1497</v>
      </c>
      <c r="F154" s="268" t="s">
        <v>1498</v>
      </c>
      <c r="G154" s="296" t="s">
        <v>19</v>
      </c>
      <c r="H154" s="220" t="s">
        <v>94</v>
      </c>
      <c r="I154" s="297">
        <v>41456</v>
      </c>
      <c r="J154" s="297">
        <v>41639</v>
      </c>
      <c r="K154" s="298" t="s">
        <v>16</v>
      </c>
      <c r="L154" s="267">
        <f>(DAYS360(I154,J154))/30</f>
        <v>6</v>
      </c>
      <c r="M154" s="298"/>
      <c r="N154" s="267">
        <v>24</v>
      </c>
      <c r="O154" s="267"/>
      <c r="P154" s="223">
        <v>13514545</v>
      </c>
      <c r="Q154" s="223">
        <v>189</v>
      </c>
      <c r="R154" s="301"/>
      <c r="S154" t="s">
        <v>1002</v>
      </c>
    </row>
    <row r="155" spans="1:19" ht="13.5" customHeight="1" x14ac:dyDescent="0.25">
      <c r="A155" s="293" t="s">
        <v>1323</v>
      </c>
      <c r="B155" s="293">
        <v>39</v>
      </c>
      <c r="C155" s="295" t="s">
        <v>1496</v>
      </c>
      <c r="D155" s="292" t="s">
        <v>1497</v>
      </c>
      <c r="E155" s="292" t="s">
        <v>1497</v>
      </c>
      <c r="F155" s="268" t="s">
        <v>1498</v>
      </c>
      <c r="G155" s="296" t="s">
        <v>19</v>
      </c>
      <c r="H155" s="220" t="s">
        <v>94</v>
      </c>
      <c r="I155" s="297">
        <v>40179</v>
      </c>
      <c r="J155" s="297">
        <v>40543</v>
      </c>
      <c r="K155" s="298" t="s">
        <v>16</v>
      </c>
      <c r="L155" s="267">
        <f>(DAYS360(I155,J155))/30</f>
        <v>12</v>
      </c>
      <c r="M155" s="298"/>
      <c r="N155" s="267">
        <v>43</v>
      </c>
      <c r="O155" s="267"/>
      <c r="P155" s="223">
        <v>52595628</v>
      </c>
      <c r="Q155" s="223">
        <v>195</v>
      </c>
      <c r="R155" s="301"/>
      <c r="S155" s="293" t="s">
        <v>1002</v>
      </c>
    </row>
    <row r="156" spans="1:19" ht="13.5" customHeight="1" x14ac:dyDescent="0.25">
      <c r="A156" s="293" t="s">
        <v>1323</v>
      </c>
      <c r="B156">
        <v>43</v>
      </c>
      <c r="C156" s="295" t="s">
        <v>1499</v>
      </c>
      <c r="D156" s="295" t="s">
        <v>1499</v>
      </c>
      <c r="E156" s="295" t="s">
        <v>32</v>
      </c>
      <c r="F156" s="300" t="s">
        <v>1500</v>
      </c>
      <c r="G156" s="296" t="s">
        <v>19</v>
      </c>
      <c r="H156" s="220"/>
      <c r="I156" s="297">
        <v>40602</v>
      </c>
      <c r="J156" s="297">
        <v>40896</v>
      </c>
      <c r="K156" s="298" t="s">
        <v>16</v>
      </c>
      <c r="L156" s="300">
        <v>11</v>
      </c>
      <c r="M156" s="298"/>
      <c r="N156" s="300">
        <v>220</v>
      </c>
      <c r="O156" s="267"/>
      <c r="P156" s="423">
        <v>3301740000</v>
      </c>
      <c r="Q156" s="223">
        <v>2</v>
      </c>
      <c r="R156" s="301"/>
    </row>
    <row r="157" spans="1:19" ht="13.5" customHeight="1" x14ac:dyDescent="0.25">
      <c r="A157" s="293" t="s">
        <v>1323</v>
      </c>
      <c r="B157">
        <v>43</v>
      </c>
      <c r="C157" s="295" t="s">
        <v>1499</v>
      </c>
      <c r="D157" s="295" t="s">
        <v>1499</v>
      </c>
      <c r="E157" s="295" t="s">
        <v>1497</v>
      </c>
      <c r="F157" s="300" t="s">
        <v>1501</v>
      </c>
      <c r="G157" s="296" t="s">
        <v>19</v>
      </c>
      <c r="H157" s="296"/>
      <c r="I157" s="297">
        <v>40940</v>
      </c>
      <c r="J157" s="297">
        <v>41274</v>
      </c>
      <c r="K157" s="298" t="s">
        <v>16</v>
      </c>
      <c r="L157" s="300">
        <v>11</v>
      </c>
      <c r="M157" s="298"/>
      <c r="N157" s="300">
        <v>1080</v>
      </c>
      <c r="O157" s="267"/>
      <c r="P157" s="423">
        <v>917098041</v>
      </c>
      <c r="Q157" s="223">
        <v>1</v>
      </c>
      <c r="R157" s="301"/>
    </row>
    <row r="158" spans="1:19" ht="13.5" customHeight="1" x14ac:dyDescent="0.25">
      <c r="A158" s="293" t="s">
        <v>1323</v>
      </c>
      <c r="B158">
        <v>43</v>
      </c>
      <c r="C158" s="295" t="s">
        <v>1499</v>
      </c>
      <c r="D158" s="295" t="s">
        <v>1499</v>
      </c>
      <c r="E158" s="295" t="s">
        <v>397</v>
      </c>
      <c r="F158" s="300">
        <v>192140</v>
      </c>
      <c r="G158" s="296" t="s">
        <v>19</v>
      </c>
      <c r="H158" s="296"/>
      <c r="I158" s="297">
        <v>41298</v>
      </c>
      <c r="J158" s="297">
        <v>41439</v>
      </c>
      <c r="K158" s="298" t="s">
        <v>16</v>
      </c>
      <c r="L158" s="300">
        <v>5</v>
      </c>
      <c r="M158" s="298"/>
      <c r="N158" s="300">
        <v>45</v>
      </c>
      <c r="O158" s="267"/>
      <c r="P158" s="423">
        <v>22164759</v>
      </c>
      <c r="Q158" s="223">
        <v>1</v>
      </c>
      <c r="R158" s="301"/>
    </row>
    <row r="159" spans="1:19" ht="13.5" customHeight="1" x14ac:dyDescent="0.25">
      <c r="A159" s="293" t="s">
        <v>1323</v>
      </c>
      <c r="B159" s="293">
        <v>43</v>
      </c>
      <c r="C159" s="295" t="s">
        <v>1499</v>
      </c>
      <c r="D159" s="295" t="s">
        <v>1499</v>
      </c>
      <c r="E159" s="295" t="s">
        <v>32</v>
      </c>
      <c r="F159" s="300" t="s">
        <v>1502</v>
      </c>
      <c r="G159" s="296" t="s">
        <v>19</v>
      </c>
      <c r="H159" s="220"/>
      <c r="I159" s="297">
        <v>39907</v>
      </c>
      <c r="J159" s="297">
        <v>40031</v>
      </c>
      <c r="K159" s="298" t="s">
        <v>16</v>
      </c>
      <c r="L159" s="298"/>
      <c r="M159" s="300">
        <v>5</v>
      </c>
      <c r="N159" s="300">
        <v>4800</v>
      </c>
      <c r="O159" s="267"/>
      <c r="P159" s="223">
        <v>1391462400</v>
      </c>
      <c r="Q159" s="223">
        <v>11</v>
      </c>
      <c r="R159" s="301" t="s">
        <v>1503</v>
      </c>
      <c r="S159" t="s">
        <v>1002</v>
      </c>
    </row>
    <row r="160" spans="1:19" ht="13.5" customHeight="1" x14ac:dyDescent="0.25">
      <c r="A160" s="293" t="s">
        <v>1323</v>
      </c>
      <c r="B160" s="293">
        <v>43</v>
      </c>
      <c r="C160" s="295" t="s">
        <v>1499</v>
      </c>
      <c r="D160" s="295" t="s">
        <v>1499</v>
      </c>
      <c r="E160" s="295" t="s">
        <v>1504</v>
      </c>
      <c r="F160" s="300" t="s">
        <v>1505</v>
      </c>
      <c r="G160" s="296" t="s">
        <v>19</v>
      </c>
      <c r="H160" s="296"/>
      <c r="I160" s="297">
        <v>40102</v>
      </c>
      <c r="J160" s="297">
        <v>40481</v>
      </c>
      <c r="K160" s="298" t="s">
        <v>16</v>
      </c>
      <c r="L160" s="298"/>
      <c r="M160" s="300">
        <v>11</v>
      </c>
      <c r="N160" s="300">
        <v>2280</v>
      </c>
      <c r="O160" s="267"/>
      <c r="P160" s="223">
        <v>213055189</v>
      </c>
      <c r="Q160" s="223">
        <v>1</v>
      </c>
      <c r="R160" s="301"/>
      <c r="S160" t="s">
        <v>1002</v>
      </c>
    </row>
    <row r="161" spans="1:19" ht="13.5" customHeight="1" x14ac:dyDescent="0.25">
      <c r="A161" s="293" t="s">
        <v>1323</v>
      </c>
      <c r="B161">
        <v>40</v>
      </c>
      <c r="C161" s="295" t="s">
        <v>1506</v>
      </c>
      <c r="D161" s="292"/>
      <c r="E161" s="295" t="s">
        <v>397</v>
      </c>
      <c r="F161" s="268" t="s">
        <v>1507</v>
      </c>
      <c r="G161" s="296" t="s">
        <v>19</v>
      </c>
      <c r="H161" s="220"/>
      <c r="I161" s="297">
        <v>40731</v>
      </c>
      <c r="J161" s="297">
        <v>40813</v>
      </c>
      <c r="K161" s="298" t="s">
        <v>16</v>
      </c>
      <c r="L161" s="300">
        <v>3</v>
      </c>
      <c r="M161" s="298"/>
      <c r="N161" s="300">
        <v>614</v>
      </c>
      <c r="O161" s="267">
        <f>+N161*H161</f>
        <v>0</v>
      </c>
      <c r="P161" s="223"/>
      <c r="Q161" s="223">
        <v>1</v>
      </c>
      <c r="R161" s="301"/>
    </row>
    <row r="162" spans="1:19" ht="13.5" customHeight="1" x14ac:dyDescent="0.25">
      <c r="A162" s="293" t="s">
        <v>1323</v>
      </c>
      <c r="B162" s="293">
        <v>40</v>
      </c>
      <c r="C162" s="295" t="s">
        <v>1506</v>
      </c>
      <c r="D162" s="292"/>
      <c r="E162" s="295" t="s">
        <v>397</v>
      </c>
      <c r="F162" s="268" t="s">
        <v>1508</v>
      </c>
      <c r="G162" s="296" t="s">
        <v>19</v>
      </c>
      <c r="H162" s="296"/>
      <c r="I162" s="297">
        <v>40662</v>
      </c>
      <c r="J162" s="297">
        <v>40697</v>
      </c>
      <c r="K162" s="298" t="s">
        <v>16</v>
      </c>
      <c r="L162" s="300">
        <v>2</v>
      </c>
      <c r="M162" s="298"/>
      <c r="N162" s="300">
        <v>136</v>
      </c>
      <c r="O162" s="267"/>
      <c r="P162" s="223"/>
      <c r="Q162" s="223">
        <v>1</v>
      </c>
      <c r="R162" s="301"/>
    </row>
    <row r="163" spans="1:19" ht="13.5" customHeight="1" x14ac:dyDescent="0.25">
      <c r="A163" s="293" t="s">
        <v>1323</v>
      </c>
      <c r="B163" s="293">
        <v>40</v>
      </c>
      <c r="C163" s="295" t="s">
        <v>1506</v>
      </c>
      <c r="D163" s="292"/>
      <c r="E163" s="295" t="s">
        <v>32</v>
      </c>
      <c r="F163" s="300" t="s">
        <v>1509</v>
      </c>
      <c r="G163" s="296" t="s">
        <v>19</v>
      </c>
      <c r="H163" s="296"/>
      <c r="I163" s="297">
        <v>41290</v>
      </c>
      <c r="J163" s="297">
        <v>41943</v>
      </c>
      <c r="K163" s="298" t="s">
        <v>16</v>
      </c>
      <c r="L163" s="300">
        <v>21</v>
      </c>
      <c r="M163" s="298"/>
      <c r="N163" s="300">
        <v>2901</v>
      </c>
      <c r="O163" s="267"/>
      <c r="P163" s="223"/>
      <c r="Q163" s="223">
        <v>2</v>
      </c>
      <c r="R163" s="301"/>
    </row>
    <row r="164" spans="1:19" ht="13.5" customHeight="1" x14ac:dyDescent="0.25">
      <c r="A164" s="293" t="s">
        <v>1323</v>
      </c>
      <c r="B164" s="293">
        <v>40</v>
      </c>
      <c r="C164" s="304" t="s">
        <v>1499</v>
      </c>
      <c r="D164" s="292"/>
      <c r="E164" s="295" t="s">
        <v>32</v>
      </c>
      <c r="F164" s="268" t="s">
        <v>1510</v>
      </c>
      <c r="G164" s="296" t="s">
        <v>19</v>
      </c>
      <c r="H164" s="220"/>
      <c r="I164" s="297">
        <v>39910</v>
      </c>
      <c r="J164" s="297">
        <v>40031</v>
      </c>
      <c r="K164" s="298" t="s">
        <v>16</v>
      </c>
      <c r="L164" s="300"/>
      <c r="M164" s="300">
        <v>5</v>
      </c>
      <c r="N164" s="267"/>
      <c r="O164" s="267"/>
      <c r="P164" s="223"/>
      <c r="Q164" s="223">
        <v>11</v>
      </c>
      <c r="R164" s="301" t="s">
        <v>1511</v>
      </c>
      <c r="S164" t="s">
        <v>1002</v>
      </c>
    </row>
    <row r="165" spans="1:19" ht="13.5" customHeight="1" x14ac:dyDescent="0.25">
      <c r="A165" s="293" t="s">
        <v>1323</v>
      </c>
      <c r="B165" s="293">
        <v>40</v>
      </c>
      <c r="C165" s="304" t="s">
        <v>1499</v>
      </c>
      <c r="D165" s="292"/>
      <c r="E165" s="295" t="s">
        <v>1497</v>
      </c>
      <c r="F165" s="268" t="s">
        <v>1512</v>
      </c>
      <c r="G165" s="296" t="s">
        <v>19</v>
      </c>
      <c r="H165" s="296"/>
      <c r="I165" s="297">
        <v>40226</v>
      </c>
      <c r="J165" s="297">
        <v>40529</v>
      </c>
      <c r="K165" s="298" t="s">
        <v>16</v>
      </c>
      <c r="L165" s="300">
        <v>10</v>
      </c>
      <c r="M165" s="300"/>
      <c r="N165" s="267"/>
      <c r="O165" s="267"/>
      <c r="P165" s="223"/>
      <c r="Q165" s="223">
        <v>1</v>
      </c>
      <c r="R165" s="301"/>
      <c r="S165" t="s">
        <v>1002</v>
      </c>
    </row>
    <row r="166" spans="1:19" ht="13.5" customHeight="1" x14ac:dyDescent="0.25">
      <c r="A166" s="293" t="s">
        <v>1323</v>
      </c>
      <c r="B166" s="293">
        <v>40</v>
      </c>
      <c r="C166" s="304" t="s">
        <v>1499</v>
      </c>
      <c r="D166" s="292"/>
      <c r="E166" s="295" t="s">
        <v>1513</v>
      </c>
      <c r="F166" s="268" t="s">
        <v>1514</v>
      </c>
      <c r="G166" s="296" t="s">
        <v>19</v>
      </c>
      <c r="H166" s="296"/>
      <c r="I166" s="297">
        <v>40842</v>
      </c>
      <c r="J166" s="297">
        <v>40983</v>
      </c>
      <c r="K166" s="298" t="s">
        <v>16</v>
      </c>
      <c r="L166" s="300">
        <v>5</v>
      </c>
      <c r="M166" s="300"/>
      <c r="N166" s="267"/>
      <c r="O166" s="267"/>
      <c r="P166" s="223"/>
      <c r="Q166" s="223"/>
      <c r="R166" s="301"/>
      <c r="S166" t="s">
        <v>1002</v>
      </c>
    </row>
    <row r="167" spans="1:19" ht="13.5" customHeight="1" x14ac:dyDescent="0.25">
      <c r="A167" s="293" t="s">
        <v>1323</v>
      </c>
      <c r="B167">
        <v>26</v>
      </c>
      <c r="C167" s="295" t="s">
        <v>1499</v>
      </c>
      <c r="D167" s="295" t="s">
        <v>1499</v>
      </c>
      <c r="E167" s="292" t="s">
        <v>1515</v>
      </c>
      <c r="F167" s="233" t="s">
        <v>1516</v>
      </c>
      <c r="G167" s="292" t="s">
        <v>19</v>
      </c>
      <c r="H167" s="315"/>
      <c r="I167" s="316">
        <v>41640</v>
      </c>
      <c r="J167" s="316">
        <v>41973</v>
      </c>
      <c r="K167" s="316"/>
      <c r="L167" s="314">
        <v>11</v>
      </c>
      <c r="M167" s="316"/>
      <c r="N167" s="314">
        <v>22</v>
      </c>
      <c r="O167" s="316"/>
      <c r="P167" s="424">
        <v>20780325</v>
      </c>
      <c r="Q167" s="425">
        <v>6</v>
      </c>
      <c r="R167" s="233"/>
    </row>
    <row r="168" spans="1:19" ht="13.5" customHeight="1" x14ac:dyDescent="0.25">
      <c r="A168" s="293" t="s">
        <v>1323</v>
      </c>
      <c r="B168">
        <v>26</v>
      </c>
      <c r="C168" s="295" t="s">
        <v>1499</v>
      </c>
      <c r="D168" s="295" t="s">
        <v>1499</v>
      </c>
      <c r="E168" s="292" t="s">
        <v>1515</v>
      </c>
      <c r="F168" s="325" t="s">
        <v>1516</v>
      </c>
      <c r="G168" s="292" t="s">
        <v>19</v>
      </c>
      <c r="H168" s="292"/>
      <c r="I168" s="316">
        <v>41000</v>
      </c>
      <c r="J168" s="316">
        <v>41182</v>
      </c>
      <c r="K168" s="316"/>
      <c r="L168" s="314">
        <v>6</v>
      </c>
      <c r="M168" s="316"/>
      <c r="N168" s="314">
        <v>22</v>
      </c>
      <c r="O168" s="316"/>
      <c r="P168" s="424">
        <v>11420185</v>
      </c>
      <c r="Q168" s="425">
        <v>6</v>
      </c>
      <c r="R168" s="233"/>
    </row>
    <row r="169" spans="1:19" ht="13.5" customHeight="1" x14ac:dyDescent="0.25">
      <c r="A169" s="293" t="s">
        <v>1323</v>
      </c>
      <c r="B169">
        <v>26</v>
      </c>
      <c r="C169" s="295" t="s">
        <v>1499</v>
      </c>
      <c r="D169" s="295" t="s">
        <v>1499</v>
      </c>
      <c r="E169" s="295" t="s">
        <v>397</v>
      </c>
      <c r="F169" s="325" t="s">
        <v>1517</v>
      </c>
      <c r="G169" s="292" t="s">
        <v>19</v>
      </c>
      <c r="H169" s="292"/>
      <c r="I169" s="316">
        <v>40296</v>
      </c>
      <c r="J169" s="316">
        <v>40527</v>
      </c>
      <c r="K169" s="316"/>
      <c r="L169" s="314">
        <v>8</v>
      </c>
      <c r="M169" s="316"/>
      <c r="N169" s="314">
        <v>874</v>
      </c>
      <c r="O169" s="316"/>
      <c r="P169" s="424">
        <v>730317801</v>
      </c>
      <c r="Q169" s="425"/>
      <c r="R169" s="233"/>
    </row>
    <row r="170" spans="1:19" ht="13.5" customHeight="1" x14ac:dyDescent="0.25">
      <c r="A170" s="293" t="s">
        <v>1323</v>
      </c>
      <c r="B170" s="293">
        <v>26</v>
      </c>
      <c r="C170" s="295" t="s">
        <v>1499</v>
      </c>
      <c r="D170" s="295" t="s">
        <v>1499</v>
      </c>
      <c r="E170" s="295" t="s">
        <v>1513</v>
      </c>
      <c r="F170" s="300" t="s">
        <v>1518</v>
      </c>
      <c r="G170" s="296" t="s">
        <v>19</v>
      </c>
      <c r="H170" s="220"/>
      <c r="I170" s="297">
        <v>40758</v>
      </c>
      <c r="J170" s="297">
        <v>40989</v>
      </c>
      <c r="K170" s="298" t="s">
        <v>16</v>
      </c>
      <c r="L170" s="300">
        <v>8</v>
      </c>
      <c r="M170" s="298"/>
      <c r="N170" s="300">
        <v>192</v>
      </c>
      <c r="O170" s="267"/>
      <c r="P170" s="423">
        <v>108561024</v>
      </c>
      <c r="Q170" s="223">
        <v>305</v>
      </c>
      <c r="R170" s="301"/>
      <c r="S170" t="s">
        <v>1002</v>
      </c>
    </row>
    <row r="171" spans="1:19" ht="13.5" customHeight="1" x14ac:dyDescent="0.25">
      <c r="A171" s="293" t="s">
        <v>1323</v>
      </c>
      <c r="B171" s="293">
        <v>26</v>
      </c>
      <c r="C171" s="295" t="s">
        <v>1499</v>
      </c>
      <c r="D171" s="295" t="s">
        <v>1499</v>
      </c>
      <c r="E171" s="295" t="s">
        <v>397</v>
      </c>
      <c r="F171" s="300" t="s">
        <v>1519</v>
      </c>
      <c r="G171" s="296" t="s">
        <v>19</v>
      </c>
      <c r="H171" s="296"/>
      <c r="I171" s="297">
        <v>41208</v>
      </c>
      <c r="J171" s="297">
        <v>41453</v>
      </c>
      <c r="K171" s="298" t="s">
        <v>16</v>
      </c>
      <c r="L171" s="300">
        <v>8</v>
      </c>
      <c r="M171" s="298"/>
      <c r="N171" s="300">
        <v>180</v>
      </c>
      <c r="O171" s="267"/>
      <c r="P171" s="423">
        <v>142971336</v>
      </c>
      <c r="Q171" s="223">
        <v>305</v>
      </c>
      <c r="R171" s="301"/>
      <c r="S171" s="293" t="s">
        <v>1002</v>
      </c>
    </row>
    <row r="172" spans="1:19" ht="13.5" customHeight="1" x14ac:dyDescent="0.25">
      <c r="A172" s="293" t="s">
        <v>1323</v>
      </c>
      <c r="B172" s="293">
        <v>26</v>
      </c>
      <c r="C172" s="295" t="s">
        <v>1499</v>
      </c>
      <c r="D172" s="295" t="s">
        <v>1499</v>
      </c>
      <c r="E172" s="295" t="s">
        <v>397</v>
      </c>
      <c r="F172" s="300" t="s">
        <v>1520</v>
      </c>
      <c r="G172" s="296" t="s">
        <v>19</v>
      </c>
      <c r="H172" s="296"/>
      <c r="I172" s="297">
        <v>40668</v>
      </c>
      <c r="J172" s="297">
        <v>40745</v>
      </c>
      <c r="K172" s="298" t="s">
        <v>16</v>
      </c>
      <c r="L172" s="300">
        <v>4</v>
      </c>
      <c r="M172" s="298"/>
      <c r="N172" s="300">
        <v>198</v>
      </c>
      <c r="O172" s="267"/>
      <c r="P172" s="423">
        <v>52792042</v>
      </c>
      <c r="Q172" s="223">
        <v>306</v>
      </c>
      <c r="R172" s="301"/>
      <c r="S172" s="293" t="s">
        <v>1002</v>
      </c>
    </row>
    <row r="176" spans="1:19" ht="13.5" customHeight="1" x14ac:dyDescent="0.25">
      <c r="A176" s="293" t="s">
        <v>1323</v>
      </c>
      <c r="B176">
        <v>3</v>
      </c>
      <c r="C176" s="295" t="s">
        <v>1521</v>
      </c>
      <c r="D176" s="292" t="s">
        <v>1521</v>
      </c>
      <c r="E176" s="295" t="s">
        <v>1522</v>
      </c>
      <c r="F176" s="268" t="s">
        <v>1523</v>
      </c>
      <c r="G176" s="296" t="s">
        <v>19</v>
      </c>
      <c r="H176" s="220" t="s">
        <v>255</v>
      </c>
      <c r="I176" s="297">
        <v>41528</v>
      </c>
      <c r="J176" s="297">
        <v>41851</v>
      </c>
      <c r="K176" s="298" t="s">
        <v>16</v>
      </c>
      <c r="L176" s="412">
        <f>DAYS360(I176,J176,TRUE)/30</f>
        <v>10.633333333333333</v>
      </c>
      <c r="M176" s="298"/>
      <c r="N176" s="267">
        <v>433</v>
      </c>
      <c r="O176" s="267" t="s">
        <v>255</v>
      </c>
      <c r="P176" s="223">
        <v>972312955</v>
      </c>
      <c r="Q176" s="223">
        <v>46</v>
      </c>
      <c r="R176" s="301"/>
    </row>
    <row r="177" spans="1:18" ht="13.5" customHeight="1" x14ac:dyDescent="0.25">
      <c r="A177" s="293" t="s">
        <v>1323</v>
      </c>
      <c r="B177">
        <v>3</v>
      </c>
      <c r="C177" s="295"/>
      <c r="D177" s="292" t="s">
        <v>1521</v>
      </c>
      <c r="E177" s="295" t="s">
        <v>1522</v>
      </c>
      <c r="F177" s="268" t="s">
        <v>1524</v>
      </c>
      <c r="G177" s="296" t="s">
        <v>19</v>
      </c>
      <c r="H177" s="220" t="s">
        <v>255</v>
      </c>
      <c r="I177" s="297">
        <v>41852</v>
      </c>
      <c r="J177" s="369">
        <v>41943</v>
      </c>
      <c r="K177" s="298"/>
      <c r="L177" s="267">
        <f t="shared" ref="L177:L180" si="11">DAYS360(I177,J177,TRUE)/30</f>
        <v>2.9666666666666668</v>
      </c>
      <c r="M177" s="298"/>
      <c r="N177" s="267"/>
      <c r="O177" s="267" t="s">
        <v>255</v>
      </c>
      <c r="P177" s="223"/>
      <c r="Q177" s="223"/>
      <c r="R177" s="301"/>
    </row>
    <row r="178" spans="1:18" ht="13.5" customHeight="1" x14ac:dyDescent="0.25">
      <c r="A178" s="293" t="s">
        <v>1323</v>
      </c>
      <c r="B178">
        <v>3</v>
      </c>
      <c r="C178" s="295" t="s">
        <v>1521</v>
      </c>
      <c r="D178" s="292" t="s">
        <v>1521</v>
      </c>
      <c r="E178" s="295" t="s">
        <v>1522</v>
      </c>
      <c r="F178" s="268" t="s">
        <v>1525</v>
      </c>
      <c r="G178" s="296" t="s">
        <v>19</v>
      </c>
      <c r="H178" s="220" t="s">
        <v>255</v>
      </c>
      <c r="I178" s="297">
        <v>41569</v>
      </c>
      <c r="J178" s="297">
        <v>41851</v>
      </c>
      <c r="K178" s="298" t="s">
        <v>16</v>
      </c>
      <c r="L178" s="267">
        <f t="shared" si="11"/>
        <v>9.2666666666666675</v>
      </c>
      <c r="M178" s="298"/>
      <c r="N178" s="267">
        <v>180</v>
      </c>
      <c r="O178" s="267" t="s">
        <v>255</v>
      </c>
      <c r="P178" s="223">
        <v>444528206</v>
      </c>
      <c r="Q178" s="223">
        <v>56</v>
      </c>
      <c r="R178" s="301"/>
    </row>
    <row r="179" spans="1:18" ht="13.5" customHeight="1" x14ac:dyDescent="0.25">
      <c r="A179" s="293" t="s">
        <v>1323</v>
      </c>
      <c r="B179">
        <v>3</v>
      </c>
      <c r="C179" s="295" t="s">
        <v>1521</v>
      </c>
      <c r="D179" s="292" t="s">
        <v>1521</v>
      </c>
      <c r="E179" s="295" t="s">
        <v>1526</v>
      </c>
      <c r="F179" s="268" t="s">
        <v>1527</v>
      </c>
      <c r="G179" s="296" t="s">
        <v>19</v>
      </c>
      <c r="H179" s="220" t="s">
        <v>255</v>
      </c>
      <c r="I179" s="297">
        <v>40829</v>
      </c>
      <c r="J179" s="297">
        <v>40877</v>
      </c>
      <c r="K179" s="298"/>
      <c r="L179" s="267">
        <f t="shared" si="11"/>
        <v>1.5666666666666667</v>
      </c>
      <c r="M179" s="298"/>
      <c r="N179" s="267">
        <v>41</v>
      </c>
      <c r="O179" s="267" t="s">
        <v>255</v>
      </c>
      <c r="P179" s="223">
        <v>14800000</v>
      </c>
      <c r="Q179" s="223">
        <v>63</v>
      </c>
      <c r="R179" s="301"/>
    </row>
    <row r="180" spans="1:18" ht="13.5" customHeight="1" x14ac:dyDescent="0.25">
      <c r="A180" s="293" t="s">
        <v>1323</v>
      </c>
      <c r="B180">
        <v>3</v>
      </c>
      <c r="C180" s="295" t="s">
        <v>1521</v>
      </c>
      <c r="D180" s="292" t="s">
        <v>1521</v>
      </c>
      <c r="E180" s="295" t="s">
        <v>1528</v>
      </c>
      <c r="F180" s="268"/>
      <c r="G180" s="296" t="s">
        <v>16</v>
      </c>
      <c r="H180" s="220" t="s">
        <v>255</v>
      </c>
      <c r="I180" s="296"/>
      <c r="J180" s="272"/>
      <c r="K180" s="298"/>
      <c r="L180" s="267">
        <f t="shared" si="11"/>
        <v>0</v>
      </c>
      <c r="M180" s="272">
        <v>60</v>
      </c>
      <c r="N180" s="267"/>
      <c r="O180" s="267" t="s">
        <v>255</v>
      </c>
      <c r="P180" s="223"/>
      <c r="Q180" s="223">
        <v>75</v>
      </c>
      <c r="R180" s="343" t="s">
        <v>1529</v>
      </c>
    </row>
  </sheetData>
  <mergeCells count="9">
    <mergeCell ref="R94:R96"/>
    <mergeCell ref="R99:R100"/>
    <mergeCell ref="R119:R121"/>
    <mergeCell ref="R12:R14"/>
    <mergeCell ref="R18:R25"/>
    <mergeCell ref="R33:R37"/>
    <mergeCell ref="R43:R47"/>
    <mergeCell ref="R53:R57"/>
    <mergeCell ref="R80:R82"/>
  </mergeCells>
  <pageMargins left="0.7" right="0.7" top="0.75" bottom="0.75" header="0.3" footer="0.3"/>
  <legacy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4"/>
  <sheetViews>
    <sheetView workbookViewId="0">
      <pane ySplit="1" topLeftCell="A46" activePane="bottomLeft" state="frozen"/>
      <selection pane="bottomLeft" activeCell="C10" sqref="C10"/>
    </sheetView>
  </sheetViews>
  <sheetFormatPr baseColWidth="10" defaultRowHeight="14.25" customHeight="1" x14ac:dyDescent="0.2"/>
  <cols>
    <col min="1" max="1" width="11.42578125" style="607"/>
    <col min="2" max="2" width="11.5703125" style="607" bestFit="1" customWidth="1"/>
    <col min="3" max="3" width="21.7109375" style="607" customWidth="1"/>
    <col min="4" max="4" width="19" style="607" customWidth="1"/>
    <col min="5" max="5" width="46" style="607" customWidth="1"/>
    <col min="6" max="6" width="32.7109375" style="607" customWidth="1"/>
    <col min="7" max="7" width="11.42578125" style="607"/>
    <col min="8" max="10" width="11.5703125" style="607" bestFit="1" customWidth="1"/>
    <col min="11" max="11" width="11.42578125" style="607"/>
    <col min="12" max="15" width="11.5703125" style="607" bestFit="1" customWidth="1"/>
    <col min="16" max="16" width="15" style="607" bestFit="1" customWidth="1"/>
    <col min="17" max="17" width="11.5703125" style="607" bestFit="1" customWidth="1"/>
    <col min="18" max="16384" width="11.42578125" style="607"/>
  </cols>
  <sheetData>
    <row r="1" spans="1:19" s="577" customFormat="1" ht="49.5" customHeight="1" x14ac:dyDescent="0.25">
      <c r="A1" s="573" t="s">
        <v>17</v>
      </c>
      <c r="B1" s="573" t="s">
        <v>18</v>
      </c>
      <c r="C1" s="573" t="s">
        <v>0</v>
      </c>
      <c r="D1" s="573" t="s">
        <v>1</v>
      </c>
      <c r="E1" s="573" t="s">
        <v>2</v>
      </c>
      <c r="F1" s="573" t="s">
        <v>3</v>
      </c>
      <c r="G1" s="573" t="s">
        <v>4</v>
      </c>
      <c r="H1" s="573" t="s">
        <v>5</v>
      </c>
      <c r="I1" s="657" t="s">
        <v>6</v>
      </c>
      <c r="J1" s="657" t="s">
        <v>7</v>
      </c>
      <c r="K1" s="573" t="s">
        <v>8</v>
      </c>
      <c r="L1" s="573" t="s">
        <v>9</v>
      </c>
      <c r="M1" s="573" t="s">
        <v>10</v>
      </c>
      <c r="N1" s="573" t="s">
        <v>11</v>
      </c>
      <c r="O1" s="573" t="s">
        <v>12</v>
      </c>
      <c r="P1" s="573" t="s">
        <v>13</v>
      </c>
      <c r="Q1" s="573" t="s">
        <v>14</v>
      </c>
      <c r="R1" s="573" t="s">
        <v>15</v>
      </c>
    </row>
    <row r="2" spans="1:19" ht="14.25" customHeight="1" x14ac:dyDescent="0.2">
      <c r="A2" s="893" t="s">
        <v>984</v>
      </c>
      <c r="B2" s="894">
        <v>12</v>
      </c>
      <c r="C2" s="895" t="s">
        <v>939</v>
      </c>
      <c r="D2" s="895" t="s">
        <v>940</v>
      </c>
      <c r="E2" s="895" t="s">
        <v>941</v>
      </c>
      <c r="F2" s="896">
        <v>20</v>
      </c>
      <c r="G2" s="897" t="s">
        <v>19</v>
      </c>
      <c r="H2" s="897" t="s">
        <v>94</v>
      </c>
      <c r="I2" s="898">
        <v>40672</v>
      </c>
      <c r="J2" s="898">
        <v>40886</v>
      </c>
      <c r="K2" s="899" t="s">
        <v>16</v>
      </c>
      <c r="L2" s="900">
        <f t="shared" ref="L2:L27" si="0">(J2-I2)/30</f>
        <v>7.1333333333333337</v>
      </c>
      <c r="M2" s="896"/>
      <c r="N2" s="896">
        <v>2150</v>
      </c>
      <c r="O2" s="527">
        <v>450</v>
      </c>
      <c r="P2" s="901">
        <v>425403500</v>
      </c>
      <c r="Q2" s="901">
        <v>860</v>
      </c>
      <c r="R2" s="527"/>
      <c r="S2" s="893"/>
    </row>
    <row r="3" spans="1:19" ht="14.25" customHeight="1" x14ac:dyDescent="0.2">
      <c r="A3" s="893" t="s">
        <v>984</v>
      </c>
      <c r="B3" s="894">
        <v>12</v>
      </c>
      <c r="C3" s="895" t="s">
        <v>939</v>
      </c>
      <c r="D3" s="897" t="s">
        <v>940</v>
      </c>
      <c r="E3" s="895" t="s">
        <v>941</v>
      </c>
      <c r="F3" s="896">
        <v>19</v>
      </c>
      <c r="G3" s="897" t="s">
        <v>19</v>
      </c>
      <c r="H3" s="897" t="s">
        <v>94</v>
      </c>
      <c r="I3" s="898">
        <v>40672</v>
      </c>
      <c r="J3" s="898">
        <v>40856</v>
      </c>
      <c r="K3" s="899" t="s">
        <v>16</v>
      </c>
      <c r="L3" s="900">
        <f t="shared" si="0"/>
        <v>6.1333333333333337</v>
      </c>
      <c r="M3" s="899" t="s">
        <v>942</v>
      </c>
      <c r="N3" s="896">
        <v>10700</v>
      </c>
      <c r="O3" s="527">
        <v>450</v>
      </c>
      <c r="P3" s="901">
        <v>274062640</v>
      </c>
      <c r="Q3" s="901">
        <v>861</v>
      </c>
      <c r="R3" s="527"/>
      <c r="S3" s="893"/>
    </row>
    <row r="4" spans="1:19" ht="14.25" customHeight="1" x14ac:dyDescent="0.2">
      <c r="A4" s="607" t="s">
        <v>984</v>
      </c>
      <c r="B4" s="902">
        <v>12</v>
      </c>
      <c r="C4" s="628" t="s">
        <v>939</v>
      </c>
      <c r="D4" s="629" t="s">
        <v>940</v>
      </c>
      <c r="E4" s="629" t="s">
        <v>941</v>
      </c>
      <c r="F4" s="671">
        <v>72</v>
      </c>
      <c r="G4" s="629" t="s">
        <v>19</v>
      </c>
      <c r="H4" s="629" t="s">
        <v>94</v>
      </c>
      <c r="I4" s="903">
        <v>40452</v>
      </c>
      <c r="J4" s="903">
        <v>40531</v>
      </c>
      <c r="K4" s="674" t="s">
        <v>16</v>
      </c>
      <c r="L4" s="904">
        <f t="shared" si="0"/>
        <v>2.6333333333333333</v>
      </c>
      <c r="M4" s="674"/>
      <c r="N4" s="671">
        <v>1000</v>
      </c>
      <c r="O4" s="533">
        <v>450</v>
      </c>
      <c r="P4" s="905">
        <v>193417773</v>
      </c>
      <c r="Q4" s="905">
        <v>862</v>
      </c>
      <c r="R4" s="533"/>
    </row>
    <row r="5" spans="1:19" ht="14.25" customHeight="1" x14ac:dyDescent="0.2">
      <c r="A5" s="607" t="s">
        <v>984</v>
      </c>
      <c r="B5" s="902">
        <v>12</v>
      </c>
      <c r="C5" s="628" t="s">
        <v>939</v>
      </c>
      <c r="D5" s="628" t="s">
        <v>940</v>
      </c>
      <c r="E5" s="629" t="s">
        <v>93</v>
      </c>
      <c r="F5" s="671">
        <v>149</v>
      </c>
      <c r="G5" s="629" t="s">
        <v>19</v>
      </c>
      <c r="H5" s="629" t="s">
        <v>94</v>
      </c>
      <c r="I5" s="903">
        <v>41296</v>
      </c>
      <c r="J5" s="903">
        <v>41638</v>
      </c>
      <c r="K5" s="674" t="s">
        <v>16</v>
      </c>
      <c r="L5" s="904">
        <f t="shared" si="0"/>
        <v>11.4</v>
      </c>
      <c r="M5" s="671"/>
      <c r="N5" s="671">
        <v>408</v>
      </c>
      <c r="O5" s="533">
        <v>408</v>
      </c>
      <c r="P5" s="905">
        <v>318965370</v>
      </c>
      <c r="Q5" s="905" t="s">
        <v>943</v>
      </c>
      <c r="R5" s="533"/>
    </row>
    <row r="6" spans="1:19" ht="14.25" customHeight="1" x14ac:dyDescent="0.2">
      <c r="A6" s="607" t="s">
        <v>984</v>
      </c>
      <c r="B6" s="902">
        <v>12</v>
      </c>
      <c r="C6" s="628" t="s">
        <v>939</v>
      </c>
      <c r="D6" s="628" t="s">
        <v>940</v>
      </c>
      <c r="E6" s="628" t="s">
        <v>93</v>
      </c>
      <c r="F6" s="671">
        <v>173</v>
      </c>
      <c r="G6" s="629" t="s">
        <v>19</v>
      </c>
      <c r="H6" s="629" t="s">
        <v>94</v>
      </c>
      <c r="I6" s="903">
        <v>41659</v>
      </c>
      <c r="J6" s="903">
        <v>41912</v>
      </c>
      <c r="K6" s="674" t="s">
        <v>16</v>
      </c>
      <c r="L6" s="904">
        <f t="shared" si="0"/>
        <v>8.4333333333333336</v>
      </c>
      <c r="M6" s="671"/>
      <c r="N6" s="671">
        <v>910</v>
      </c>
      <c r="O6" s="533">
        <v>450</v>
      </c>
      <c r="P6" s="905">
        <v>909736230</v>
      </c>
      <c r="Q6" s="905" t="s">
        <v>944</v>
      </c>
      <c r="R6" s="533"/>
    </row>
    <row r="7" spans="1:19" ht="14.25" customHeight="1" x14ac:dyDescent="0.2">
      <c r="A7" s="607" t="s">
        <v>984</v>
      </c>
      <c r="B7" s="902">
        <v>12</v>
      </c>
      <c r="C7" s="628" t="s">
        <v>939</v>
      </c>
      <c r="D7" s="628" t="s">
        <v>940</v>
      </c>
      <c r="E7" s="628" t="s">
        <v>945</v>
      </c>
      <c r="F7" s="671">
        <v>1588</v>
      </c>
      <c r="G7" s="629" t="s">
        <v>16</v>
      </c>
      <c r="H7" s="629" t="s">
        <v>94</v>
      </c>
      <c r="I7" s="903">
        <v>40445</v>
      </c>
      <c r="J7" s="903">
        <v>40527</v>
      </c>
      <c r="K7" s="674" t="s">
        <v>16</v>
      </c>
      <c r="L7" s="904">
        <f t="shared" si="0"/>
        <v>2.7333333333333334</v>
      </c>
      <c r="M7" s="671" t="s">
        <v>946</v>
      </c>
      <c r="N7" s="671">
        <v>3066</v>
      </c>
      <c r="O7" s="533">
        <v>450</v>
      </c>
      <c r="P7" s="905">
        <v>154107891</v>
      </c>
      <c r="Q7" s="905" t="s">
        <v>947</v>
      </c>
      <c r="R7" s="533"/>
    </row>
    <row r="8" spans="1:19" ht="14.25" customHeight="1" x14ac:dyDescent="0.2">
      <c r="A8" s="607" t="s">
        <v>984</v>
      </c>
      <c r="B8" s="902">
        <v>17</v>
      </c>
      <c r="C8" s="628" t="s">
        <v>939</v>
      </c>
      <c r="D8" s="628" t="s">
        <v>940</v>
      </c>
      <c r="E8" s="628" t="s">
        <v>93</v>
      </c>
      <c r="F8" s="671">
        <v>172</v>
      </c>
      <c r="G8" s="629" t="s">
        <v>19</v>
      </c>
      <c r="H8" s="629" t="s">
        <v>94</v>
      </c>
      <c r="I8" s="906">
        <v>41659</v>
      </c>
      <c r="J8" s="906">
        <v>41912</v>
      </c>
      <c r="K8" s="674" t="s">
        <v>16</v>
      </c>
      <c r="L8" s="904">
        <f t="shared" si="0"/>
        <v>8.4333333333333336</v>
      </c>
      <c r="M8" s="671">
        <v>0</v>
      </c>
      <c r="N8" s="671">
        <v>322</v>
      </c>
      <c r="O8" s="533">
        <v>218</v>
      </c>
      <c r="P8" s="905">
        <v>303612558</v>
      </c>
      <c r="Q8" s="905" t="s">
        <v>948</v>
      </c>
      <c r="R8" s="533"/>
    </row>
    <row r="9" spans="1:19" ht="14.25" customHeight="1" x14ac:dyDescent="0.2">
      <c r="A9" s="607" t="s">
        <v>984</v>
      </c>
      <c r="B9" s="902">
        <v>17</v>
      </c>
      <c r="C9" s="628" t="s">
        <v>939</v>
      </c>
      <c r="D9" s="629" t="s">
        <v>940</v>
      </c>
      <c r="E9" s="628" t="s">
        <v>949</v>
      </c>
      <c r="F9" s="671">
        <v>331</v>
      </c>
      <c r="G9" s="629" t="s">
        <v>19</v>
      </c>
      <c r="H9" s="629" t="s">
        <v>94</v>
      </c>
      <c r="I9" s="906">
        <v>41507</v>
      </c>
      <c r="J9" s="906">
        <v>41547</v>
      </c>
      <c r="K9" s="674" t="s">
        <v>16</v>
      </c>
      <c r="L9" s="904">
        <f t="shared" si="0"/>
        <v>1.3333333333333333</v>
      </c>
      <c r="M9" s="671">
        <v>0</v>
      </c>
      <c r="N9" s="671">
        <v>300</v>
      </c>
      <c r="O9" s="533">
        <v>218</v>
      </c>
      <c r="P9" s="905">
        <v>697913660</v>
      </c>
      <c r="Q9" s="905">
        <v>953</v>
      </c>
      <c r="R9" s="533"/>
    </row>
    <row r="10" spans="1:19" ht="14.25" customHeight="1" x14ac:dyDescent="0.2">
      <c r="A10" s="607" t="s">
        <v>984</v>
      </c>
      <c r="B10" s="902">
        <v>17</v>
      </c>
      <c r="C10" s="628" t="s">
        <v>939</v>
      </c>
      <c r="D10" s="629" t="s">
        <v>940</v>
      </c>
      <c r="E10" s="629" t="s">
        <v>950</v>
      </c>
      <c r="F10" s="671">
        <v>639</v>
      </c>
      <c r="G10" s="629" t="s">
        <v>16</v>
      </c>
      <c r="H10" s="629" t="s">
        <v>94</v>
      </c>
      <c r="I10" s="903">
        <v>40382</v>
      </c>
      <c r="J10" s="903">
        <v>40542</v>
      </c>
      <c r="K10" s="674" t="s">
        <v>16</v>
      </c>
      <c r="L10" s="904">
        <f t="shared" si="0"/>
        <v>5.333333333333333</v>
      </c>
      <c r="M10" s="671">
        <v>0</v>
      </c>
      <c r="N10" s="671">
        <v>21186</v>
      </c>
      <c r="O10" s="533">
        <v>218</v>
      </c>
      <c r="P10" s="905">
        <v>5204545280</v>
      </c>
      <c r="Q10" s="905" t="s">
        <v>951</v>
      </c>
      <c r="R10" s="533"/>
    </row>
    <row r="11" spans="1:19" ht="14.25" customHeight="1" x14ac:dyDescent="0.2">
      <c r="A11" s="607" t="s">
        <v>984</v>
      </c>
      <c r="B11" s="902">
        <v>25</v>
      </c>
      <c r="C11" s="628" t="s">
        <v>939</v>
      </c>
      <c r="D11" s="628" t="s">
        <v>940</v>
      </c>
      <c r="E11" s="628" t="s">
        <v>93</v>
      </c>
      <c r="F11" s="671">
        <v>553</v>
      </c>
      <c r="G11" s="629" t="s">
        <v>19</v>
      </c>
      <c r="H11" s="629" t="s">
        <v>94</v>
      </c>
      <c r="I11" s="906">
        <v>41193</v>
      </c>
      <c r="J11" s="906">
        <v>41274</v>
      </c>
      <c r="K11" s="674" t="s">
        <v>16</v>
      </c>
      <c r="L11" s="904">
        <f t="shared" si="0"/>
        <v>2.7</v>
      </c>
      <c r="M11" s="671" t="s">
        <v>952</v>
      </c>
      <c r="N11" s="671">
        <v>99</v>
      </c>
      <c r="O11" s="533">
        <v>99</v>
      </c>
      <c r="P11" s="905">
        <v>77734800</v>
      </c>
      <c r="Q11" s="905" t="s">
        <v>953</v>
      </c>
      <c r="R11" s="533"/>
    </row>
    <row r="12" spans="1:19" ht="14.25" customHeight="1" x14ac:dyDescent="0.2">
      <c r="A12" s="607" t="s">
        <v>984</v>
      </c>
      <c r="B12" s="902">
        <v>25</v>
      </c>
      <c r="C12" s="628" t="s">
        <v>939</v>
      </c>
      <c r="D12" s="629" t="s">
        <v>940</v>
      </c>
      <c r="E12" s="628" t="s">
        <v>954</v>
      </c>
      <c r="F12" s="671">
        <v>631</v>
      </c>
      <c r="G12" s="629" t="s">
        <v>19</v>
      </c>
      <c r="H12" s="629" t="s">
        <v>94</v>
      </c>
      <c r="I12" s="906">
        <v>41246</v>
      </c>
      <c r="J12" s="906">
        <v>41912</v>
      </c>
      <c r="K12" s="674" t="s">
        <v>16</v>
      </c>
      <c r="L12" s="904">
        <f t="shared" si="0"/>
        <v>22.2</v>
      </c>
      <c r="M12" s="671">
        <v>0</v>
      </c>
      <c r="N12" s="671">
        <v>205</v>
      </c>
      <c r="O12" s="533">
        <v>205</v>
      </c>
      <c r="P12" s="905">
        <v>1072359661</v>
      </c>
      <c r="Q12" s="905" t="s">
        <v>955</v>
      </c>
      <c r="R12" s="533"/>
    </row>
    <row r="13" spans="1:19" ht="14.25" customHeight="1" x14ac:dyDescent="0.2">
      <c r="A13" s="893" t="s">
        <v>984</v>
      </c>
      <c r="B13" s="894">
        <v>25</v>
      </c>
      <c r="C13" s="895" t="s">
        <v>939</v>
      </c>
      <c r="D13" s="897" t="s">
        <v>940</v>
      </c>
      <c r="E13" s="895" t="s">
        <v>941</v>
      </c>
      <c r="F13" s="896">
        <v>19</v>
      </c>
      <c r="G13" s="897" t="s">
        <v>19</v>
      </c>
      <c r="H13" s="897" t="s">
        <v>94</v>
      </c>
      <c r="I13" s="898">
        <v>40672</v>
      </c>
      <c r="J13" s="898">
        <v>40856</v>
      </c>
      <c r="K13" s="899" t="s">
        <v>16</v>
      </c>
      <c r="L13" s="900">
        <f t="shared" si="0"/>
        <v>6.1333333333333337</v>
      </c>
      <c r="M13" s="899"/>
      <c r="N13" s="896">
        <v>10700</v>
      </c>
      <c r="O13" s="527">
        <v>402</v>
      </c>
      <c r="P13" s="901">
        <v>274062640</v>
      </c>
      <c r="Q13" s="901">
        <v>861</v>
      </c>
      <c r="R13" s="527"/>
      <c r="S13" s="893"/>
    </row>
    <row r="14" spans="1:19" ht="14.25" customHeight="1" x14ac:dyDescent="0.2">
      <c r="A14" s="607" t="s">
        <v>984</v>
      </c>
      <c r="B14" s="902">
        <v>52</v>
      </c>
      <c r="C14" s="628" t="s">
        <v>939</v>
      </c>
      <c r="D14" s="628" t="s">
        <v>940</v>
      </c>
      <c r="E14" s="628" t="s">
        <v>93</v>
      </c>
      <c r="F14" s="671">
        <v>147</v>
      </c>
      <c r="G14" s="629" t="s">
        <v>19</v>
      </c>
      <c r="H14" s="629" t="s">
        <v>94</v>
      </c>
      <c r="I14" s="906">
        <v>41296</v>
      </c>
      <c r="J14" s="906">
        <v>41639</v>
      </c>
      <c r="K14" s="674" t="s">
        <v>16</v>
      </c>
      <c r="L14" s="904">
        <f t="shared" si="0"/>
        <v>11.433333333333334</v>
      </c>
      <c r="M14" s="671" t="s">
        <v>956</v>
      </c>
      <c r="N14" s="671">
        <v>224</v>
      </c>
      <c r="O14" s="533">
        <v>224</v>
      </c>
      <c r="P14" s="905">
        <v>125158983</v>
      </c>
      <c r="Q14" s="905" t="s">
        <v>957</v>
      </c>
      <c r="R14" s="533"/>
    </row>
    <row r="15" spans="1:19" ht="14.25" customHeight="1" x14ac:dyDescent="0.2">
      <c r="A15" s="607" t="s">
        <v>984</v>
      </c>
      <c r="B15" s="902">
        <v>52</v>
      </c>
      <c r="C15" s="628" t="s">
        <v>939</v>
      </c>
      <c r="D15" s="629" t="s">
        <v>940</v>
      </c>
      <c r="E15" s="628" t="s">
        <v>958</v>
      </c>
      <c r="F15" s="671">
        <v>332</v>
      </c>
      <c r="G15" s="629" t="s">
        <v>19</v>
      </c>
      <c r="H15" s="629" t="s">
        <v>94</v>
      </c>
      <c r="I15" s="906">
        <v>41507</v>
      </c>
      <c r="J15" s="906">
        <v>41851</v>
      </c>
      <c r="K15" s="674" t="s">
        <v>16</v>
      </c>
      <c r="L15" s="904">
        <f t="shared" si="0"/>
        <v>11.466666666666667</v>
      </c>
      <c r="M15" s="671"/>
      <c r="N15" s="671">
        <v>1545</v>
      </c>
      <c r="O15" s="533">
        <v>300</v>
      </c>
      <c r="P15" s="905">
        <v>2913370217</v>
      </c>
      <c r="Q15" s="905" t="s">
        <v>959</v>
      </c>
      <c r="R15" s="533"/>
    </row>
    <row r="16" spans="1:19" ht="14.25" customHeight="1" x14ac:dyDescent="0.2">
      <c r="A16" s="607" t="s">
        <v>984</v>
      </c>
      <c r="B16" s="902">
        <v>52</v>
      </c>
      <c r="C16" s="628" t="s">
        <v>939</v>
      </c>
      <c r="D16" s="629" t="s">
        <v>940</v>
      </c>
      <c r="E16" s="628" t="s">
        <v>960</v>
      </c>
      <c r="F16" s="671">
        <v>363</v>
      </c>
      <c r="G16" s="629" t="s">
        <v>16</v>
      </c>
      <c r="H16" s="629" t="s">
        <v>94</v>
      </c>
      <c r="I16" s="906">
        <v>40605</v>
      </c>
      <c r="J16" s="906">
        <v>40908</v>
      </c>
      <c r="K16" s="674" t="s">
        <v>16</v>
      </c>
      <c r="L16" s="904">
        <f t="shared" si="0"/>
        <v>10.1</v>
      </c>
      <c r="M16" s="674"/>
      <c r="N16" s="671">
        <v>8772</v>
      </c>
      <c r="O16" s="533">
        <v>300</v>
      </c>
      <c r="P16" s="905">
        <v>3954023680</v>
      </c>
      <c r="Q16" s="905">
        <v>993</v>
      </c>
      <c r="R16" s="533"/>
    </row>
    <row r="17" spans="1:19" ht="14.25" customHeight="1" x14ac:dyDescent="0.2">
      <c r="A17" s="607" t="s">
        <v>984</v>
      </c>
      <c r="B17" s="902">
        <v>53</v>
      </c>
      <c r="C17" s="628" t="s">
        <v>939</v>
      </c>
      <c r="D17" s="628" t="s">
        <v>940</v>
      </c>
      <c r="E17" s="628" t="s">
        <v>93</v>
      </c>
      <c r="F17" s="671">
        <v>150</v>
      </c>
      <c r="G17" s="629" t="s">
        <v>19</v>
      </c>
      <c r="H17" s="629" t="s">
        <v>94</v>
      </c>
      <c r="I17" s="906">
        <v>41296</v>
      </c>
      <c r="J17" s="906">
        <v>41639</v>
      </c>
      <c r="K17" s="674" t="s">
        <v>16</v>
      </c>
      <c r="L17" s="904">
        <f t="shared" si="0"/>
        <v>11.433333333333334</v>
      </c>
      <c r="M17" s="675">
        <v>4.3</v>
      </c>
      <c r="N17" s="671">
        <v>315</v>
      </c>
      <c r="O17" s="533">
        <v>300</v>
      </c>
      <c r="P17" s="905">
        <v>262903722</v>
      </c>
      <c r="Q17" s="905" t="s">
        <v>957</v>
      </c>
      <c r="R17" s="533"/>
    </row>
    <row r="18" spans="1:19" ht="14.25" customHeight="1" x14ac:dyDescent="0.2">
      <c r="A18" s="607" t="s">
        <v>984</v>
      </c>
      <c r="B18" s="902">
        <v>53</v>
      </c>
      <c r="C18" s="628" t="s">
        <v>939</v>
      </c>
      <c r="D18" s="629" t="s">
        <v>940</v>
      </c>
      <c r="E18" s="628" t="s">
        <v>958</v>
      </c>
      <c r="F18" s="671">
        <v>332</v>
      </c>
      <c r="G18" s="629" t="s">
        <v>19</v>
      </c>
      <c r="H18" s="629" t="s">
        <v>94</v>
      </c>
      <c r="I18" s="906">
        <v>41507</v>
      </c>
      <c r="J18" s="906">
        <v>41851</v>
      </c>
      <c r="K18" s="674" t="s">
        <v>16</v>
      </c>
      <c r="L18" s="904">
        <f t="shared" si="0"/>
        <v>11.466666666666667</v>
      </c>
      <c r="M18" s="907">
        <v>6.33</v>
      </c>
      <c r="N18" s="671">
        <v>1545</v>
      </c>
      <c r="O18" s="533">
        <v>300</v>
      </c>
      <c r="P18" s="905">
        <v>2913370217</v>
      </c>
      <c r="Q18" s="905" t="s">
        <v>961</v>
      </c>
      <c r="R18" s="533"/>
    </row>
    <row r="19" spans="1:19" ht="14.25" customHeight="1" x14ac:dyDescent="0.2">
      <c r="A19" s="607" t="s">
        <v>984</v>
      </c>
      <c r="B19" s="902">
        <v>53</v>
      </c>
      <c r="C19" s="628" t="s">
        <v>939</v>
      </c>
      <c r="D19" s="629" t="s">
        <v>940</v>
      </c>
      <c r="E19" s="628" t="s">
        <v>93</v>
      </c>
      <c r="F19" s="671">
        <v>176</v>
      </c>
      <c r="G19" s="629" t="s">
        <v>19</v>
      </c>
      <c r="H19" s="629" t="s">
        <v>94</v>
      </c>
      <c r="I19" s="906">
        <v>41659</v>
      </c>
      <c r="J19" s="906">
        <v>41912</v>
      </c>
      <c r="K19" s="674" t="s">
        <v>16</v>
      </c>
      <c r="L19" s="904">
        <f t="shared" si="0"/>
        <v>8.4333333333333336</v>
      </c>
      <c r="M19" s="671">
        <v>0</v>
      </c>
      <c r="N19" s="671">
        <v>70</v>
      </c>
      <c r="O19" s="533">
        <v>70</v>
      </c>
      <c r="P19" s="905">
        <v>68388918</v>
      </c>
      <c r="Q19" s="905" t="s">
        <v>962</v>
      </c>
      <c r="R19" s="533"/>
    </row>
    <row r="20" spans="1:19" ht="14.25" customHeight="1" x14ac:dyDescent="0.2">
      <c r="A20" s="607" t="s">
        <v>984</v>
      </c>
      <c r="B20" s="902">
        <v>53</v>
      </c>
      <c r="C20" s="628" t="s">
        <v>939</v>
      </c>
      <c r="D20" s="629" t="s">
        <v>940</v>
      </c>
      <c r="E20" s="629" t="s">
        <v>958</v>
      </c>
      <c r="F20" s="671">
        <v>632</v>
      </c>
      <c r="G20" s="629" t="s">
        <v>19</v>
      </c>
      <c r="H20" s="629" t="s">
        <v>94</v>
      </c>
      <c r="I20" s="903">
        <v>41246</v>
      </c>
      <c r="J20" s="903">
        <v>41851</v>
      </c>
      <c r="K20" s="674" t="s">
        <v>16</v>
      </c>
      <c r="L20" s="904">
        <f t="shared" si="0"/>
        <v>20.166666666666668</v>
      </c>
      <c r="M20" s="907">
        <v>18.54</v>
      </c>
      <c r="N20" s="671">
        <v>281</v>
      </c>
      <c r="O20" s="533">
        <v>281</v>
      </c>
      <c r="P20" s="905"/>
      <c r="Q20" s="905"/>
      <c r="R20" s="533" t="s">
        <v>963</v>
      </c>
    </row>
    <row r="21" spans="1:19" ht="14.25" customHeight="1" x14ac:dyDescent="0.2">
      <c r="A21" s="607" t="s">
        <v>984</v>
      </c>
      <c r="B21" s="902">
        <v>54</v>
      </c>
      <c r="C21" s="628" t="s">
        <v>939</v>
      </c>
      <c r="D21" s="628" t="s">
        <v>940</v>
      </c>
      <c r="E21" s="628" t="s">
        <v>964</v>
      </c>
      <c r="F21" s="671">
        <v>1625</v>
      </c>
      <c r="G21" s="629" t="s">
        <v>16</v>
      </c>
      <c r="H21" s="629" t="s">
        <v>94</v>
      </c>
      <c r="I21" s="906">
        <v>40449</v>
      </c>
      <c r="J21" s="906">
        <v>40505</v>
      </c>
      <c r="K21" s="674" t="s">
        <v>16</v>
      </c>
      <c r="L21" s="904">
        <f t="shared" si="0"/>
        <v>1.8666666666666667</v>
      </c>
      <c r="M21" s="671">
        <v>0</v>
      </c>
      <c r="N21" s="671">
        <v>4778</v>
      </c>
      <c r="O21" s="533">
        <v>345</v>
      </c>
      <c r="P21" s="905">
        <v>299481122</v>
      </c>
      <c r="Q21" s="905" t="s">
        <v>965</v>
      </c>
      <c r="R21" s="533"/>
    </row>
    <row r="22" spans="1:19" ht="14.25" customHeight="1" x14ac:dyDescent="0.2">
      <c r="A22" s="607" t="s">
        <v>984</v>
      </c>
      <c r="B22" s="902">
        <v>54</v>
      </c>
      <c r="C22" s="628" t="s">
        <v>939</v>
      </c>
      <c r="D22" s="629" t="s">
        <v>940</v>
      </c>
      <c r="E22" s="628" t="s">
        <v>949</v>
      </c>
      <c r="F22" s="671">
        <v>629</v>
      </c>
      <c r="G22" s="629" t="s">
        <v>19</v>
      </c>
      <c r="H22" s="629" t="s">
        <v>94</v>
      </c>
      <c r="I22" s="906">
        <v>41246</v>
      </c>
      <c r="J22" s="906">
        <v>41912</v>
      </c>
      <c r="K22" s="674" t="s">
        <v>16</v>
      </c>
      <c r="L22" s="904">
        <f t="shared" si="0"/>
        <v>22.2</v>
      </c>
      <c r="M22" s="671">
        <v>0</v>
      </c>
      <c r="N22" s="671">
        <v>456</v>
      </c>
      <c r="O22" s="533">
        <v>345</v>
      </c>
      <c r="P22" s="905">
        <v>1441809189</v>
      </c>
      <c r="Q22" s="905">
        <v>1059</v>
      </c>
      <c r="R22" s="533"/>
    </row>
    <row r="23" spans="1:19" ht="14.25" customHeight="1" x14ac:dyDescent="0.2">
      <c r="A23" s="607" t="s">
        <v>984</v>
      </c>
      <c r="B23" s="902">
        <v>55</v>
      </c>
      <c r="C23" s="628" t="s">
        <v>939</v>
      </c>
      <c r="D23" s="628" t="s">
        <v>940</v>
      </c>
      <c r="E23" s="628" t="s">
        <v>93</v>
      </c>
      <c r="F23" s="671">
        <v>616</v>
      </c>
      <c r="G23" s="629" t="s">
        <v>19</v>
      </c>
      <c r="H23" s="629" t="s">
        <v>94</v>
      </c>
      <c r="I23" s="906">
        <v>41246</v>
      </c>
      <c r="J23" s="906">
        <v>41912</v>
      </c>
      <c r="K23" s="674" t="s">
        <v>16</v>
      </c>
      <c r="L23" s="904">
        <f t="shared" si="0"/>
        <v>22.2</v>
      </c>
      <c r="M23" s="671">
        <v>0</v>
      </c>
      <c r="N23" s="671">
        <v>150</v>
      </c>
      <c r="O23" s="533">
        <v>150</v>
      </c>
      <c r="P23" s="905">
        <v>590255325</v>
      </c>
      <c r="Q23" s="905" t="s">
        <v>966</v>
      </c>
      <c r="R23" s="533"/>
    </row>
    <row r="24" spans="1:19" ht="14.25" customHeight="1" x14ac:dyDescent="0.2">
      <c r="A24" s="893" t="s">
        <v>984</v>
      </c>
      <c r="B24" s="894">
        <v>55</v>
      </c>
      <c r="C24" s="895" t="s">
        <v>939</v>
      </c>
      <c r="D24" s="897" t="s">
        <v>940</v>
      </c>
      <c r="E24" s="895" t="s">
        <v>941</v>
      </c>
      <c r="F24" s="896">
        <v>19</v>
      </c>
      <c r="G24" s="897" t="s">
        <v>19</v>
      </c>
      <c r="H24" s="897" t="s">
        <v>94</v>
      </c>
      <c r="I24" s="898">
        <v>40672</v>
      </c>
      <c r="J24" s="898">
        <v>40856</v>
      </c>
      <c r="K24" s="899" t="s">
        <v>16</v>
      </c>
      <c r="L24" s="900">
        <f t="shared" si="0"/>
        <v>6.1333333333333337</v>
      </c>
      <c r="M24" s="899"/>
      <c r="N24" s="896">
        <v>10700</v>
      </c>
      <c r="O24" s="527">
        <v>300</v>
      </c>
      <c r="P24" s="901">
        <v>274062640</v>
      </c>
      <c r="Q24" s="901">
        <v>861</v>
      </c>
      <c r="R24" s="527"/>
      <c r="S24" s="893"/>
    </row>
    <row r="25" spans="1:19" ht="14.25" customHeight="1" x14ac:dyDescent="0.2">
      <c r="A25" s="893" t="s">
        <v>984</v>
      </c>
      <c r="B25" s="894">
        <v>57</v>
      </c>
      <c r="C25" s="895" t="s">
        <v>939</v>
      </c>
      <c r="D25" s="895" t="s">
        <v>940</v>
      </c>
      <c r="E25" s="895" t="s">
        <v>941</v>
      </c>
      <c r="F25" s="896">
        <v>20</v>
      </c>
      <c r="G25" s="897" t="s">
        <v>19</v>
      </c>
      <c r="H25" s="897" t="s">
        <v>94</v>
      </c>
      <c r="I25" s="898">
        <v>40672</v>
      </c>
      <c r="J25" s="898">
        <v>40886</v>
      </c>
      <c r="K25" s="899" t="s">
        <v>16</v>
      </c>
      <c r="L25" s="900">
        <f t="shared" si="0"/>
        <v>7.1333333333333337</v>
      </c>
      <c r="M25" s="896">
        <v>0</v>
      </c>
      <c r="N25" s="896">
        <v>2150</v>
      </c>
      <c r="O25" s="527">
        <v>290</v>
      </c>
      <c r="P25" s="901">
        <v>425403500</v>
      </c>
      <c r="Q25" s="901">
        <v>860</v>
      </c>
      <c r="R25" s="527"/>
      <c r="S25" s="893"/>
    </row>
    <row r="26" spans="1:19" ht="14.25" customHeight="1" x14ac:dyDescent="0.2">
      <c r="A26" s="607" t="s">
        <v>984</v>
      </c>
      <c r="B26" s="902">
        <v>57</v>
      </c>
      <c r="C26" s="628" t="s">
        <v>939</v>
      </c>
      <c r="D26" s="629" t="s">
        <v>940</v>
      </c>
      <c r="E26" s="628" t="s">
        <v>93</v>
      </c>
      <c r="F26" s="671">
        <v>148</v>
      </c>
      <c r="G26" s="629" t="s">
        <v>19</v>
      </c>
      <c r="H26" s="629" t="s">
        <v>94</v>
      </c>
      <c r="I26" s="906">
        <v>41296</v>
      </c>
      <c r="J26" s="906">
        <v>41639</v>
      </c>
      <c r="K26" s="674" t="s">
        <v>16</v>
      </c>
      <c r="L26" s="904">
        <f t="shared" si="0"/>
        <v>11.433333333333334</v>
      </c>
      <c r="M26" s="671">
        <v>0</v>
      </c>
      <c r="N26" s="671">
        <v>180</v>
      </c>
      <c r="O26" s="533">
        <v>180</v>
      </c>
      <c r="P26" s="905">
        <v>162894858</v>
      </c>
      <c r="Q26" s="905" t="s">
        <v>967</v>
      </c>
      <c r="R26" s="533"/>
    </row>
    <row r="27" spans="1:19" ht="14.25" customHeight="1" x14ac:dyDescent="0.2">
      <c r="A27" s="607" t="s">
        <v>984</v>
      </c>
      <c r="B27" s="902">
        <v>57</v>
      </c>
      <c r="C27" s="628" t="s">
        <v>939</v>
      </c>
      <c r="D27" s="629" t="s">
        <v>940</v>
      </c>
      <c r="E27" s="628" t="s">
        <v>93</v>
      </c>
      <c r="F27" s="671">
        <v>174</v>
      </c>
      <c r="G27" s="629" t="s">
        <v>19</v>
      </c>
      <c r="H27" s="629" t="s">
        <v>94</v>
      </c>
      <c r="I27" s="906">
        <v>41659</v>
      </c>
      <c r="J27" s="906">
        <v>41912</v>
      </c>
      <c r="K27" s="674" t="s">
        <v>16</v>
      </c>
      <c r="L27" s="904">
        <f t="shared" si="0"/>
        <v>8.4333333333333336</v>
      </c>
      <c r="M27" s="671">
        <v>0</v>
      </c>
      <c r="N27" s="671">
        <v>733</v>
      </c>
      <c r="O27" s="533">
        <v>290</v>
      </c>
      <c r="P27" s="905">
        <v>659907816</v>
      </c>
      <c r="Q27" s="905" t="s">
        <v>968</v>
      </c>
      <c r="R27" s="533"/>
    </row>
    <row r="28" spans="1:19" ht="14.25" customHeight="1" x14ac:dyDescent="0.2">
      <c r="A28" s="607" t="s">
        <v>1813</v>
      </c>
      <c r="B28" s="902">
        <v>7</v>
      </c>
      <c r="C28" s="599" t="s">
        <v>1795</v>
      </c>
      <c r="D28" s="599" t="s">
        <v>1795</v>
      </c>
      <c r="E28" s="599" t="s">
        <v>1796</v>
      </c>
      <c r="F28" s="669" t="s">
        <v>1797</v>
      </c>
      <c r="G28" s="603" t="s">
        <v>19</v>
      </c>
      <c r="H28" s="668">
        <v>1</v>
      </c>
      <c r="I28" s="663">
        <v>41304</v>
      </c>
      <c r="J28" s="663">
        <v>41639</v>
      </c>
      <c r="K28" s="664" t="s">
        <v>16</v>
      </c>
      <c r="L28" s="908">
        <v>11</v>
      </c>
      <c r="M28" s="908">
        <v>0</v>
      </c>
      <c r="N28" s="662">
        <v>294</v>
      </c>
      <c r="O28" s="662">
        <f>+N28*H28</f>
        <v>294</v>
      </c>
      <c r="P28" s="667">
        <v>1179820216</v>
      </c>
      <c r="Q28" s="667" t="s">
        <v>1798</v>
      </c>
      <c r="R28" s="539" t="s">
        <v>1799</v>
      </c>
      <c r="S28" s="539" t="s">
        <v>94</v>
      </c>
    </row>
    <row r="29" spans="1:19" ht="14.25" customHeight="1" x14ac:dyDescent="0.2">
      <c r="A29" s="607" t="s">
        <v>1813</v>
      </c>
      <c r="B29" s="902">
        <v>7</v>
      </c>
      <c r="C29" s="599" t="s">
        <v>1795</v>
      </c>
      <c r="D29" s="599" t="s">
        <v>1795</v>
      </c>
      <c r="E29" s="599" t="s">
        <v>1796</v>
      </c>
      <c r="F29" s="669" t="s">
        <v>1800</v>
      </c>
      <c r="G29" s="603" t="s">
        <v>19</v>
      </c>
      <c r="H29" s="669">
        <v>1</v>
      </c>
      <c r="I29" s="663">
        <v>41502</v>
      </c>
      <c r="J29" s="663">
        <v>41988</v>
      </c>
      <c r="K29" s="664" t="s">
        <v>16</v>
      </c>
      <c r="L29" s="909">
        <v>13.46</v>
      </c>
      <c r="M29" s="909">
        <v>1.63</v>
      </c>
      <c r="N29" s="662">
        <v>294</v>
      </c>
      <c r="O29" s="662">
        <f>+N29*H29</f>
        <v>294</v>
      </c>
      <c r="P29" s="667">
        <v>1843990142</v>
      </c>
      <c r="Q29" s="667" t="s">
        <v>1801</v>
      </c>
      <c r="R29" s="539" t="s">
        <v>1799</v>
      </c>
      <c r="S29" s="539" t="s">
        <v>94</v>
      </c>
    </row>
    <row r="30" spans="1:19" ht="14.25" customHeight="1" x14ac:dyDescent="0.2">
      <c r="A30" s="607" t="s">
        <v>1813</v>
      </c>
      <c r="B30" s="902">
        <v>7</v>
      </c>
      <c r="C30" s="599" t="s">
        <v>1795</v>
      </c>
      <c r="D30" s="599" t="s">
        <v>1795</v>
      </c>
      <c r="E30" s="599" t="s">
        <v>1802</v>
      </c>
      <c r="F30" s="910" t="s">
        <v>1803</v>
      </c>
      <c r="G30" s="603" t="s">
        <v>19</v>
      </c>
      <c r="H30" s="669">
        <v>1</v>
      </c>
      <c r="I30" s="663">
        <v>41169</v>
      </c>
      <c r="J30" s="663">
        <v>41274</v>
      </c>
      <c r="K30" s="664" t="s">
        <v>16</v>
      </c>
      <c r="L30" s="909">
        <v>3.46</v>
      </c>
      <c r="M30" s="909">
        <v>0</v>
      </c>
      <c r="N30" s="662">
        <v>0</v>
      </c>
      <c r="O30" s="662">
        <v>0</v>
      </c>
      <c r="P30" s="667">
        <v>144600960</v>
      </c>
      <c r="Q30" s="667" t="s">
        <v>1804</v>
      </c>
      <c r="R30" s="539" t="s">
        <v>1799</v>
      </c>
      <c r="S30" s="539" t="s">
        <v>94</v>
      </c>
    </row>
    <row r="31" spans="1:19" ht="14.25" customHeight="1" x14ac:dyDescent="0.2">
      <c r="A31" s="607" t="s">
        <v>1813</v>
      </c>
      <c r="B31" s="902">
        <v>7</v>
      </c>
      <c r="C31" s="599" t="s">
        <v>1795</v>
      </c>
      <c r="D31" s="599" t="s">
        <v>1795</v>
      </c>
      <c r="E31" s="599" t="s">
        <v>1805</v>
      </c>
      <c r="F31" s="911" t="s">
        <v>1806</v>
      </c>
      <c r="G31" s="603" t="s">
        <v>19</v>
      </c>
      <c r="H31" s="669">
        <v>1</v>
      </c>
      <c r="I31" s="663">
        <v>41213</v>
      </c>
      <c r="J31" s="663">
        <v>41455</v>
      </c>
      <c r="K31" s="664" t="s">
        <v>16</v>
      </c>
      <c r="L31" s="909">
        <v>0</v>
      </c>
      <c r="M31" s="909">
        <v>8</v>
      </c>
      <c r="N31" s="662">
        <v>0</v>
      </c>
      <c r="O31" s="662">
        <v>0</v>
      </c>
      <c r="P31" s="667">
        <v>1106902390</v>
      </c>
      <c r="Q31" s="667">
        <v>553</v>
      </c>
      <c r="R31" s="539" t="s">
        <v>1799</v>
      </c>
      <c r="S31" s="539" t="s">
        <v>1807</v>
      </c>
    </row>
    <row r="32" spans="1:19" ht="14.25" customHeight="1" x14ac:dyDescent="0.2">
      <c r="A32" s="607" t="s">
        <v>1813</v>
      </c>
      <c r="B32" s="902">
        <v>7</v>
      </c>
      <c r="C32" s="599" t="s">
        <v>1795</v>
      </c>
      <c r="D32" s="599" t="s">
        <v>1795</v>
      </c>
      <c r="E32" s="599" t="s">
        <v>1808</v>
      </c>
      <c r="F32" s="911" t="s">
        <v>1809</v>
      </c>
      <c r="G32" s="603" t="s">
        <v>16</v>
      </c>
      <c r="H32" s="669">
        <v>1</v>
      </c>
      <c r="I32" s="663">
        <v>40480</v>
      </c>
      <c r="J32" s="663">
        <v>40540</v>
      </c>
      <c r="K32" s="664" t="s">
        <v>16</v>
      </c>
      <c r="L32" s="909">
        <v>0</v>
      </c>
      <c r="M32" s="909">
        <v>2</v>
      </c>
      <c r="N32" s="662">
        <v>0</v>
      </c>
      <c r="O32" s="662">
        <v>0</v>
      </c>
      <c r="P32" s="667">
        <v>140000000</v>
      </c>
      <c r="Q32" s="667" t="s">
        <v>1810</v>
      </c>
      <c r="R32" s="539" t="s">
        <v>1811</v>
      </c>
      <c r="S32" s="539" t="s">
        <v>1812</v>
      </c>
    </row>
    <row r="33" spans="1:19" ht="14.25" customHeight="1" x14ac:dyDescent="0.2">
      <c r="A33" s="607" t="s">
        <v>1813</v>
      </c>
      <c r="B33" s="902">
        <v>7</v>
      </c>
      <c r="C33" s="599" t="s">
        <v>939</v>
      </c>
      <c r="D33" s="599" t="s">
        <v>939</v>
      </c>
      <c r="E33" s="599" t="s">
        <v>1814</v>
      </c>
      <c r="F33" s="912" t="s">
        <v>1815</v>
      </c>
      <c r="G33" s="913" t="s">
        <v>19</v>
      </c>
      <c r="H33" s="914">
        <v>1</v>
      </c>
      <c r="I33" s="915">
        <v>41579</v>
      </c>
      <c r="J33" s="915">
        <v>41988</v>
      </c>
      <c r="K33" s="916" t="s">
        <v>16</v>
      </c>
      <c r="L33" s="917">
        <v>11</v>
      </c>
      <c r="M33" s="917">
        <v>0</v>
      </c>
      <c r="N33" s="918">
        <v>120</v>
      </c>
      <c r="O33" s="918">
        <f t="shared" ref="O33:O34" si="1">+N33*H33</f>
        <v>120</v>
      </c>
      <c r="P33" s="919">
        <v>370065379</v>
      </c>
      <c r="Q33" s="919" t="s">
        <v>1816</v>
      </c>
      <c r="R33" s="920" t="s">
        <v>1817</v>
      </c>
      <c r="S33" s="920" t="s">
        <v>1818</v>
      </c>
    </row>
    <row r="34" spans="1:19" ht="14.25" customHeight="1" x14ac:dyDescent="0.2">
      <c r="A34" s="607" t="s">
        <v>1813</v>
      </c>
      <c r="B34" s="902">
        <v>7</v>
      </c>
      <c r="C34" s="599" t="s">
        <v>939</v>
      </c>
      <c r="D34" s="599" t="s">
        <v>939</v>
      </c>
      <c r="E34" s="599" t="s">
        <v>1814</v>
      </c>
      <c r="F34" s="912" t="s">
        <v>1819</v>
      </c>
      <c r="G34" s="912" t="s">
        <v>16</v>
      </c>
      <c r="H34" s="914">
        <v>1</v>
      </c>
      <c r="I34" s="915">
        <v>41474</v>
      </c>
      <c r="J34" s="915">
        <v>41639</v>
      </c>
      <c r="K34" s="918" t="s">
        <v>16</v>
      </c>
      <c r="L34" s="917">
        <v>0</v>
      </c>
      <c r="M34" s="917">
        <v>5.36</v>
      </c>
      <c r="N34" s="918">
        <v>0</v>
      </c>
      <c r="O34" s="918">
        <f t="shared" si="1"/>
        <v>0</v>
      </c>
      <c r="P34" s="919">
        <v>50000000</v>
      </c>
      <c r="Q34" s="919" t="s">
        <v>1820</v>
      </c>
      <c r="R34" s="920" t="s">
        <v>1887</v>
      </c>
      <c r="S34" s="920" t="s">
        <v>94</v>
      </c>
    </row>
    <row r="35" spans="1:19" ht="14.25" customHeight="1" x14ac:dyDescent="0.2">
      <c r="A35" s="893" t="s">
        <v>1813</v>
      </c>
      <c r="B35" s="894">
        <v>7</v>
      </c>
      <c r="C35" s="921" t="s">
        <v>939</v>
      </c>
      <c r="D35" s="921" t="s">
        <v>939</v>
      </c>
      <c r="E35" s="921" t="s">
        <v>1822</v>
      </c>
      <c r="F35" s="922" t="s">
        <v>1823</v>
      </c>
      <c r="G35" s="923" t="s">
        <v>16</v>
      </c>
      <c r="H35" s="924">
        <v>1</v>
      </c>
      <c r="I35" s="925">
        <v>40415</v>
      </c>
      <c r="J35" s="925">
        <v>40595</v>
      </c>
      <c r="K35" s="926" t="s">
        <v>16</v>
      </c>
      <c r="L35" s="927">
        <v>0</v>
      </c>
      <c r="M35" s="928">
        <v>5.9</v>
      </c>
      <c r="N35" s="929">
        <v>0</v>
      </c>
      <c r="O35" s="929">
        <v>0</v>
      </c>
      <c r="P35" s="930">
        <v>3125265676</v>
      </c>
      <c r="Q35" s="930" t="s">
        <v>1824</v>
      </c>
      <c r="R35" s="541" t="s">
        <v>1825</v>
      </c>
      <c r="S35" s="541" t="s">
        <v>94</v>
      </c>
    </row>
    <row r="36" spans="1:19" ht="14.25" customHeight="1" x14ac:dyDescent="0.2">
      <c r="A36" s="607" t="s">
        <v>1813</v>
      </c>
      <c r="B36" s="902">
        <v>8</v>
      </c>
      <c r="C36" s="599" t="s">
        <v>1795</v>
      </c>
      <c r="D36" s="599" t="s">
        <v>1795</v>
      </c>
      <c r="E36" s="599" t="s">
        <v>1796</v>
      </c>
      <c r="F36" s="669" t="s">
        <v>1826</v>
      </c>
      <c r="G36" s="603" t="s">
        <v>19</v>
      </c>
      <c r="H36" s="668">
        <v>1</v>
      </c>
      <c r="I36" s="663">
        <v>41257</v>
      </c>
      <c r="J36" s="663">
        <v>41988</v>
      </c>
      <c r="K36" s="664" t="s">
        <v>16</v>
      </c>
      <c r="L36" s="908">
        <v>21.5</v>
      </c>
      <c r="M36" s="908">
        <v>0</v>
      </c>
      <c r="N36" s="662">
        <v>750</v>
      </c>
      <c r="O36" s="662">
        <f>+N36*H36</f>
        <v>750</v>
      </c>
      <c r="P36" s="667">
        <v>3121502163</v>
      </c>
      <c r="Q36" s="667" t="s">
        <v>1827</v>
      </c>
      <c r="R36" s="667" t="s">
        <v>1799</v>
      </c>
      <c r="S36" s="667" t="s">
        <v>94</v>
      </c>
    </row>
    <row r="37" spans="1:19" ht="14.25" customHeight="1" x14ac:dyDescent="0.2">
      <c r="A37" s="893" t="s">
        <v>1813</v>
      </c>
      <c r="B37" s="894">
        <v>8</v>
      </c>
      <c r="C37" s="921" t="s">
        <v>1795</v>
      </c>
      <c r="D37" s="921" t="s">
        <v>1795</v>
      </c>
      <c r="E37" s="921" t="s">
        <v>1828</v>
      </c>
      <c r="F37" s="922" t="s">
        <v>1829</v>
      </c>
      <c r="G37" s="923" t="s">
        <v>19</v>
      </c>
      <c r="H37" s="922">
        <v>1</v>
      </c>
      <c r="I37" s="925">
        <v>40723</v>
      </c>
      <c r="J37" s="925">
        <v>40908</v>
      </c>
      <c r="K37" s="926" t="s">
        <v>16</v>
      </c>
      <c r="L37" s="931">
        <v>6.03</v>
      </c>
      <c r="M37" s="931"/>
      <c r="N37" s="927">
        <v>0</v>
      </c>
      <c r="O37" s="927">
        <f>+N37*H37</f>
        <v>0</v>
      </c>
      <c r="P37" s="930">
        <v>440000000</v>
      </c>
      <c r="Q37" s="930">
        <v>569</v>
      </c>
      <c r="R37" s="930" t="s">
        <v>1799</v>
      </c>
      <c r="S37" s="932" t="s">
        <v>1888</v>
      </c>
    </row>
    <row r="38" spans="1:19" ht="14.25" customHeight="1" x14ac:dyDescent="0.2">
      <c r="A38" s="607" t="s">
        <v>1813</v>
      </c>
      <c r="B38" s="902">
        <v>8</v>
      </c>
      <c r="C38" s="599" t="s">
        <v>939</v>
      </c>
      <c r="D38" s="599" t="s">
        <v>939</v>
      </c>
      <c r="E38" s="599" t="s">
        <v>93</v>
      </c>
      <c r="F38" s="669" t="s">
        <v>1830</v>
      </c>
      <c r="G38" s="603" t="s">
        <v>19</v>
      </c>
      <c r="H38" s="668">
        <v>1</v>
      </c>
      <c r="I38" s="663">
        <v>41666</v>
      </c>
      <c r="J38" s="663">
        <v>41988</v>
      </c>
      <c r="K38" s="664" t="s">
        <v>16</v>
      </c>
      <c r="L38" s="933">
        <v>8.1</v>
      </c>
      <c r="M38" s="933">
        <v>1.9</v>
      </c>
      <c r="N38" s="665">
        <v>120</v>
      </c>
      <c r="O38" s="665">
        <f>+N38*H38</f>
        <v>120</v>
      </c>
      <c r="P38" s="667">
        <v>221047534</v>
      </c>
      <c r="Q38" s="667" t="s">
        <v>1831</v>
      </c>
      <c r="R38" s="539" t="s">
        <v>1832</v>
      </c>
      <c r="S38" s="539" t="s">
        <v>1833</v>
      </c>
    </row>
    <row r="39" spans="1:19" ht="14.25" customHeight="1" x14ac:dyDescent="0.2">
      <c r="A39" s="607" t="s">
        <v>1813</v>
      </c>
      <c r="B39" s="902">
        <v>8</v>
      </c>
      <c r="C39" s="599" t="s">
        <v>939</v>
      </c>
      <c r="D39" s="599" t="s">
        <v>939</v>
      </c>
      <c r="E39" s="599" t="s">
        <v>964</v>
      </c>
      <c r="F39" s="669" t="s">
        <v>1834</v>
      </c>
      <c r="G39" s="603" t="s">
        <v>16</v>
      </c>
      <c r="H39" s="668">
        <v>1</v>
      </c>
      <c r="I39" s="663">
        <v>40210</v>
      </c>
      <c r="J39" s="663">
        <v>40437</v>
      </c>
      <c r="K39" s="664" t="s">
        <v>16</v>
      </c>
      <c r="L39" s="933">
        <v>0</v>
      </c>
      <c r="M39" s="933">
        <v>7.5</v>
      </c>
      <c r="N39" s="665">
        <v>0</v>
      </c>
      <c r="O39" s="665">
        <v>0</v>
      </c>
      <c r="P39" s="667">
        <v>1208967327</v>
      </c>
      <c r="Q39" s="667" t="s">
        <v>1835</v>
      </c>
      <c r="R39" s="539" t="s">
        <v>1825</v>
      </c>
      <c r="S39" s="539" t="s">
        <v>1889</v>
      </c>
    </row>
    <row r="40" spans="1:19" ht="14.25" customHeight="1" x14ac:dyDescent="0.2">
      <c r="A40" s="893" t="s">
        <v>1813</v>
      </c>
      <c r="B40" s="894">
        <v>8</v>
      </c>
      <c r="C40" s="921" t="s">
        <v>939</v>
      </c>
      <c r="D40" s="921" t="s">
        <v>939</v>
      </c>
      <c r="E40" s="921" t="s">
        <v>1837</v>
      </c>
      <c r="F40" s="922" t="s">
        <v>1838</v>
      </c>
      <c r="G40" s="923" t="s">
        <v>19</v>
      </c>
      <c r="H40" s="924">
        <v>1</v>
      </c>
      <c r="I40" s="925">
        <v>41441</v>
      </c>
      <c r="J40" s="925">
        <v>41698</v>
      </c>
      <c r="K40" s="926" t="s">
        <v>16</v>
      </c>
      <c r="L40" s="934">
        <v>8.5</v>
      </c>
      <c r="M40" s="934">
        <v>0</v>
      </c>
      <c r="N40" s="929">
        <v>0</v>
      </c>
      <c r="O40" s="929">
        <f>+N40*H40</f>
        <v>0</v>
      </c>
      <c r="P40" s="930">
        <v>1682637000</v>
      </c>
      <c r="Q40" s="930" t="s">
        <v>1839</v>
      </c>
      <c r="R40" s="541" t="s">
        <v>1840</v>
      </c>
      <c r="S40" s="541" t="s">
        <v>1841</v>
      </c>
    </row>
    <row r="41" spans="1:19" ht="14.25" customHeight="1" x14ac:dyDescent="0.2">
      <c r="A41" s="607" t="s">
        <v>1813</v>
      </c>
      <c r="B41" s="902">
        <v>9</v>
      </c>
      <c r="C41" s="599" t="s">
        <v>1795</v>
      </c>
      <c r="D41" s="599" t="s">
        <v>1795</v>
      </c>
      <c r="E41" s="599" t="s">
        <v>1796</v>
      </c>
      <c r="F41" s="669" t="s">
        <v>1842</v>
      </c>
      <c r="G41" s="603" t="s">
        <v>19</v>
      </c>
      <c r="H41" s="668">
        <v>1</v>
      </c>
      <c r="I41" s="663">
        <v>41502</v>
      </c>
      <c r="J41" s="663">
        <v>41988</v>
      </c>
      <c r="K41" s="664" t="s">
        <v>16</v>
      </c>
      <c r="L41" s="908">
        <v>13.5</v>
      </c>
      <c r="M41" s="908">
        <v>1.9</v>
      </c>
      <c r="N41" s="662">
        <v>0</v>
      </c>
      <c r="O41" s="662">
        <f>+N41*H41</f>
        <v>0</v>
      </c>
      <c r="P41" s="667">
        <v>659128930</v>
      </c>
      <c r="Q41" s="667" t="s">
        <v>1843</v>
      </c>
      <c r="R41" s="539" t="s">
        <v>1799</v>
      </c>
      <c r="S41" s="539" t="s">
        <v>94</v>
      </c>
    </row>
    <row r="42" spans="1:19" ht="14.25" customHeight="1" x14ac:dyDescent="0.2">
      <c r="A42" s="607" t="s">
        <v>1813</v>
      </c>
      <c r="B42" s="902">
        <v>9</v>
      </c>
      <c r="C42" s="599" t="s">
        <v>1795</v>
      </c>
      <c r="D42" s="599" t="s">
        <v>1795</v>
      </c>
      <c r="E42" s="599" t="s">
        <v>1805</v>
      </c>
      <c r="F42" s="911" t="s">
        <v>1806</v>
      </c>
      <c r="G42" s="603" t="s">
        <v>19</v>
      </c>
      <c r="H42" s="669">
        <v>1</v>
      </c>
      <c r="I42" s="663">
        <v>41213</v>
      </c>
      <c r="J42" s="663">
        <v>41455</v>
      </c>
      <c r="K42" s="664" t="s">
        <v>16</v>
      </c>
      <c r="L42" s="909">
        <v>8</v>
      </c>
      <c r="M42" s="909">
        <v>0</v>
      </c>
      <c r="N42" s="662">
        <v>0</v>
      </c>
      <c r="O42" s="662">
        <f>+N42*H42</f>
        <v>0</v>
      </c>
      <c r="P42" s="667">
        <v>1106902390</v>
      </c>
      <c r="Q42" s="667">
        <v>553</v>
      </c>
      <c r="R42" s="539" t="s">
        <v>1844</v>
      </c>
      <c r="S42" s="539" t="s">
        <v>1845</v>
      </c>
    </row>
    <row r="43" spans="1:19" ht="14.25" customHeight="1" x14ac:dyDescent="0.2">
      <c r="A43" s="607" t="s">
        <v>1813</v>
      </c>
      <c r="B43" s="902">
        <v>9</v>
      </c>
      <c r="C43" s="599" t="s">
        <v>1795</v>
      </c>
      <c r="D43" s="599" t="s">
        <v>1795</v>
      </c>
      <c r="E43" s="599" t="s">
        <v>1846</v>
      </c>
      <c r="F43" s="910" t="s">
        <v>1847</v>
      </c>
      <c r="G43" s="603" t="s">
        <v>19</v>
      </c>
      <c r="H43" s="669">
        <v>1</v>
      </c>
      <c r="I43" s="663">
        <v>39994</v>
      </c>
      <c r="J43" s="663">
        <v>40177</v>
      </c>
      <c r="K43" s="664" t="s">
        <v>16</v>
      </c>
      <c r="L43" s="909">
        <v>1.1000000000000001</v>
      </c>
      <c r="M43" s="909">
        <v>5</v>
      </c>
      <c r="N43" s="662">
        <v>4067</v>
      </c>
      <c r="O43" s="662">
        <f>+N43*H43</f>
        <v>4067</v>
      </c>
      <c r="P43" s="667">
        <v>610957737</v>
      </c>
      <c r="Q43" s="667" t="s">
        <v>1848</v>
      </c>
      <c r="R43" s="539" t="s">
        <v>1849</v>
      </c>
      <c r="S43" s="539" t="s">
        <v>1850</v>
      </c>
    </row>
    <row r="44" spans="1:19" ht="14.25" customHeight="1" x14ac:dyDescent="0.2">
      <c r="A44" s="607" t="s">
        <v>1813</v>
      </c>
      <c r="B44" s="902">
        <v>9</v>
      </c>
      <c r="C44" s="599" t="s">
        <v>939</v>
      </c>
      <c r="D44" s="599" t="s">
        <v>939</v>
      </c>
      <c r="E44" s="599" t="s">
        <v>1851</v>
      </c>
      <c r="F44" s="669" t="s">
        <v>1852</v>
      </c>
      <c r="G44" s="603" t="s">
        <v>19</v>
      </c>
      <c r="H44" s="668">
        <v>1</v>
      </c>
      <c r="I44" s="663">
        <v>41789</v>
      </c>
      <c r="J44" s="663">
        <v>42002</v>
      </c>
      <c r="K44" s="664" t="s">
        <v>16</v>
      </c>
      <c r="L44" s="662">
        <v>0</v>
      </c>
      <c r="M44" s="662">
        <v>4</v>
      </c>
      <c r="N44" s="665">
        <v>4808</v>
      </c>
      <c r="O44" s="665">
        <f>+N44*H44</f>
        <v>4808</v>
      </c>
      <c r="P44" s="667">
        <v>1642130334</v>
      </c>
      <c r="Q44" s="667">
        <v>628</v>
      </c>
      <c r="R44" s="539" t="s">
        <v>1890</v>
      </c>
    </row>
    <row r="45" spans="1:19" ht="14.25" customHeight="1" x14ac:dyDescent="0.2">
      <c r="A45" s="607" t="s">
        <v>1813</v>
      </c>
      <c r="B45" s="902">
        <v>9</v>
      </c>
      <c r="C45" s="599" t="s">
        <v>939</v>
      </c>
      <c r="D45" s="599" t="s">
        <v>939</v>
      </c>
      <c r="E45" s="599" t="s">
        <v>1854</v>
      </c>
      <c r="F45" s="669" t="s">
        <v>1855</v>
      </c>
      <c r="G45" s="603" t="s">
        <v>16</v>
      </c>
      <c r="H45" s="668">
        <v>1</v>
      </c>
      <c r="I45" s="663">
        <v>39254</v>
      </c>
      <c r="J45" s="663">
        <v>39405</v>
      </c>
      <c r="K45" s="664" t="s">
        <v>16</v>
      </c>
      <c r="L45" s="662">
        <v>0</v>
      </c>
      <c r="M45" s="933">
        <v>4.9000000000000004</v>
      </c>
      <c r="N45" s="665">
        <v>4750</v>
      </c>
      <c r="O45" s="665">
        <v>4750</v>
      </c>
      <c r="P45" s="667">
        <v>785170214</v>
      </c>
      <c r="Q45" s="667" t="s">
        <v>1856</v>
      </c>
      <c r="R45" s="539" t="s">
        <v>1891</v>
      </c>
    </row>
    <row r="46" spans="1:19" ht="14.25" customHeight="1" x14ac:dyDescent="0.2">
      <c r="A46" s="607" t="s">
        <v>1813</v>
      </c>
      <c r="B46" s="902">
        <v>9</v>
      </c>
      <c r="C46" s="599" t="s">
        <v>939</v>
      </c>
      <c r="D46" s="599" t="s">
        <v>939</v>
      </c>
      <c r="E46" s="599" t="s">
        <v>1858</v>
      </c>
      <c r="F46" s="669" t="s">
        <v>1859</v>
      </c>
      <c r="G46" s="603" t="s">
        <v>16</v>
      </c>
      <c r="H46" s="668">
        <v>1</v>
      </c>
      <c r="I46" s="663">
        <v>41698</v>
      </c>
      <c r="J46" s="663">
        <v>41912</v>
      </c>
      <c r="K46" s="664" t="s">
        <v>1860</v>
      </c>
      <c r="L46" s="662">
        <v>0</v>
      </c>
      <c r="M46" s="662">
        <v>7</v>
      </c>
      <c r="N46" s="665" t="s">
        <v>315</v>
      </c>
      <c r="O46" s="665" t="s">
        <v>315</v>
      </c>
      <c r="P46" s="664" t="s">
        <v>1860</v>
      </c>
      <c r="Q46" s="667" t="s">
        <v>1861</v>
      </c>
      <c r="R46" s="539" t="s">
        <v>1862</v>
      </c>
    </row>
    <row r="47" spans="1:19" ht="14.25" customHeight="1" x14ac:dyDescent="0.2">
      <c r="A47" s="893" t="s">
        <v>1813</v>
      </c>
      <c r="B47" s="894">
        <v>9</v>
      </c>
      <c r="C47" s="921" t="s">
        <v>939</v>
      </c>
      <c r="D47" s="921" t="s">
        <v>939</v>
      </c>
      <c r="E47" s="921" t="s">
        <v>1863</v>
      </c>
      <c r="F47" s="922" t="s">
        <v>1823</v>
      </c>
      <c r="G47" s="923" t="s">
        <v>16</v>
      </c>
      <c r="H47" s="924">
        <v>1</v>
      </c>
      <c r="I47" s="925">
        <v>40415</v>
      </c>
      <c r="J47" s="926">
        <v>40595</v>
      </c>
      <c r="K47" s="926" t="s">
        <v>16</v>
      </c>
      <c r="L47" s="927">
        <v>0</v>
      </c>
      <c r="M47" s="927">
        <v>6</v>
      </c>
      <c r="N47" s="929">
        <v>0</v>
      </c>
      <c r="O47" s="929"/>
      <c r="P47" s="930">
        <v>3125265676</v>
      </c>
      <c r="Q47" s="930" t="s">
        <v>1824</v>
      </c>
      <c r="R47" s="541" t="s">
        <v>1825</v>
      </c>
      <c r="S47" s="893"/>
    </row>
    <row r="48" spans="1:19" ht="14.25" customHeight="1" x14ac:dyDescent="0.2">
      <c r="A48" s="607" t="s">
        <v>1813</v>
      </c>
      <c r="B48" s="902">
        <v>10</v>
      </c>
      <c r="C48" s="599" t="s">
        <v>1795</v>
      </c>
      <c r="D48" s="599" t="s">
        <v>1795</v>
      </c>
      <c r="E48" s="599" t="s">
        <v>1796</v>
      </c>
      <c r="F48" s="669" t="s">
        <v>1864</v>
      </c>
      <c r="G48" s="603" t="s">
        <v>19</v>
      </c>
      <c r="H48" s="668">
        <v>1</v>
      </c>
      <c r="I48" s="663">
        <v>41666</v>
      </c>
      <c r="J48" s="663">
        <v>41973</v>
      </c>
      <c r="K48" s="664" t="s">
        <v>16</v>
      </c>
      <c r="L48" s="908">
        <v>8.1</v>
      </c>
      <c r="M48" s="908">
        <v>1.9</v>
      </c>
      <c r="N48" s="935">
        <v>450</v>
      </c>
      <c r="O48" s="662">
        <f t="shared" ref="O48:O51" si="2">+N48*H48</f>
        <v>450</v>
      </c>
      <c r="P48" s="667">
        <v>767085765</v>
      </c>
      <c r="Q48" s="667" t="s">
        <v>1865</v>
      </c>
      <c r="R48" s="539" t="s">
        <v>1799</v>
      </c>
      <c r="S48" s="539" t="s">
        <v>94</v>
      </c>
    </row>
    <row r="49" spans="1:19" ht="14.25" customHeight="1" x14ac:dyDescent="0.2">
      <c r="A49" s="893" t="s">
        <v>1813</v>
      </c>
      <c r="B49" s="894">
        <v>10</v>
      </c>
      <c r="C49" s="921" t="s">
        <v>1795</v>
      </c>
      <c r="D49" s="921" t="s">
        <v>1795</v>
      </c>
      <c r="E49" s="921" t="s">
        <v>1828</v>
      </c>
      <c r="F49" s="922" t="s">
        <v>1829</v>
      </c>
      <c r="G49" s="923" t="s">
        <v>19</v>
      </c>
      <c r="H49" s="922">
        <v>1</v>
      </c>
      <c r="I49" s="925">
        <v>40723</v>
      </c>
      <c r="J49" s="925">
        <v>40908</v>
      </c>
      <c r="K49" s="926" t="s">
        <v>16</v>
      </c>
      <c r="L49" s="931">
        <v>0</v>
      </c>
      <c r="M49" s="931">
        <v>6.03</v>
      </c>
      <c r="N49" s="936">
        <v>0</v>
      </c>
      <c r="O49" s="927">
        <f t="shared" si="2"/>
        <v>0</v>
      </c>
      <c r="P49" s="930">
        <v>440000000</v>
      </c>
      <c r="Q49" s="930">
        <v>569</v>
      </c>
      <c r="R49" s="541" t="s">
        <v>1866</v>
      </c>
      <c r="S49" s="932" t="s">
        <v>1892</v>
      </c>
    </row>
    <row r="50" spans="1:19" ht="14.25" customHeight="1" x14ac:dyDescent="0.2">
      <c r="A50" s="607" t="s">
        <v>1813</v>
      </c>
      <c r="B50" s="902">
        <v>10</v>
      </c>
      <c r="C50" s="599" t="s">
        <v>1795</v>
      </c>
      <c r="D50" s="599" t="s">
        <v>1795</v>
      </c>
      <c r="E50" s="599" t="s">
        <v>1796</v>
      </c>
      <c r="F50" s="669" t="s">
        <v>1867</v>
      </c>
      <c r="G50" s="603" t="s">
        <v>19</v>
      </c>
      <c r="H50" s="668">
        <v>1</v>
      </c>
      <c r="I50" s="663">
        <v>41304</v>
      </c>
      <c r="J50" s="663">
        <v>41578</v>
      </c>
      <c r="K50" s="664" t="s">
        <v>16</v>
      </c>
      <c r="L50" s="909">
        <v>9</v>
      </c>
      <c r="M50" s="909">
        <v>0</v>
      </c>
      <c r="N50" s="662">
        <v>0</v>
      </c>
      <c r="O50" s="662">
        <f t="shared" si="2"/>
        <v>0</v>
      </c>
      <c r="P50" s="667">
        <v>266036059</v>
      </c>
      <c r="Q50" s="667" t="s">
        <v>1868</v>
      </c>
      <c r="R50" s="539" t="s">
        <v>1799</v>
      </c>
      <c r="S50" s="539" t="s">
        <v>94</v>
      </c>
    </row>
    <row r="51" spans="1:19" ht="14.25" customHeight="1" x14ac:dyDescent="0.2">
      <c r="A51" s="893" t="s">
        <v>1813</v>
      </c>
      <c r="B51" s="894">
        <v>10</v>
      </c>
      <c r="C51" s="921" t="s">
        <v>1795</v>
      </c>
      <c r="D51" s="921" t="s">
        <v>1795</v>
      </c>
      <c r="E51" s="921" t="s">
        <v>1869</v>
      </c>
      <c r="F51" s="937" t="s">
        <v>1870</v>
      </c>
      <c r="G51" s="923" t="s">
        <v>19</v>
      </c>
      <c r="H51" s="924">
        <v>1</v>
      </c>
      <c r="I51" s="925">
        <v>41471</v>
      </c>
      <c r="J51" s="925">
        <v>41698</v>
      </c>
      <c r="K51" s="926" t="s">
        <v>16</v>
      </c>
      <c r="L51" s="931">
        <v>0</v>
      </c>
      <c r="M51" s="931">
        <v>7.5</v>
      </c>
      <c r="N51" s="927">
        <v>0</v>
      </c>
      <c r="O51" s="927">
        <f t="shared" si="2"/>
        <v>0</v>
      </c>
      <c r="P51" s="938">
        <v>1682637000</v>
      </c>
      <c r="Q51" s="930" t="s">
        <v>1871</v>
      </c>
      <c r="R51" s="541" t="s">
        <v>1872</v>
      </c>
      <c r="S51" s="541" t="s">
        <v>1873</v>
      </c>
    </row>
    <row r="52" spans="1:19" ht="14.25" customHeight="1" x14ac:dyDescent="0.2">
      <c r="A52" s="607" t="s">
        <v>1813</v>
      </c>
      <c r="B52" s="902">
        <v>10</v>
      </c>
      <c r="C52" s="599" t="s">
        <v>1795</v>
      </c>
      <c r="D52" s="599" t="s">
        <v>1795</v>
      </c>
      <c r="E52" s="599" t="s">
        <v>1796</v>
      </c>
      <c r="F52" s="669" t="s">
        <v>1815</v>
      </c>
      <c r="G52" s="603" t="s">
        <v>19</v>
      </c>
      <c r="H52" s="668">
        <v>1</v>
      </c>
      <c r="I52" s="663">
        <v>41579</v>
      </c>
      <c r="J52" s="663">
        <v>41988</v>
      </c>
      <c r="K52" s="664" t="s">
        <v>16</v>
      </c>
      <c r="L52" s="909">
        <v>0</v>
      </c>
      <c r="M52" s="909">
        <v>11</v>
      </c>
      <c r="N52" s="662">
        <v>120</v>
      </c>
      <c r="O52" s="662">
        <v>120</v>
      </c>
      <c r="P52" s="667">
        <v>370065379</v>
      </c>
      <c r="Q52" s="667" t="s">
        <v>1816</v>
      </c>
      <c r="R52" s="539" t="s">
        <v>1874</v>
      </c>
      <c r="S52" s="539" t="s">
        <v>1875</v>
      </c>
    </row>
    <row r="53" spans="1:19" ht="14.25" customHeight="1" x14ac:dyDescent="0.2">
      <c r="A53" s="607" t="s">
        <v>1813</v>
      </c>
      <c r="B53" s="902">
        <v>10</v>
      </c>
      <c r="C53" s="599" t="s">
        <v>1795</v>
      </c>
      <c r="D53" s="599" t="s">
        <v>1795</v>
      </c>
      <c r="E53" s="599" t="s">
        <v>1846</v>
      </c>
      <c r="F53" s="669" t="s">
        <v>1876</v>
      </c>
      <c r="G53" s="603" t="s">
        <v>19</v>
      </c>
      <c r="H53" s="668">
        <v>1</v>
      </c>
      <c r="I53" s="663">
        <v>40452</v>
      </c>
      <c r="J53" s="663">
        <v>40528</v>
      </c>
      <c r="K53" s="664" t="s">
        <v>16</v>
      </c>
      <c r="L53" s="909">
        <v>2.5</v>
      </c>
      <c r="M53" s="909">
        <v>0</v>
      </c>
      <c r="N53" s="662">
        <v>0</v>
      </c>
      <c r="O53" s="662" t="s">
        <v>315</v>
      </c>
      <c r="P53" s="667">
        <v>166943370</v>
      </c>
      <c r="Q53" s="667" t="s">
        <v>1877</v>
      </c>
      <c r="R53" s="539" t="s">
        <v>1878</v>
      </c>
      <c r="S53" s="539" t="s">
        <v>1879</v>
      </c>
    </row>
    <row r="54" spans="1:19" ht="14.25" customHeight="1" x14ac:dyDescent="0.2">
      <c r="A54" s="607" t="s">
        <v>1813</v>
      </c>
      <c r="B54" s="902">
        <v>10</v>
      </c>
      <c r="C54" s="599" t="s">
        <v>939</v>
      </c>
      <c r="D54" s="599" t="s">
        <v>939</v>
      </c>
      <c r="E54" s="599" t="s">
        <v>1880</v>
      </c>
      <c r="F54" s="669" t="s">
        <v>1881</v>
      </c>
      <c r="G54" s="603" t="s">
        <v>16</v>
      </c>
      <c r="H54" s="668">
        <v>1</v>
      </c>
      <c r="I54" s="663">
        <v>40723</v>
      </c>
      <c r="J54" s="663">
        <v>40908</v>
      </c>
      <c r="K54" s="664" t="s">
        <v>1882</v>
      </c>
      <c r="L54" s="933">
        <v>0</v>
      </c>
      <c r="M54" s="933">
        <v>6</v>
      </c>
      <c r="N54" s="665">
        <v>494</v>
      </c>
      <c r="O54" s="665">
        <f t="shared" ref="O54:O59" si="3">+N54*H54</f>
        <v>494</v>
      </c>
      <c r="P54" s="667">
        <v>220000000</v>
      </c>
      <c r="Q54" s="667" t="s">
        <v>1883</v>
      </c>
      <c r="R54" s="539" t="s">
        <v>1884</v>
      </c>
    </row>
    <row r="55" spans="1:19" ht="14.25" customHeight="1" x14ac:dyDescent="0.2">
      <c r="A55" s="607" t="s">
        <v>1813</v>
      </c>
      <c r="B55" s="902">
        <v>10</v>
      </c>
      <c r="C55" s="599" t="s">
        <v>939</v>
      </c>
      <c r="D55" s="599" t="s">
        <v>939</v>
      </c>
      <c r="E55" s="599" t="s">
        <v>1837</v>
      </c>
      <c r="F55" s="669" t="s">
        <v>1838</v>
      </c>
      <c r="G55" s="603" t="s">
        <v>16</v>
      </c>
      <c r="H55" s="668">
        <v>1</v>
      </c>
      <c r="I55" s="663">
        <v>41441</v>
      </c>
      <c r="J55" s="663">
        <v>41698</v>
      </c>
      <c r="K55" s="664" t="s">
        <v>16</v>
      </c>
      <c r="L55" s="933">
        <v>0</v>
      </c>
      <c r="M55" s="933">
        <v>7.15</v>
      </c>
      <c r="N55" s="665">
        <v>0</v>
      </c>
      <c r="O55" s="665">
        <f t="shared" si="3"/>
        <v>0</v>
      </c>
      <c r="P55" s="667">
        <v>1682637000</v>
      </c>
      <c r="Q55" s="667" t="s">
        <v>1839</v>
      </c>
      <c r="R55" s="539" t="s">
        <v>1840</v>
      </c>
    </row>
    <row r="56" spans="1:19" ht="14.25" customHeight="1" x14ac:dyDescent="0.25">
      <c r="A56" s="577" t="s">
        <v>1813</v>
      </c>
      <c r="B56" s="939">
        <v>11</v>
      </c>
      <c r="C56" s="555" t="s">
        <v>1893</v>
      </c>
      <c r="D56" s="366" t="s">
        <v>1893</v>
      </c>
      <c r="E56" s="555" t="s">
        <v>1894</v>
      </c>
      <c r="F56" s="303" t="s">
        <v>1895</v>
      </c>
      <c r="G56" s="367" t="s">
        <v>19</v>
      </c>
      <c r="H56" s="368">
        <v>1</v>
      </c>
      <c r="I56" s="658">
        <v>41246</v>
      </c>
      <c r="J56" s="658">
        <v>41988</v>
      </c>
      <c r="K56" s="370" t="s">
        <v>16</v>
      </c>
      <c r="L56" s="940">
        <v>21</v>
      </c>
      <c r="M56" s="940">
        <v>1.9</v>
      </c>
      <c r="N56" s="364">
        <v>224</v>
      </c>
      <c r="O56" s="364">
        <f t="shared" si="3"/>
        <v>224</v>
      </c>
      <c r="P56" s="365">
        <v>1187895744</v>
      </c>
      <c r="Q56" s="365" t="s">
        <v>1896</v>
      </c>
      <c r="R56" s="561" t="s">
        <v>1897</v>
      </c>
      <c r="S56" s="561" t="s">
        <v>94</v>
      </c>
    </row>
    <row r="57" spans="1:19" ht="14.25" customHeight="1" x14ac:dyDescent="0.25">
      <c r="A57" s="698" t="s">
        <v>1813</v>
      </c>
      <c r="B57" s="941">
        <v>11</v>
      </c>
      <c r="C57" s="578" t="s">
        <v>1795</v>
      </c>
      <c r="D57" s="578" t="s">
        <v>1795</v>
      </c>
      <c r="E57" s="578" t="s">
        <v>1869</v>
      </c>
      <c r="F57" s="942" t="s">
        <v>1870</v>
      </c>
      <c r="G57" s="576" t="s">
        <v>19</v>
      </c>
      <c r="H57" s="700">
        <v>1</v>
      </c>
      <c r="I57" s="701">
        <v>41471</v>
      </c>
      <c r="J57" s="701">
        <v>41698</v>
      </c>
      <c r="K57" s="702" t="s">
        <v>16</v>
      </c>
      <c r="L57" s="943">
        <v>0</v>
      </c>
      <c r="M57" s="944">
        <v>17.399999999999999</v>
      </c>
      <c r="N57" s="699">
        <v>0</v>
      </c>
      <c r="O57" s="699">
        <f t="shared" si="3"/>
        <v>0</v>
      </c>
      <c r="P57" s="945">
        <v>1682637000</v>
      </c>
      <c r="Q57" s="704" t="s">
        <v>1898</v>
      </c>
      <c r="R57" s="438" t="s">
        <v>1899</v>
      </c>
      <c r="S57" s="438" t="s">
        <v>1900</v>
      </c>
    </row>
    <row r="58" spans="1:19" ht="14.25" customHeight="1" x14ac:dyDescent="0.25">
      <c r="A58" s="577" t="s">
        <v>1813</v>
      </c>
      <c r="B58" s="939">
        <v>11</v>
      </c>
      <c r="C58" s="555" t="s">
        <v>1893</v>
      </c>
      <c r="D58" s="366" t="s">
        <v>1893</v>
      </c>
      <c r="E58" s="555" t="s">
        <v>1894</v>
      </c>
      <c r="F58" s="303" t="s">
        <v>1901</v>
      </c>
      <c r="G58" s="367" t="s">
        <v>19</v>
      </c>
      <c r="H58" s="303">
        <v>1</v>
      </c>
      <c r="I58" s="658">
        <v>40925</v>
      </c>
      <c r="J58" s="658">
        <v>41273</v>
      </c>
      <c r="K58" s="370" t="s">
        <v>16</v>
      </c>
      <c r="L58" s="940">
        <v>10.5</v>
      </c>
      <c r="M58" s="940">
        <v>0</v>
      </c>
      <c r="N58" s="364">
        <v>180</v>
      </c>
      <c r="O58" s="364">
        <f t="shared" si="3"/>
        <v>180</v>
      </c>
      <c r="P58" s="365">
        <v>114677422</v>
      </c>
      <c r="Q58" s="365" t="s">
        <v>1902</v>
      </c>
      <c r="R58" s="561" t="s">
        <v>1903</v>
      </c>
      <c r="S58" s="561" t="s">
        <v>94</v>
      </c>
    </row>
    <row r="59" spans="1:19" ht="14.25" customHeight="1" x14ac:dyDescent="0.25">
      <c r="A59" s="698" t="s">
        <v>1813</v>
      </c>
      <c r="B59" s="941">
        <v>11</v>
      </c>
      <c r="C59" s="578" t="s">
        <v>1795</v>
      </c>
      <c r="D59" s="578" t="s">
        <v>1795</v>
      </c>
      <c r="E59" s="578" t="s">
        <v>1805</v>
      </c>
      <c r="F59" s="942" t="s">
        <v>1806</v>
      </c>
      <c r="G59" s="576" t="s">
        <v>19</v>
      </c>
      <c r="H59" s="769">
        <v>1</v>
      </c>
      <c r="I59" s="701">
        <v>41213</v>
      </c>
      <c r="J59" s="701">
        <v>41455</v>
      </c>
      <c r="K59" s="702" t="s">
        <v>16</v>
      </c>
      <c r="L59" s="944">
        <v>0</v>
      </c>
      <c r="M59" s="944">
        <v>8</v>
      </c>
      <c r="N59" s="703">
        <v>1744</v>
      </c>
      <c r="O59" s="703">
        <f t="shared" si="3"/>
        <v>1744</v>
      </c>
      <c r="P59" s="704">
        <v>1106902390</v>
      </c>
      <c r="Q59" s="704">
        <v>418</v>
      </c>
      <c r="R59" s="438" t="s">
        <v>1904</v>
      </c>
      <c r="S59" s="438" t="s">
        <v>1905</v>
      </c>
    </row>
    <row r="60" spans="1:19" ht="14.25" customHeight="1" x14ac:dyDescent="0.25">
      <c r="A60" s="577" t="s">
        <v>1813</v>
      </c>
      <c r="B60" s="939">
        <v>11</v>
      </c>
      <c r="C60" s="555" t="s">
        <v>1795</v>
      </c>
      <c r="D60" s="555" t="s">
        <v>1795</v>
      </c>
      <c r="E60" s="555" t="s">
        <v>1846</v>
      </c>
      <c r="F60" s="303" t="s">
        <v>1876</v>
      </c>
      <c r="G60" s="367" t="s">
        <v>16</v>
      </c>
      <c r="H60" s="368">
        <v>1</v>
      </c>
      <c r="I60" s="658">
        <v>40452</v>
      </c>
      <c r="J60" s="658">
        <v>40528</v>
      </c>
      <c r="K60" s="370" t="s">
        <v>16</v>
      </c>
      <c r="L60" s="946">
        <v>0</v>
      </c>
      <c r="M60" s="946">
        <v>0</v>
      </c>
      <c r="N60" s="371">
        <v>0</v>
      </c>
      <c r="O60" s="371" t="s">
        <v>315</v>
      </c>
      <c r="P60" s="365">
        <v>166943370</v>
      </c>
      <c r="Q60" s="365" t="s">
        <v>1906</v>
      </c>
      <c r="R60" s="561" t="s">
        <v>1878</v>
      </c>
      <c r="S60" s="561" t="s">
        <v>1907</v>
      </c>
    </row>
    <row r="61" spans="1:19" ht="14.25" customHeight="1" x14ac:dyDescent="0.25">
      <c r="A61" s="577" t="s">
        <v>1813</v>
      </c>
      <c r="B61" s="939">
        <v>11</v>
      </c>
      <c r="C61" s="555" t="s">
        <v>1795</v>
      </c>
      <c r="D61" s="555" t="s">
        <v>1795</v>
      </c>
      <c r="E61" s="555" t="s">
        <v>1808</v>
      </c>
      <c r="F61" s="947" t="s">
        <v>1809</v>
      </c>
      <c r="G61" s="367" t="s">
        <v>16</v>
      </c>
      <c r="H61" s="303">
        <v>1</v>
      </c>
      <c r="I61" s="658">
        <v>40480</v>
      </c>
      <c r="J61" s="658">
        <v>40540</v>
      </c>
      <c r="K61" s="370" t="s">
        <v>16</v>
      </c>
      <c r="L61" s="946">
        <v>0</v>
      </c>
      <c r="M61" s="946">
        <v>2</v>
      </c>
      <c r="N61" s="371">
        <v>0</v>
      </c>
      <c r="O61" s="371">
        <v>0</v>
      </c>
      <c r="P61" s="365">
        <v>140000000</v>
      </c>
      <c r="Q61" s="365" t="s">
        <v>1908</v>
      </c>
      <c r="R61" s="561" t="s">
        <v>1811</v>
      </c>
      <c r="S61" s="561" t="s">
        <v>1909</v>
      </c>
    </row>
    <row r="62" spans="1:19" ht="14.25" customHeight="1" x14ac:dyDescent="0.25">
      <c r="A62" s="577" t="s">
        <v>1813</v>
      </c>
      <c r="B62" s="939">
        <v>11</v>
      </c>
      <c r="C62" s="555" t="s">
        <v>1795</v>
      </c>
      <c r="D62" s="555" t="s">
        <v>1795</v>
      </c>
      <c r="E62" s="555" t="s">
        <v>1846</v>
      </c>
      <c r="F62" s="947" t="s">
        <v>1910</v>
      </c>
      <c r="G62" s="367" t="s">
        <v>19</v>
      </c>
      <c r="H62" s="303">
        <v>1</v>
      </c>
      <c r="I62" s="658">
        <v>40862</v>
      </c>
      <c r="J62" s="658">
        <v>40884</v>
      </c>
      <c r="K62" s="370" t="s">
        <v>16</v>
      </c>
      <c r="L62" s="946">
        <v>0</v>
      </c>
      <c r="M62" s="946">
        <v>0.7</v>
      </c>
      <c r="N62" s="371">
        <v>0</v>
      </c>
      <c r="O62" s="371">
        <v>0</v>
      </c>
      <c r="P62" s="365">
        <v>130242070</v>
      </c>
      <c r="Q62" s="365"/>
      <c r="R62" s="561" t="s">
        <v>94</v>
      </c>
      <c r="S62" s="561" t="s">
        <v>1911</v>
      </c>
    </row>
    <row r="63" spans="1:19" ht="14.25" customHeight="1" x14ac:dyDescent="0.25">
      <c r="A63" s="577" t="s">
        <v>1813</v>
      </c>
      <c r="B63" s="939">
        <v>11</v>
      </c>
      <c r="C63" s="555" t="s">
        <v>1893</v>
      </c>
      <c r="D63" s="555" t="s">
        <v>1893</v>
      </c>
      <c r="E63" s="555" t="s">
        <v>1912</v>
      </c>
      <c r="F63" s="303" t="s">
        <v>1913</v>
      </c>
      <c r="G63" s="367" t="s">
        <v>19</v>
      </c>
      <c r="H63" s="303">
        <v>1</v>
      </c>
      <c r="I63" s="658">
        <v>41031</v>
      </c>
      <c r="J63" s="658">
        <v>41274</v>
      </c>
      <c r="K63" s="370" t="s">
        <v>16</v>
      </c>
      <c r="L63" s="940">
        <v>7.9</v>
      </c>
      <c r="M63" s="948">
        <v>0</v>
      </c>
      <c r="N63" s="382">
        <v>5347</v>
      </c>
      <c r="O63" s="364">
        <f>+N63*H63</f>
        <v>5347</v>
      </c>
      <c r="P63" s="365">
        <v>1373472036</v>
      </c>
      <c r="Q63" s="365" t="s">
        <v>1914</v>
      </c>
      <c r="R63" s="561" t="s">
        <v>1915</v>
      </c>
      <c r="S63" s="543" t="s">
        <v>1002</v>
      </c>
    </row>
    <row r="64" spans="1:19" ht="14.25" customHeight="1" x14ac:dyDescent="0.25">
      <c r="A64" s="577" t="s">
        <v>1813</v>
      </c>
      <c r="B64" s="939">
        <v>11</v>
      </c>
      <c r="C64" s="555" t="s">
        <v>1893</v>
      </c>
      <c r="D64" s="366" t="s">
        <v>1893</v>
      </c>
      <c r="E64" s="555" t="s">
        <v>1912</v>
      </c>
      <c r="F64" s="303" t="s">
        <v>1916</v>
      </c>
      <c r="G64" s="367" t="s">
        <v>19</v>
      </c>
      <c r="H64" s="303">
        <v>1</v>
      </c>
      <c r="I64" s="658">
        <v>39885</v>
      </c>
      <c r="J64" s="658">
        <v>40178</v>
      </c>
      <c r="K64" s="370" t="s">
        <v>16</v>
      </c>
      <c r="L64" s="940">
        <v>1.1000000000000001</v>
      </c>
      <c r="M64" s="948">
        <v>8.5</v>
      </c>
      <c r="N64" s="382">
        <v>4750</v>
      </c>
      <c r="O64" s="364">
        <v>4750</v>
      </c>
      <c r="P64" s="365">
        <v>3117760467</v>
      </c>
      <c r="Q64" s="365" t="s">
        <v>1917</v>
      </c>
      <c r="R64" s="561" t="s">
        <v>1918</v>
      </c>
      <c r="S64" s="543" t="s">
        <v>1002</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0"/>
  <sheetViews>
    <sheetView workbookViewId="0">
      <pane ySplit="1" topLeftCell="A318" activePane="bottomLeft" state="frozen"/>
      <selection pane="bottomLeft" activeCell="D331" sqref="D331"/>
    </sheetView>
  </sheetViews>
  <sheetFormatPr baseColWidth="10" defaultRowHeight="14.25" customHeight="1" x14ac:dyDescent="0.2"/>
  <cols>
    <col min="1" max="1" width="8.28515625" style="607" customWidth="1"/>
    <col min="2" max="2" width="7" style="607" customWidth="1"/>
    <col min="3" max="3" width="43.28515625" style="607" customWidth="1"/>
    <col min="4" max="4" width="45.28515625" style="607" customWidth="1"/>
    <col min="5" max="5" width="11.42578125" style="607"/>
    <col min="6" max="6" width="28.7109375" style="607" customWidth="1"/>
    <col min="7" max="7" width="11.42578125" style="607"/>
    <col min="8" max="8" width="11.7109375" style="607" bestFit="1" customWidth="1"/>
    <col min="9" max="10" width="12.7109375" style="607" bestFit="1" customWidth="1"/>
    <col min="11" max="11" width="11.42578125" style="607"/>
    <col min="12" max="15" width="11.7109375" style="607" bestFit="1" customWidth="1"/>
    <col min="16" max="16" width="18.5703125" style="607" customWidth="1"/>
    <col min="17" max="17" width="11.7109375" style="607" bestFit="1" customWidth="1"/>
    <col min="18" max="16384" width="11.42578125" style="607"/>
  </cols>
  <sheetData>
    <row r="1" spans="1:19" ht="40.5" customHeight="1" x14ac:dyDescent="0.2">
      <c r="A1" s="989" t="s">
        <v>17</v>
      </c>
      <c r="B1" s="989" t="s">
        <v>18</v>
      </c>
      <c r="C1" s="989" t="s">
        <v>0</v>
      </c>
      <c r="D1" s="989" t="s">
        <v>1</v>
      </c>
      <c r="E1" s="989" t="s">
        <v>2</v>
      </c>
      <c r="F1" s="989" t="s">
        <v>3</v>
      </c>
      <c r="G1" s="989" t="s">
        <v>4</v>
      </c>
      <c r="H1" s="989" t="s">
        <v>5</v>
      </c>
      <c r="I1" s="990" t="s">
        <v>6</v>
      </c>
      <c r="J1" s="990" t="s">
        <v>7</v>
      </c>
      <c r="K1" s="989" t="s">
        <v>8</v>
      </c>
      <c r="L1" s="989" t="s">
        <v>9</v>
      </c>
      <c r="M1" s="989" t="s">
        <v>10</v>
      </c>
      <c r="N1" s="989" t="s">
        <v>11</v>
      </c>
      <c r="O1" s="989" t="s">
        <v>12</v>
      </c>
      <c r="P1" s="989" t="s">
        <v>13</v>
      </c>
      <c r="Q1" s="989" t="s">
        <v>14</v>
      </c>
      <c r="R1" s="989" t="s">
        <v>15</v>
      </c>
    </row>
    <row r="2" spans="1:19" ht="14.25" customHeight="1" x14ac:dyDescent="0.2">
      <c r="A2" s="607" t="s">
        <v>2326</v>
      </c>
      <c r="B2" s="607">
        <v>6</v>
      </c>
      <c r="C2" s="991" t="s">
        <v>2048</v>
      </c>
      <c r="D2" s="992" t="s">
        <v>2049</v>
      </c>
      <c r="E2" s="991" t="s">
        <v>2050</v>
      </c>
      <c r="F2" s="993">
        <v>701820140142</v>
      </c>
      <c r="G2" s="992" t="s">
        <v>19</v>
      </c>
      <c r="H2" s="994">
        <v>1</v>
      </c>
      <c r="I2" s="995">
        <v>41660</v>
      </c>
      <c r="J2" s="995">
        <v>41912</v>
      </c>
      <c r="K2" s="996" t="s">
        <v>16</v>
      </c>
      <c r="L2" s="997">
        <v>8.26</v>
      </c>
      <c r="M2" s="997">
        <v>0</v>
      </c>
      <c r="N2" s="993">
        <v>266</v>
      </c>
      <c r="O2" s="993">
        <f>+N2*H2</f>
        <v>266</v>
      </c>
      <c r="P2" s="998">
        <v>250810374</v>
      </c>
      <c r="Q2" s="998">
        <v>47</v>
      </c>
      <c r="R2" s="999"/>
    </row>
    <row r="3" spans="1:19" ht="14.25" customHeight="1" x14ac:dyDescent="0.2">
      <c r="A3" s="607" t="s">
        <v>2326</v>
      </c>
      <c r="B3" s="607">
        <v>6</v>
      </c>
      <c r="C3" s="991" t="s">
        <v>2048</v>
      </c>
      <c r="D3" s="992" t="s">
        <v>2049</v>
      </c>
      <c r="E3" s="991" t="s">
        <v>2050</v>
      </c>
      <c r="F3" s="993">
        <v>701820130131</v>
      </c>
      <c r="G3" s="992" t="s">
        <v>19</v>
      </c>
      <c r="H3" s="994">
        <v>1</v>
      </c>
      <c r="I3" s="995">
        <v>41305</v>
      </c>
      <c r="J3" s="995">
        <v>41638</v>
      </c>
      <c r="K3" s="996" t="s">
        <v>16</v>
      </c>
      <c r="L3" s="997">
        <v>11</v>
      </c>
      <c r="M3" s="997">
        <v>0</v>
      </c>
      <c r="N3" s="993">
        <v>392</v>
      </c>
      <c r="O3" s="993">
        <f t="shared" ref="O3:O4" si="0">+N3*H3</f>
        <v>392</v>
      </c>
      <c r="P3" s="998">
        <v>416561394</v>
      </c>
      <c r="Q3" s="998" t="s">
        <v>2051</v>
      </c>
      <c r="R3" s="999"/>
    </row>
    <row r="4" spans="1:19" ht="14.25" customHeight="1" x14ac:dyDescent="0.2">
      <c r="A4" s="607" t="s">
        <v>2326</v>
      </c>
      <c r="B4" s="607">
        <v>6</v>
      </c>
      <c r="C4" s="991" t="s">
        <v>2048</v>
      </c>
      <c r="D4" s="992" t="s">
        <v>2049</v>
      </c>
      <c r="E4" s="991" t="s">
        <v>2050</v>
      </c>
      <c r="F4" s="993">
        <v>701820120136</v>
      </c>
      <c r="G4" s="992" t="s">
        <v>19</v>
      </c>
      <c r="H4" s="994">
        <v>1</v>
      </c>
      <c r="I4" s="995">
        <v>40945</v>
      </c>
      <c r="J4" s="995">
        <v>41274</v>
      </c>
      <c r="K4" s="996" t="s">
        <v>16</v>
      </c>
      <c r="L4" s="997">
        <v>10.8</v>
      </c>
      <c r="M4" s="997">
        <v>0</v>
      </c>
      <c r="N4" s="993">
        <v>70</v>
      </c>
      <c r="O4" s="993">
        <f t="shared" si="0"/>
        <v>70</v>
      </c>
      <c r="P4" s="998">
        <v>58229470</v>
      </c>
      <c r="Q4" s="998" t="s">
        <v>2052</v>
      </c>
      <c r="R4" s="999"/>
    </row>
    <row r="5" spans="1:19" ht="14.25" customHeight="1" x14ac:dyDescent="0.2">
      <c r="A5" s="607" t="s">
        <v>2326</v>
      </c>
      <c r="B5" s="607">
        <v>6</v>
      </c>
      <c r="C5" s="991" t="s">
        <v>2049</v>
      </c>
      <c r="D5" s="992" t="s">
        <v>2049</v>
      </c>
      <c r="E5" s="991" t="s">
        <v>2050</v>
      </c>
      <c r="F5" s="993">
        <v>701820110210</v>
      </c>
      <c r="G5" s="992" t="s">
        <v>19</v>
      </c>
      <c r="H5" s="994">
        <v>1</v>
      </c>
      <c r="I5" s="995">
        <v>40575</v>
      </c>
      <c r="J5" s="995">
        <v>40908</v>
      </c>
      <c r="K5" s="996" t="s">
        <v>16</v>
      </c>
      <c r="L5" s="997">
        <v>11</v>
      </c>
      <c r="M5" s="997">
        <v>0</v>
      </c>
      <c r="N5" s="997">
        <v>94</v>
      </c>
      <c r="O5" s="997">
        <f>+N5*H5</f>
        <v>94</v>
      </c>
      <c r="P5" s="998">
        <v>54058403</v>
      </c>
      <c r="Q5" s="998">
        <v>249</v>
      </c>
      <c r="R5" s="999"/>
      <c r="S5" s="607" t="s">
        <v>1002</v>
      </c>
    </row>
    <row r="6" spans="1:19" ht="14.25" customHeight="1" x14ac:dyDescent="0.2">
      <c r="A6" s="607" t="s">
        <v>2326</v>
      </c>
      <c r="B6" s="607">
        <v>6</v>
      </c>
      <c r="C6" s="991" t="s">
        <v>2049</v>
      </c>
      <c r="D6" s="992" t="s">
        <v>2049</v>
      </c>
      <c r="E6" s="991" t="s">
        <v>2050</v>
      </c>
      <c r="F6" s="993">
        <v>701820100133</v>
      </c>
      <c r="G6" s="992" t="s">
        <v>19</v>
      </c>
      <c r="H6" s="994">
        <v>1</v>
      </c>
      <c r="I6" s="995">
        <v>40211</v>
      </c>
      <c r="J6" s="995">
        <v>40543</v>
      </c>
      <c r="K6" s="996" t="s">
        <v>16</v>
      </c>
      <c r="L6" s="997">
        <v>11</v>
      </c>
      <c r="M6" s="997">
        <v>0</v>
      </c>
      <c r="N6" s="997">
        <v>94</v>
      </c>
      <c r="O6" s="997">
        <f>+N6*H6</f>
        <v>94</v>
      </c>
      <c r="P6" s="998">
        <v>48409654</v>
      </c>
      <c r="Q6" s="998">
        <v>250</v>
      </c>
      <c r="R6" s="999"/>
      <c r="S6" s="607" t="s">
        <v>1002</v>
      </c>
    </row>
    <row r="7" spans="1:19" ht="14.25" customHeight="1" x14ac:dyDescent="0.2">
      <c r="C7" s="1071"/>
      <c r="D7" s="1073"/>
      <c r="E7" s="1071"/>
      <c r="F7" s="1077"/>
      <c r="G7" s="1073"/>
      <c r="H7" s="1090"/>
      <c r="I7" s="1075"/>
      <c r="J7" s="1075"/>
      <c r="K7" s="1076"/>
      <c r="L7" s="1072"/>
      <c r="M7" s="1072"/>
      <c r="N7" s="1072"/>
      <c r="O7" s="1072"/>
      <c r="P7" s="1078"/>
      <c r="Q7" s="1078"/>
      <c r="R7" s="1056"/>
    </row>
    <row r="8" spans="1:19" ht="14.25" customHeight="1" x14ac:dyDescent="0.2">
      <c r="A8" s="607" t="s">
        <v>2326</v>
      </c>
      <c r="B8" s="607">
        <v>8</v>
      </c>
      <c r="C8" s="1037" t="s">
        <v>2253</v>
      </c>
      <c r="D8" s="1037" t="s">
        <v>2255</v>
      </c>
      <c r="E8" s="1037" t="s">
        <v>32</v>
      </c>
      <c r="F8" s="1038">
        <v>701820120120</v>
      </c>
      <c r="G8" s="1039" t="s">
        <v>19</v>
      </c>
      <c r="H8" s="1045">
        <v>1</v>
      </c>
      <c r="I8" s="1040">
        <v>40954</v>
      </c>
      <c r="J8" s="1040">
        <v>41274</v>
      </c>
      <c r="K8" s="1041" t="s">
        <v>16</v>
      </c>
      <c r="L8" s="1091">
        <v>10.5</v>
      </c>
      <c r="M8" s="1038">
        <v>0</v>
      </c>
      <c r="N8" s="1038">
        <v>84</v>
      </c>
      <c r="O8" s="1038">
        <v>84</v>
      </c>
      <c r="P8" s="1042">
        <v>59579459</v>
      </c>
      <c r="Q8" s="1043" t="s">
        <v>2256</v>
      </c>
      <c r="R8" s="1044" t="s">
        <v>525</v>
      </c>
    </row>
    <row r="9" spans="1:19" ht="14.25" customHeight="1" x14ac:dyDescent="0.2">
      <c r="C9" s="1113"/>
      <c r="D9" s="1113"/>
      <c r="E9" s="1113"/>
      <c r="F9" s="1115"/>
      <c r="G9" s="1116"/>
      <c r="H9" s="1117"/>
      <c r="I9" s="1118"/>
      <c r="J9" s="1118"/>
      <c r="K9" s="1119"/>
      <c r="L9" s="1120"/>
      <c r="M9" s="1115"/>
      <c r="N9" s="1115"/>
      <c r="O9" s="1115"/>
      <c r="P9" s="1121"/>
      <c r="Q9" s="1122"/>
      <c r="R9" s="1123"/>
    </row>
    <row r="10" spans="1:19" ht="14.25" customHeight="1" x14ac:dyDescent="0.2">
      <c r="A10" s="607" t="s">
        <v>2326</v>
      </c>
      <c r="B10" s="607">
        <v>21</v>
      </c>
      <c r="C10" s="294" t="s">
        <v>2287</v>
      </c>
      <c r="D10" s="346" t="s">
        <v>2049</v>
      </c>
      <c r="E10" s="224" t="s">
        <v>716</v>
      </c>
      <c r="F10" s="770">
        <v>701820140161</v>
      </c>
      <c r="G10" s="226" t="s">
        <v>19</v>
      </c>
      <c r="H10" s="227">
        <v>1</v>
      </c>
      <c r="I10" s="228">
        <v>41662</v>
      </c>
      <c r="J10" s="228">
        <v>41973</v>
      </c>
      <c r="K10" s="229" t="s">
        <v>16</v>
      </c>
      <c r="L10" s="980">
        <v>8.23</v>
      </c>
      <c r="M10" s="980">
        <v>2</v>
      </c>
      <c r="N10" s="225">
        <v>336</v>
      </c>
      <c r="O10" s="225">
        <f>+N10*H10</f>
        <v>336</v>
      </c>
      <c r="P10" s="231">
        <v>393171072</v>
      </c>
      <c r="Q10" s="550">
        <v>88</v>
      </c>
      <c r="R10" s="561"/>
    </row>
    <row r="11" spans="1:19" ht="14.25" customHeight="1" x14ac:dyDescent="0.2">
      <c r="A11" s="607" t="s">
        <v>2326</v>
      </c>
      <c r="B11" s="607">
        <v>21</v>
      </c>
      <c r="C11" s="294" t="s">
        <v>2287</v>
      </c>
      <c r="D11" s="346" t="s">
        <v>2049</v>
      </c>
      <c r="E11" s="224" t="s">
        <v>716</v>
      </c>
      <c r="F11" s="770">
        <v>70182012128</v>
      </c>
      <c r="G11" s="226" t="s">
        <v>19</v>
      </c>
      <c r="H11" s="227">
        <v>1</v>
      </c>
      <c r="I11" s="228">
        <v>40945</v>
      </c>
      <c r="J11" s="228">
        <v>41274</v>
      </c>
      <c r="K11" s="229" t="s">
        <v>16</v>
      </c>
      <c r="L11" s="980">
        <v>10.78</v>
      </c>
      <c r="M11" s="980">
        <v>0</v>
      </c>
      <c r="N11" s="225">
        <v>280</v>
      </c>
      <c r="O11" s="225">
        <v>280</v>
      </c>
      <c r="P11" s="231">
        <v>106375240</v>
      </c>
      <c r="Q11" s="550">
        <v>90</v>
      </c>
      <c r="R11" s="561"/>
    </row>
    <row r="12" spans="1:19" ht="14.25" customHeight="1" x14ac:dyDescent="0.2">
      <c r="C12" s="1113"/>
      <c r="D12" s="1114"/>
      <c r="E12" s="1113"/>
      <c r="F12" s="1115"/>
      <c r="G12" s="1116"/>
      <c r="H12" s="1117"/>
      <c r="I12" s="1118"/>
      <c r="J12" s="1118"/>
      <c r="K12" s="1119"/>
      <c r="L12" s="1120"/>
      <c r="M12" s="1115"/>
      <c r="N12" s="1115"/>
      <c r="O12" s="1115"/>
      <c r="P12" s="1121"/>
      <c r="Q12" s="1122"/>
      <c r="R12" s="1123"/>
    </row>
    <row r="14" spans="1:19" ht="14.25" customHeight="1" x14ac:dyDescent="0.2">
      <c r="A14" s="607" t="s">
        <v>2326</v>
      </c>
      <c r="B14" s="607">
        <v>23</v>
      </c>
      <c r="C14" s="1000" t="s">
        <v>2053</v>
      </c>
      <c r="D14" s="1000" t="s">
        <v>2053</v>
      </c>
      <c r="E14" s="1000" t="s">
        <v>32</v>
      </c>
      <c r="F14" s="1001">
        <v>701820140115</v>
      </c>
      <c r="G14" s="1002" t="s">
        <v>19</v>
      </c>
      <c r="H14" s="1003">
        <v>1</v>
      </c>
      <c r="I14" s="1004">
        <v>41659</v>
      </c>
      <c r="J14" s="1004">
        <v>41943</v>
      </c>
      <c r="K14" s="1005" t="s">
        <v>16</v>
      </c>
      <c r="L14" s="1006">
        <v>8.33</v>
      </c>
      <c r="M14" s="1001">
        <v>1</v>
      </c>
      <c r="N14" s="1001">
        <v>170</v>
      </c>
      <c r="O14" s="1001">
        <f>+N14*H14</f>
        <v>170</v>
      </c>
      <c r="P14" s="1007">
        <v>283801060</v>
      </c>
      <c r="Q14" s="1008">
        <v>50</v>
      </c>
      <c r="R14" s="1009" t="s">
        <v>525</v>
      </c>
    </row>
    <row r="15" spans="1:19" ht="14.25" customHeight="1" x14ac:dyDescent="0.2">
      <c r="A15" s="607" t="s">
        <v>2326</v>
      </c>
      <c r="B15" s="607">
        <v>23</v>
      </c>
      <c r="C15" s="1000" t="s">
        <v>2053</v>
      </c>
      <c r="D15" s="1000" t="s">
        <v>2053</v>
      </c>
      <c r="E15" s="1000" t="s">
        <v>32</v>
      </c>
      <c r="F15" s="1001">
        <v>701820130253</v>
      </c>
      <c r="G15" s="1002" t="s">
        <v>19</v>
      </c>
      <c r="H15" s="1010">
        <v>1</v>
      </c>
      <c r="I15" s="1004">
        <v>41333</v>
      </c>
      <c r="J15" s="1004">
        <v>41639</v>
      </c>
      <c r="K15" s="1005" t="s">
        <v>16</v>
      </c>
      <c r="L15" s="1006">
        <v>0</v>
      </c>
      <c r="M15" s="1006">
        <v>10</v>
      </c>
      <c r="N15" s="1001">
        <v>400</v>
      </c>
      <c r="O15" s="1001">
        <v>400</v>
      </c>
      <c r="P15" s="1007">
        <v>733578000</v>
      </c>
      <c r="Q15" s="1008">
        <v>51</v>
      </c>
      <c r="R15" s="1009" t="s">
        <v>2054</v>
      </c>
    </row>
    <row r="16" spans="1:19" ht="14.25" customHeight="1" x14ac:dyDescent="0.2">
      <c r="A16" s="607" t="s">
        <v>2326</v>
      </c>
      <c r="B16" s="607">
        <v>23</v>
      </c>
      <c r="C16" s="1000" t="s">
        <v>2053</v>
      </c>
      <c r="D16" s="1000" t="s">
        <v>2053</v>
      </c>
      <c r="E16" s="1000" t="s">
        <v>2055</v>
      </c>
      <c r="F16" s="1001" t="s">
        <v>2056</v>
      </c>
      <c r="G16" s="1002" t="s">
        <v>19</v>
      </c>
      <c r="H16" s="1010">
        <v>1</v>
      </c>
      <c r="I16" s="1004">
        <v>40717</v>
      </c>
      <c r="J16" s="1004">
        <v>40906</v>
      </c>
      <c r="K16" s="1005" t="s">
        <v>16</v>
      </c>
      <c r="L16" s="1006">
        <v>6.19</v>
      </c>
      <c r="M16" s="1006">
        <v>0</v>
      </c>
      <c r="N16" s="1001">
        <v>492</v>
      </c>
      <c r="O16" s="1001">
        <v>492</v>
      </c>
      <c r="P16" s="1007">
        <v>345978000</v>
      </c>
      <c r="Q16" s="1008">
        <v>52</v>
      </c>
      <c r="R16" s="1009" t="s">
        <v>525</v>
      </c>
    </row>
    <row r="17" spans="1:19" ht="14.25" customHeight="1" x14ac:dyDescent="0.2">
      <c r="A17" s="607" t="s">
        <v>2326</v>
      </c>
      <c r="B17" s="607">
        <v>23</v>
      </c>
      <c r="C17" s="1000" t="s">
        <v>2053</v>
      </c>
      <c r="D17" s="1000" t="s">
        <v>2053</v>
      </c>
      <c r="E17" s="1000" t="s">
        <v>2057</v>
      </c>
      <c r="F17" s="1001">
        <v>2013435</v>
      </c>
      <c r="G17" s="1002" t="s">
        <v>19</v>
      </c>
      <c r="H17" s="1010">
        <v>1</v>
      </c>
      <c r="I17" s="1004">
        <v>41282</v>
      </c>
      <c r="J17" s="1004">
        <v>41638</v>
      </c>
      <c r="K17" s="1005" t="s">
        <v>16</v>
      </c>
      <c r="L17" s="1006">
        <v>11.73</v>
      </c>
      <c r="M17" s="1006">
        <v>0</v>
      </c>
      <c r="N17" s="1001">
        <v>2000</v>
      </c>
      <c r="O17" s="1001">
        <v>2000</v>
      </c>
      <c r="P17" s="1007">
        <v>900000</v>
      </c>
      <c r="Q17" s="1008">
        <v>53</v>
      </c>
      <c r="R17" s="1009" t="s">
        <v>525</v>
      </c>
    </row>
    <row r="18" spans="1:19" ht="14.25" customHeight="1" x14ac:dyDescent="0.2">
      <c r="A18" s="607" t="s">
        <v>2326</v>
      </c>
      <c r="B18" s="607">
        <v>23</v>
      </c>
      <c r="C18" s="1000" t="s">
        <v>2053</v>
      </c>
      <c r="D18" s="1000" t="s">
        <v>2053</v>
      </c>
      <c r="E18" s="1000" t="s">
        <v>2058</v>
      </c>
      <c r="F18" s="1001">
        <v>2123585</v>
      </c>
      <c r="G18" s="1002" t="s">
        <v>19</v>
      </c>
      <c r="H18" s="1010">
        <v>1</v>
      </c>
      <c r="I18" s="1004">
        <v>41190</v>
      </c>
      <c r="J18" s="1004">
        <v>41258</v>
      </c>
      <c r="K18" s="1005" t="s">
        <v>16</v>
      </c>
      <c r="L18" s="1006">
        <v>2.23</v>
      </c>
      <c r="M18" s="1006">
        <v>0</v>
      </c>
      <c r="N18" s="1001">
        <v>170</v>
      </c>
      <c r="O18" s="1001">
        <v>170</v>
      </c>
      <c r="P18" s="1007">
        <v>51978883</v>
      </c>
      <c r="Q18" s="1008" t="s">
        <v>2059</v>
      </c>
      <c r="R18" s="1009" t="s">
        <v>525</v>
      </c>
    </row>
    <row r="19" spans="1:19" ht="14.25" customHeight="1" x14ac:dyDescent="0.2">
      <c r="A19" s="607" t="s">
        <v>2326</v>
      </c>
      <c r="B19" s="607">
        <v>23</v>
      </c>
      <c r="C19" s="1000" t="s">
        <v>2053</v>
      </c>
      <c r="D19" s="1000" t="s">
        <v>2053</v>
      </c>
      <c r="E19" s="1000" t="s">
        <v>397</v>
      </c>
      <c r="F19" s="1001" t="s">
        <v>2060</v>
      </c>
      <c r="G19" s="1002" t="s">
        <v>19</v>
      </c>
      <c r="H19" s="1010">
        <v>1</v>
      </c>
      <c r="I19" s="1004">
        <v>40221</v>
      </c>
      <c r="J19" s="1004">
        <v>40458</v>
      </c>
      <c r="K19" s="1005" t="s">
        <v>16</v>
      </c>
      <c r="L19" s="1006">
        <v>7.8</v>
      </c>
      <c r="M19" s="1006">
        <v>0</v>
      </c>
      <c r="N19" s="1001"/>
      <c r="O19" s="1001"/>
      <c r="P19" s="1007">
        <v>483395006</v>
      </c>
      <c r="Q19" s="1008" t="s">
        <v>2061</v>
      </c>
      <c r="R19" s="1009" t="s">
        <v>2062</v>
      </c>
    </row>
    <row r="20" spans="1:19" ht="14.25" customHeight="1" x14ac:dyDescent="0.2">
      <c r="A20" s="607" t="s">
        <v>2326</v>
      </c>
      <c r="B20" s="607">
        <v>23</v>
      </c>
      <c r="C20" s="1000" t="s">
        <v>2053</v>
      </c>
      <c r="D20" s="1000" t="s">
        <v>2053</v>
      </c>
      <c r="E20" s="1000" t="s">
        <v>397</v>
      </c>
      <c r="F20" s="1001" t="s">
        <v>2063</v>
      </c>
      <c r="G20" s="1002" t="s">
        <v>19</v>
      </c>
      <c r="H20" s="1010">
        <v>1</v>
      </c>
      <c r="I20" s="1004">
        <v>40732</v>
      </c>
      <c r="J20" s="1004">
        <v>40798</v>
      </c>
      <c r="K20" s="1005" t="s">
        <v>16</v>
      </c>
      <c r="L20" s="1006">
        <v>0</v>
      </c>
      <c r="M20" s="1006" t="s">
        <v>2064</v>
      </c>
      <c r="N20" s="1001"/>
      <c r="O20" s="1001"/>
      <c r="P20" s="1007">
        <v>70392629</v>
      </c>
      <c r="Q20" s="1008" t="s">
        <v>2061</v>
      </c>
      <c r="R20" s="1009" t="s">
        <v>2065</v>
      </c>
    </row>
    <row r="21" spans="1:19" s="893" customFormat="1" ht="14.25" customHeight="1" x14ac:dyDescent="0.2">
      <c r="A21" s="893" t="s">
        <v>2326</v>
      </c>
      <c r="B21" s="893">
        <v>23</v>
      </c>
      <c r="C21" s="1200" t="s">
        <v>2053</v>
      </c>
      <c r="D21" s="1200" t="s">
        <v>2053</v>
      </c>
      <c r="E21" s="1200" t="s">
        <v>397</v>
      </c>
      <c r="F21" s="1190" t="s">
        <v>2066</v>
      </c>
      <c r="G21" s="1131" t="s">
        <v>19</v>
      </c>
      <c r="H21" s="1230">
        <v>1</v>
      </c>
      <c r="I21" s="1192">
        <v>40732</v>
      </c>
      <c r="J21" s="1192">
        <v>40826</v>
      </c>
      <c r="K21" s="1193" t="s">
        <v>16</v>
      </c>
      <c r="L21" s="1194">
        <v>0</v>
      </c>
      <c r="M21" s="1194" t="s">
        <v>2067</v>
      </c>
      <c r="N21" s="1190"/>
      <c r="O21" s="1190"/>
      <c r="P21" s="1231">
        <v>45394296</v>
      </c>
      <c r="Q21" s="1195" t="s">
        <v>2068</v>
      </c>
      <c r="R21" s="1199" t="s">
        <v>2069</v>
      </c>
    </row>
    <row r="22" spans="1:19" ht="14.25" customHeight="1" x14ac:dyDescent="0.2">
      <c r="A22" s="607" t="s">
        <v>2326</v>
      </c>
      <c r="B22" s="607">
        <v>23</v>
      </c>
      <c r="C22" s="1000" t="s">
        <v>2053</v>
      </c>
      <c r="D22" s="1000" t="s">
        <v>2053</v>
      </c>
      <c r="E22" s="1000" t="s">
        <v>2070</v>
      </c>
      <c r="F22" s="1001" t="s">
        <v>2071</v>
      </c>
      <c r="G22" s="1011" t="s">
        <v>2072</v>
      </c>
      <c r="H22" s="1003">
        <v>1</v>
      </c>
      <c r="I22" s="1004">
        <v>40546</v>
      </c>
      <c r="J22" s="1004">
        <v>40907</v>
      </c>
      <c r="K22" s="1005" t="s">
        <v>16</v>
      </c>
      <c r="L22" s="1006">
        <v>11.9</v>
      </c>
      <c r="M22" s="1001">
        <v>0</v>
      </c>
      <c r="N22" s="1001">
        <v>900</v>
      </c>
      <c r="O22" s="1001">
        <v>900</v>
      </c>
      <c r="P22" s="1007">
        <v>450000</v>
      </c>
      <c r="Q22" s="1008">
        <v>89</v>
      </c>
      <c r="R22" s="1009" t="s">
        <v>525</v>
      </c>
      <c r="S22" s="607" t="s">
        <v>1002</v>
      </c>
    </row>
    <row r="23" spans="1:19" ht="14.25" customHeight="1" x14ac:dyDescent="0.2">
      <c r="A23" s="607" t="s">
        <v>2326</v>
      </c>
      <c r="B23" s="607">
        <v>23</v>
      </c>
      <c r="C23" s="1000" t="s">
        <v>2053</v>
      </c>
      <c r="D23" s="1000" t="s">
        <v>2053</v>
      </c>
      <c r="E23" s="1000" t="s">
        <v>2073</v>
      </c>
      <c r="F23" s="1001" t="s">
        <v>2074</v>
      </c>
      <c r="G23" s="1002" t="s">
        <v>2075</v>
      </c>
      <c r="H23" s="1003">
        <v>1</v>
      </c>
      <c r="I23" s="1004">
        <v>39840</v>
      </c>
      <c r="J23" s="1004">
        <v>40149</v>
      </c>
      <c r="K23" s="1005" t="s">
        <v>16</v>
      </c>
      <c r="L23" s="1006">
        <v>10.16</v>
      </c>
      <c r="M23" s="1001">
        <v>0</v>
      </c>
      <c r="N23" s="1001">
        <v>350</v>
      </c>
      <c r="O23" s="1001">
        <v>350</v>
      </c>
      <c r="P23" s="1007">
        <v>259000000</v>
      </c>
      <c r="Q23" s="1012">
        <v>92</v>
      </c>
      <c r="R23" s="1009" t="s">
        <v>2076</v>
      </c>
      <c r="S23" s="607" t="s">
        <v>1002</v>
      </c>
    </row>
    <row r="24" spans="1:19" ht="14.25" customHeight="1" x14ac:dyDescent="0.2">
      <c r="A24" s="607" t="s">
        <v>2326</v>
      </c>
      <c r="B24" s="607">
        <v>23</v>
      </c>
      <c r="C24" s="1000" t="s">
        <v>2053</v>
      </c>
      <c r="D24" s="1000" t="s">
        <v>2053</v>
      </c>
      <c r="E24" s="1000" t="s">
        <v>2077</v>
      </c>
      <c r="F24" s="1001" t="s">
        <v>2078</v>
      </c>
      <c r="G24" s="1002" t="s">
        <v>2079</v>
      </c>
      <c r="H24" s="1010">
        <v>1</v>
      </c>
      <c r="I24" s="1004">
        <v>39896</v>
      </c>
      <c r="J24" s="1004">
        <v>39963</v>
      </c>
      <c r="K24" s="1005" t="s">
        <v>16</v>
      </c>
      <c r="L24" s="1006">
        <v>2.02</v>
      </c>
      <c r="M24" s="1001">
        <v>0</v>
      </c>
      <c r="N24" s="1001">
        <v>450</v>
      </c>
      <c r="O24" s="1001">
        <v>450</v>
      </c>
      <c r="P24" s="1007">
        <v>146626200</v>
      </c>
      <c r="Q24" s="1012" t="s">
        <v>2080</v>
      </c>
      <c r="R24" s="1009" t="s">
        <v>2076</v>
      </c>
      <c r="S24" s="607" t="s">
        <v>1002</v>
      </c>
    </row>
    <row r="25" spans="1:19" ht="14.25" customHeight="1" thickBot="1" x14ac:dyDescent="0.25">
      <c r="A25" s="607" t="s">
        <v>2326</v>
      </c>
      <c r="B25" s="607">
        <v>23</v>
      </c>
      <c r="C25" s="1000" t="s">
        <v>2053</v>
      </c>
      <c r="D25" s="1000" t="s">
        <v>2053</v>
      </c>
      <c r="E25" s="1000" t="s">
        <v>2077</v>
      </c>
      <c r="F25" s="1001" t="s">
        <v>2081</v>
      </c>
      <c r="G25" s="1002" t="s">
        <v>2082</v>
      </c>
      <c r="H25" s="1010">
        <v>1</v>
      </c>
      <c r="I25" s="1004">
        <v>39692</v>
      </c>
      <c r="J25" s="1004">
        <v>39794</v>
      </c>
      <c r="K25" s="1005" t="s">
        <v>16</v>
      </c>
      <c r="L25" s="1013">
        <v>3.6</v>
      </c>
      <c r="M25" s="1001">
        <v>0</v>
      </c>
      <c r="N25" s="1001">
        <v>100</v>
      </c>
      <c r="O25" s="1001">
        <v>100</v>
      </c>
      <c r="P25" s="1007">
        <v>78141700</v>
      </c>
      <c r="Q25" s="1012" t="s">
        <v>2083</v>
      </c>
      <c r="R25" s="1009" t="s">
        <v>2076</v>
      </c>
      <c r="S25" s="607" t="s">
        <v>1002</v>
      </c>
    </row>
    <row r="26" spans="1:19" ht="14.25" customHeight="1" thickBot="1" x14ac:dyDescent="0.25">
      <c r="A26" s="607" t="s">
        <v>2326</v>
      </c>
      <c r="B26" s="607">
        <v>21</v>
      </c>
      <c r="C26" s="1129" t="s">
        <v>2084</v>
      </c>
      <c r="D26" s="1002" t="s">
        <v>2084</v>
      </c>
      <c r="E26" s="1002" t="s">
        <v>32</v>
      </c>
      <c r="F26" s="1001">
        <v>701820140297</v>
      </c>
      <c r="G26" s="1002" t="s">
        <v>19</v>
      </c>
      <c r="H26" s="1010">
        <v>1</v>
      </c>
      <c r="I26" s="1130">
        <v>41845</v>
      </c>
      <c r="J26" s="1130">
        <v>41943</v>
      </c>
      <c r="K26" s="1002" t="s">
        <v>16</v>
      </c>
      <c r="L26" s="1006">
        <v>2</v>
      </c>
      <c r="M26" s="1006">
        <v>0.16</v>
      </c>
      <c r="N26" s="1129">
        <v>210</v>
      </c>
      <c r="O26" s="1131">
        <f>N26*H26</f>
        <v>210</v>
      </c>
      <c r="P26" s="1014">
        <v>145879020</v>
      </c>
      <c r="Q26" s="1132">
        <v>51</v>
      </c>
      <c r="R26" s="999"/>
    </row>
    <row r="27" spans="1:19" ht="14.25" customHeight="1" thickBot="1" x14ac:dyDescent="0.25">
      <c r="A27" s="607" t="s">
        <v>2326</v>
      </c>
      <c r="B27" s="607">
        <v>21</v>
      </c>
      <c r="C27" s="1129" t="s">
        <v>2084</v>
      </c>
      <c r="D27" s="1002" t="s">
        <v>2084</v>
      </c>
      <c r="E27" s="1002" t="s">
        <v>32</v>
      </c>
      <c r="F27" s="1001">
        <v>701820140164</v>
      </c>
      <c r="G27" s="1002" t="s">
        <v>19</v>
      </c>
      <c r="H27" s="1010">
        <v>1</v>
      </c>
      <c r="I27" s="1133">
        <v>41660</v>
      </c>
      <c r="J27" s="1133">
        <v>41943</v>
      </c>
      <c r="K27" s="1134" t="s">
        <v>16</v>
      </c>
      <c r="L27" s="1015">
        <v>0</v>
      </c>
      <c r="M27" s="1006">
        <v>6.33</v>
      </c>
      <c r="N27" s="1001">
        <v>230</v>
      </c>
      <c r="O27" s="1131">
        <f t="shared" ref="O27:O29" si="1">N27*H27</f>
        <v>230</v>
      </c>
      <c r="P27" s="1008">
        <v>354047845</v>
      </c>
      <c r="Q27" s="1008">
        <v>52</v>
      </c>
      <c r="R27" s="999"/>
    </row>
    <row r="28" spans="1:19" ht="14.25" customHeight="1" thickBot="1" x14ac:dyDescent="0.25">
      <c r="A28" s="607" t="s">
        <v>2326</v>
      </c>
      <c r="B28" s="607">
        <v>21</v>
      </c>
      <c r="C28" s="1129" t="s">
        <v>2084</v>
      </c>
      <c r="D28" s="1002" t="s">
        <v>2084</v>
      </c>
      <c r="E28" s="1002" t="s">
        <v>32</v>
      </c>
      <c r="F28" s="1001">
        <v>70182014010</v>
      </c>
      <c r="G28" s="1002" t="s">
        <v>19</v>
      </c>
      <c r="H28" s="1010">
        <v>1</v>
      </c>
      <c r="I28" s="1133">
        <v>41656</v>
      </c>
      <c r="J28" s="1133">
        <v>42004</v>
      </c>
      <c r="K28" s="1134" t="s">
        <v>16</v>
      </c>
      <c r="L28" s="1006">
        <v>6.43</v>
      </c>
      <c r="M28" s="1006">
        <v>0</v>
      </c>
      <c r="N28" s="1001">
        <v>400</v>
      </c>
      <c r="O28" s="1131">
        <f t="shared" si="1"/>
        <v>400</v>
      </c>
      <c r="P28" s="1008">
        <v>667767200</v>
      </c>
      <c r="Q28" s="1008">
        <v>53</v>
      </c>
      <c r="R28" s="999"/>
    </row>
    <row r="29" spans="1:19" ht="14.25" customHeight="1" thickBot="1" x14ac:dyDescent="0.25">
      <c r="A29" s="607" t="s">
        <v>2326</v>
      </c>
      <c r="B29" s="607">
        <v>21</v>
      </c>
      <c r="C29" s="1129" t="s">
        <v>2084</v>
      </c>
      <c r="D29" s="1002" t="s">
        <v>2084</v>
      </c>
      <c r="E29" s="1002" t="s">
        <v>32</v>
      </c>
      <c r="F29" s="1001">
        <v>701820130250</v>
      </c>
      <c r="G29" s="1002" t="s">
        <v>19</v>
      </c>
      <c r="H29" s="1010">
        <v>1</v>
      </c>
      <c r="I29" s="1016">
        <v>41333</v>
      </c>
      <c r="J29" s="1135">
        <v>41639</v>
      </c>
      <c r="K29" s="1134" t="s">
        <v>16</v>
      </c>
      <c r="L29" s="1006">
        <v>10</v>
      </c>
      <c r="M29" s="1006">
        <v>0</v>
      </c>
      <c r="N29" s="1001">
        <v>170</v>
      </c>
      <c r="O29" s="1131">
        <f t="shared" si="1"/>
        <v>170</v>
      </c>
      <c r="P29" s="1008">
        <v>311770650</v>
      </c>
      <c r="Q29" s="1008">
        <v>54</v>
      </c>
      <c r="R29" s="999"/>
    </row>
    <row r="30" spans="1:19" ht="14.25" customHeight="1" thickBot="1" x14ac:dyDescent="0.25">
      <c r="A30" s="607" t="s">
        <v>2326</v>
      </c>
      <c r="B30" s="607">
        <v>21</v>
      </c>
      <c r="C30" s="1129" t="s">
        <v>2084</v>
      </c>
      <c r="D30" s="1002" t="s">
        <v>2084</v>
      </c>
      <c r="E30" s="1002" t="s">
        <v>2073</v>
      </c>
      <c r="F30" s="1001" t="s">
        <v>2085</v>
      </c>
      <c r="G30" s="1002" t="s">
        <v>16</v>
      </c>
      <c r="H30" s="1010">
        <v>1</v>
      </c>
      <c r="I30" s="1017">
        <v>40421</v>
      </c>
      <c r="J30" s="1136">
        <v>40519</v>
      </c>
      <c r="K30" s="1134" t="s">
        <v>16</v>
      </c>
      <c r="L30" s="1006">
        <v>0</v>
      </c>
      <c r="M30" s="1006">
        <v>3.23</v>
      </c>
      <c r="N30" s="1001">
        <v>470</v>
      </c>
      <c r="O30" s="1001">
        <v>470</v>
      </c>
      <c r="P30" s="1018">
        <v>201536</v>
      </c>
      <c r="Q30" s="1008">
        <v>55</v>
      </c>
      <c r="R30" s="999" t="s">
        <v>2086</v>
      </c>
    </row>
    <row r="31" spans="1:19" ht="14.25" customHeight="1" thickBot="1" x14ac:dyDescent="0.25">
      <c r="A31" s="607" t="s">
        <v>2326</v>
      </c>
      <c r="B31" s="607">
        <v>21</v>
      </c>
      <c r="C31" s="1129" t="s">
        <v>2084</v>
      </c>
      <c r="D31" s="1002" t="s">
        <v>2084</v>
      </c>
      <c r="E31" s="1002" t="s">
        <v>2087</v>
      </c>
      <c r="F31" s="1001">
        <v>2012674</v>
      </c>
      <c r="G31" s="1002" t="s">
        <v>19</v>
      </c>
      <c r="H31" s="1010">
        <v>1</v>
      </c>
      <c r="I31" s="1137">
        <v>40918</v>
      </c>
      <c r="J31" s="1137">
        <v>41271</v>
      </c>
      <c r="K31" s="1134" t="s">
        <v>16</v>
      </c>
      <c r="L31" s="1006">
        <v>9.93</v>
      </c>
      <c r="M31" s="1006">
        <v>1.67</v>
      </c>
      <c r="N31" s="1001">
        <v>2000</v>
      </c>
      <c r="O31" s="1001">
        <v>2000</v>
      </c>
      <c r="P31" s="1008">
        <v>800000</v>
      </c>
      <c r="Q31" s="1008">
        <v>56</v>
      </c>
      <c r="R31" s="1009" t="s">
        <v>2088</v>
      </c>
    </row>
    <row r="32" spans="1:19" ht="14.25" customHeight="1" thickBot="1" x14ac:dyDescent="0.25">
      <c r="A32" s="607" t="s">
        <v>2326</v>
      </c>
      <c r="B32" s="607">
        <v>21</v>
      </c>
      <c r="C32" s="1129" t="s">
        <v>2084</v>
      </c>
      <c r="D32" s="1002" t="s">
        <v>2084</v>
      </c>
      <c r="E32" s="1000" t="s">
        <v>2089</v>
      </c>
      <c r="F32" s="1001">
        <v>211767</v>
      </c>
      <c r="G32" s="1002" t="s">
        <v>19</v>
      </c>
      <c r="H32" s="1010">
        <v>1</v>
      </c>
      <c r="I32" s="1138">
        <v>40836</v>
      </c>
      <c r="J32" s="1137">
        <v>40967</v>
      </c>
      <c r="K32" s="1134" t="s">
        <v>16</v>
      </c>
      <c r="L32" s="1006">
        <v>4.33</v>
      </c>
      <c r="M32" s="1139"/>
      <c r="N32" s="1001">
        <v>400</v>
      </c>
      <c r="O32" s="1001">
        <v>400</v>
      </c>
      <c r="P32" s="1008">
        <v>160968704</v>
      </c>
      <c r="Q32" s="1008" t="s">
        <v>2090</v>
      </c>
      <c r="R32" s="999"/>
    </row>
    <row r="33" spans="1:20" s="893" customFormat="1" ht="14.25" customHeight="1" thickBot="1" x14ac:dyDescent="0.25">
      <c r="A33" s="893" t="s">
        <v>2326</v>
      </c>
      <c r="B33" s="893">
        <v>21</v>
      </c>
      <c r="C33" s="1232" t="s">
        <v>2084</v>
      </c>
      <c r="D33" s="1131" t="s">
        <v>2084</v>
      </c>
      <c r="E33" s="1200" t="s">
        <v>397</v>
      </c>
      <c r="F33" s="1190" t="s">
        <v>2091</v>
      </c>
      <c r="G33" s="1131" t="s">
        <v>19</v>
      </c>
      <c r="H33" s="1230">
        <v>1</v>
      </c>
      <c r="I33" s="1233">
        <v>40732</v>
      </c>
      <c r="J33" s="1233">
        <v>40826</v>
      </c>
      <c r="K33" s="1234" t="s">
        <v>16</v>
      </c>
      <c r="L33" s="1194">
        <v>3.06</v>
      </c>
      <c r="M33" s="1235">
        <v>0</v>
      </c>
      <c r="N33" s="1190">
        <v>170</v>
      </c>
      <c r="O33" s="1190">
        <v>170</v>
      </c>
      <c r="P33" s="1195">
        <v>46512015</v>
      </c>
      <c r="Q33" s="1210"/>
      <c r="R33" s="1211"/>
    </row>
    <row r="34" spans="1:20" ht="14.25" customHeight="1" thickBot="1" x14ac:dyDescent="0.25">
      <c r="A34" s="607" t="s">
        <v>2326</v>
      </c>
      <c r="B34" s="607">
        <v>21</v>
      </c>
      <c r="C34" s="1129" t="s">
        <v>2084</v>
      </c>
      <c r="D34" s="1002" t="s">
        <v>2084</v>
      </c>
      <c r="E34" s="1000" t="s">
        <v>2070</v>
      </c>
      <c r="F34" s="1010" t="s">
        <v>2092</v>
      </c>
      <c r="G34" s="1002" t="s">
        <v>2093</v>
      </c>
      <c r="H34" s="1003">
        <v>1</v>
      </c>
      <c r="I34" s="1004">
        <v>40182</v>
      </c>
      <c r="J34" s="1004">
        <v>40542</v>
      </c>
      <c r="K34" s="1005" t="s">
        <v>16</v>
      </c>
      <c r="L34" s="997">
        <v>11.87</v>
      </c>
      <c r="M34" s="997">
        <v>0</v>
      </c>
      <c r="N34" s="993">
        <v>900</v>
      </c>
      <c r="O34" s="993">
        <f>+N34*H34</f>
        <v>900</v>
      </c>
      <c r="P34" s="998">
        <v>300000</v>
      </c>
      <c r="Q34" s="998">
        <v>91</v>
      </c>
      <c r="R34" s="999"/>
      <c r="S34" s="607" t="s">
        <v>1002</v>
      </c>
    </row>
    <row r="35" spans="1:20" ht="14.25" customHeight="1" thickBot="1" x14ac:dyDescent="0.25">
      <c r="A35" s="607" t="s">
        <v>2326</v>
      </c>
      <c r="B35" s="607">
        <v>21</v>
      </c>
      <c r="C35" s="1129" t="s">
        <v>2084</v>
      </c>
      <c r="D35" s="1002" t="s">
        <v>2084</v>
      </c>
      <c r="E35" s="1060" t="s">
        <v>2094</v>
      </c>
      <c r="F35" s="1001">
        <v>2009256</v>
      </c>
      <c r="G35" s="1002" t="s">
        <v>2095</v>
      </c>
      <c r="H35" s="1003">
        <v>1</v>
      </c>
      <c r="I35" s="1004">
        <v>39908</v>
      </c>
      <c r="J35" s="1004">
        <v>40176</v>
      </c>
      <c r="K35" s="1005" t="s">
        <v>16</v>
      </c>
      <c r="L35" s="1006">
        <v>8.9700000000000006</v>
      </c>
      <c r="M35" s="1006" t="s">
        <v>2096</v>
      </c>
      <c r="N35" s="1001">
        <v>2000</v>
      </c>
      <c r="O35" s="1001">
        <v>2000</v>
      </c>
      <c r="P35" s="1008">
        <v>700000</v>
      </c>
      <c r="Q35" s="1008">
        <v>94</v>
      </c>
      <c r="R35" s="1009"/>
      <c r="S35" s="607" t="s">
        <v>1002</v>
      </c>
    </row>
    <row r="36" spans="1:20" ht="14.25" customHeight="1" thickBot="1" x14ac:dyDescent="0.25">
      <c r="A36" s="607" t="s">
        <v>2326</v>
      </c>
      <c r="B36" s="607">
        <v>21</v>
      </c>
      <c r="C36" s="1129" t="s">
        <v>2084</v>
      </c>
      <c r="D36" s="1002" t="s">
        <v>2084</v>
      </c>
      <c r="E36" s="1000" t="s">
        <v>32</v>
      </c>
      <c r="F36" s="1001">
        <v>95</v>
      </c>
      <c r="G36" s="1002" t="s">
        <v>2097</v>
      </c>
      <c r="H36" s="1003">
        <v>1</v>
      </c>
      <c r="I36" s="1004">
        <v>39896</v>
      </c>
      <c r="J36" s="1004">
        <v>39963</v>
      </c>
      <c r="K36" s="1005" t="s">
        <v>16</v>
      </c>
      <c r="L36" s="1005" t="s">
        <v>2098</v>
      </c>
      <c r="M36" s="1001">
        <v>1</v>
      </c>
      <c r="N36" s="1006">
        <v>100</v>
      </c>
      <c r="O36" s="1006">
        <v>100</v>
      </c>
      <c r="P36" s="1008">
        <v>66638400</v>
      </c>
      <c r="Q36" s="1008">
        <v>100</v>
      </c>
      <c r="R36" s="1009"/>
      <c r="S36" s="607" t="s">
        <v>1002</v>
      </c>
    </row>
    <row r="37" spans="1:20" ht="14.25" customHeight="1" thickBot="1" x14ac:dyDescent="0.25">
      <c r="A37" s="607" t="s">
        <v>2326</v>
      </c>
      <c r="B37" s="607">
        <v>21</v>
      </c>
      <c r="C37" s="1129" t="s">
        <v>2084</v>
      </c>
      <c r="D37" s="1002" t="s">
        <v>2084</v>
      </c>
      <c r="E37" s="1000" t="s">
        <v>32</v>
      </c>
      <c r="F37" s="1001">
        <v>200</v>
      </c>
      <c r="G37" s="1002" t="s">
        <v>2099</v>
      </c>
      <c r="H37" s="1003">
        <v>1</v>
      </c>
      <c r="I37" s="1004">
        <v>39643</v>
      </c>
      <c r="J37" s="1004">
        <v>39794</v>
      </c>
      <c r="K37" s="1005" t="s">
        <v>16</v>
      </c>
      <c r="L37" s="1005" t="s">
        <v>2100</v>
      </c>
      <c r="M37" s="1006">
        <v>0</v>
      </c>
      <c r="N37" s="1006">
        <v>450</v>
      </c>
      <c r="O37" s="1006">
        <v>450</v>
      </c>
      <c r="P37" s="1008">
        <v>219786750</v>
      </c>
      <c r="Q37" s="1008">
        <v>109</v>
      </c>
      <c r="R37" s="1009"/>
      <c r="S37" s="607" t="s">
        <v>1002</v>
      </c>
    </row>
    <row r="39" spans="1:20" ht="14.25" customHeight="1" thickBot="1" x14ac:dyDescent="0.25"/>
    <row r="40" spans="1:20" ht="14.25" customHeight="1" x14ac:dyDescent="0.2">
      <c r="A40" s="607" t="s">
        <v>1972</v>
      </c>
      <c r="B40" s="607">
        <v>1</v>
      </c>
      <c r="C40" s="366" t="s">
        <v>2367</v>
      </c>
      <c r="D40" s="366" t="s">
        <v>2363</v>
      </c>
      <c r="E40" s="553" t="s">
        <v>32</v>
      </c>
      <c r="F40" s="303">
        <v>701820130323</v>
      </c>
      <c r="G40" s="549" t="s">
        <v>19</v>
      </c>
      <c r="H40" s="560">
        <v>1</v>
      </c>
      <c r="I40" s="570">
        <v>41509</v>
      </c>
      <c r="J40" s="558">
        <v>41912</v>
      </c>
      <c r="K40" s="558" t="s">
        <v>16</v>
      </c>
      <c r="L40" s="1178">
        <v>13</v>
      </c>
      <c r="M40" s="1178">
        <v>7</v>
      </c>
      <c r="N40" s="558"/>
      <c r="O40" s="558"/>
      <c r="P40" s="556">
        <v>550</v>
      </c>
      <c r="Q40" s="556">
        <v>550</v>
      </c>
      <c r="R40" s="550">
        <v>1309955125</v>
      </c>
      <c r="S40" s="550" t="s">
        <v>2366</v>
      </c>
      <c r="T40" s="561"/>
    </row>
    <row r="41" spans="1:20" ht="14.25" customHeight="1" x14ac:dyDescent="0.2">
      <c r="A41" s="607" t="s">
        <v>1972</v>
      </c>
      <c r="B41" s="607">
        <v>1</v>
      </c>
      <c r="C41" s="824" t="s">
        <v>2367</v>
      </c>
      <c r="D41" s="1179" t="s">
        <v>2364</v>
      </c>
      <c r="E41" s="323" t="s">
        <v>32</v>
      </c>
      <c r="F41" s="833" t="s">
        <v>2365</v>
      </c>
      <c r="G41" s="276" t="s">
        <v>19</v>
      </c>
      <c r="H41" s="278">
        <v>1</v>
      </c>
      <c r="I41" s="338">
        <v>40952</v>
      </c>
      <c r="J41" s="566">
        <v>41273</v>
      </c>
      <c r="K41" s="566" t="s">
        <v>16</v>
      </c>
      <c r="L41" s="280">
        <v>10</v>
      </c>
      <c r="M41" s="280">
        <v>17</v>
      </c>
      <c r="N41" s="280"/>
      <c r="O41" s="566"/>
      <c r="P41" s="556">
        <v>1166</v>
      </c>
      <c r="Q41" s="281">
        <f t="shared" ref="Q41" si="2">+P41*H41</f>
        <v>1166</v>
      </c>
      <c r="R41" s="283">
        <v>722088292</v>
      </c>
      <c r="S41" s="283">
        <v>120</v>
      </c>
      <c r="T41" s="337" t="s">
        <v>1002</v>
      </c>
    </row>
    <row r="42" spans="1:20" ht="14.25" customHeight="1" x14ac:dyDescent="0.2">
      <c r="A42" s="607" t="s">
        <v>2326</v>
      </c>
      <c r="B42" s="607">
        <v>18</v>
      </c>
      <c r="C42" s="1000" t="s">
        <v>2101</v>
      </c>
      <c r="D42" s="1002" t="s">
        <v>2101</v>
      </c>
      <c r="E42" s="1002" t="s">
        <v>93</v>
      </c>
      <c r="F42" s="1061">
        <v>7018201200085</v>
      </c>
      <c r="G42" s="1002" t="s">
        <v>19</v>
      </c>
      <c r="H42" s="1003">
        <v>1</v>
      </c>
      <c r="I42" s="1004">
        <v>40939</v>
      </c>
      <c r="J42" s="1005">
        <v>41273</v>
      </c>
      <c r="K42" s="1005" t="s">
        <v>16</v>
      </c>
      <c r="L42" s="1006">
        <v>11</v>
      </c>
      <c r="M42" s="1006">
        <v>0</v>
      </c>
      <c r="N42" s="1001">
        <v>24</v>
      </c>
      <c r="O42" s="1001">
        <f>+N42*H42</f>
        <v>24</v>
      </c>
      <c r="P42" s="1008">
        <v>10488224</v>
      </c>
      <c r="Q42" s="1009" t="s">
        <v>2102</v>
      </c>
      <c r="R42" s="1009"/>
    </row>
    <row r="43" spans="1:20" ht="14.25" customHeight="1" x14ac:dyDescent="0.2">
      <c r="A43" s="607" t="s">
        <v>2326</v>
      </c>
      <c r="B43" s="607">
        <v>18</v>
      </c>
      <c r="C43" s="1000" t="s">
        <v>2101</v>
      </c>
      <c r="D43" s="1002" t="s">
        <v>2101</v>
      </c>
      <c r="E43" s="1002" t="s">
        <v>93</v>
      </c>
      <c r="F43" s="1061">
        <v>701820130193</v>
      </c>
      <c r="G43" s="1002" t="s">
        <v>19</v>
      </c>
      <c r="H43" s="1003">
        <v>1</v>
      </c>
      <c r="I43" s="1004">
        <v>41307</v>
      </c>
      <c r="J43" s="1005">
        <v>41639</v>
      </c>
      <c r="K43" s="1005" t="s">
        <v>16</v>
      </c>
      <c r="L43" s="1006">
        <v>10.92</v>
      </c>
      <c r="M43" s="1006">
        <v>0</v>
      </c>
      <c r="N43" s="1001">
        <v>492</v>
      </c>
      <c r="O43" s="1001">
        <f>+N43*H43</f>
        <v>492</v>
      </c>
      <c r="P43" s="1008">
        <v>370045032</v>
      </c>
      <c r="Q43" s="1009" t="s">
        <v>2103</v>
      </c>
      <c r="R43" s="1009"/>
    </row>
    <row r="44" spans="1:20" ht="14.25" customHeight="1" x14ac:dyDescent="0.2">
      <c r="A44" s="607" t="s">
        <v>2326</v>
      </c>
      <c r="B44" s="607">
        <v>18</v>
      </c>
      <c r="C44" s="1000" t="s">
        <v>2101</v>
      </c>
      <c r="D44" s="1002" t="s">
        <v>2101</v>
      </c>
      <c r="E44" s="1002" t="s">
        <v>93</v>
      </c>
      <c r="F44" s="1061">
        <v>701820140245</v>
      </c>
      <c r="G44" s="1002" t="s">
        <v>19</v>
      </c>
      <c r="H44" s="1003">
        <v>1</v>
      </c>
      <c r="I44" s="1004" t="s">
        <v>2104</v>
      </c>
      <c r="J44" s="1005">
        <v>41973</v>
      </c>
      <c r="K44" s="1005" t="s">
        <v>16</v>
      </c>
      <c r="L44" s="1006">
        <v>8.26</v>
      </c>
      <c r="M44" s="1006">
        <v>0</v>
      </c>
      <c r="N44" s="1001">
        <v>252</v>
      </c>
      <c r="O44" s="1001">
        <f>+N44*H44</f>
        <v>252</v>
      </c>
      <c r="P44" s="1008">
        <v>237609828</v>
      </c>
      <c r="Q44" s="1009" t="s">
        <v>2105</v>
      </c>
      <c r="R44" s="1009"/>
    </row>
    <row r="45" spans="1:20" ht="14.25" customHeight="1" x14ac:dyDescent="0.2">
      <c r="A45" s="607" t="s">
        <v>2326</v>
      </c>
      <c r="B45" s="607">
        <v>18</v>
      </c>
      <c r="C45" s="1000" t="s">
        <v>2101</v>
      </c>
      <c r="D45" s="1009" t="s">
        <v>2101</v>
      </c>
      <c r="E45" s="1002" t="s">
        <v>93</v>
      </c>
      <c r="F45" s="1001">
        <v>701820110216</v>
      </c>
      <c r="G45" s="1002" t="s">
        <v>19</v>
      </c>
      <c r="H45" s="1003">
        <v>1</v>
      </c>
      <c r="I45" s="1004" t="s">
        <v>2106</v>
      </c>
      <c r="J45" s="1005">
        <v>40908</v>
      </c>
      <c r="K45" s="1005" t="s">
        <v>16</v>
      </c>
      <c r="L45" s="1005" t="s">
        <v>2107</v>
      </c>
      <c r="M45" s="1005"/>
      <c r="N45" s="1001">
        <v>76</v>
      </c>
      <c r="O45" s="1001">
        <v>100</v>
      </c>
      <c r="P45" s="1008">
        <v>45809628</v>
      </c>
      <c r="Q45" s="1008" t="s">
        <v>2108</v>
      </c>
      <c r="R45" s="1009"/>
      <c r="S45" s="607" t="s">
        <v>1002</v>
      </c>
    </row>
    <row r="46" spans="1:20" ht="14.25" customHeight="1" x14ac:dyDescent="0.2">
      <c r="A46" s="607" t="s">
        <v>2326</v>
      </c>
      <c r="B46" s="607">
        <v>18</v>
      </c>
      <c r="C46" s="1000" t="s">
        <v>2101</v>
      </c>
      <c r="D46" s="1009" t="s">
        <v>2101</v>
      </c>
      <c r="E46" s="1002" t="s">
        <v>93</v>
      </c>
      <c r="F46" s="1001">
        <v>701820100176</v>
      </c>
      <c r="G46" s="1002" t="s">
        <v>19</v>
      </c>
      <c r="H46" s="1010">
        <v>1</v>
      </c>
      <c r="I46" s="1002" t="s">
        <v>2109</v>
      </c>
      <c r="J46" s="1005">
        <v>40543</v>
      </c>
      <c r="K46" s="1005" t="s">
        <v>16</v>
      </c>
      <c r="L46" s="1005" t="s">
        <v>2110</v>
      </c>
      <c r="M46" s="1005"/>
      <c r="N46" s="1001">
        <v>286</v>
      </c>
      <c r="O46" s="1001">
        <v>100</v>
      </c>
      <c r="P46" s="1008">
        <v>132879262</v>
      </c>
      <c r="Q46" s="1018">
        <v>245.24600000000001</v>
      </c>
      <c r="R46" s="1009"/>
      <c r="S46" s="607" t="s">
        <v>1002</v>
      </c>
    </row>
    <row r="47" spans="1:20" ht="14.25" customHeight="1" x14ac:dyDescent="0.2">
      <c r="A47" s="607" t="s">
        <v>2326</v>
      </c>
      <c r="B47" s="607">
        <v>21</v>
      </c>
      <c r="C47" s="294" t="s">
        <v>2287</v>
      </c>
      <c r="D47" s="346" t="s">
        <v>2101</v>
      </c>
      <c r="E47" s="224" t="s">
        <v>716</v>
      </c>
      <c r="F47" s="770">
        <v>701820120234</v>
      </c>
      <c r="G47" s="226" t="s">
        <v>19</v>
      </c>
      <c r="H47" s="227">
        <v>1</v>
      </c>
      <c r="I47" s="228">
        <v>40952</v>
      </c>
      <c r="J47" s="228">
        <v>41273</v>
      </c>
      <c r="K47" s="229" t="s">
        <v>16</v>
      </c>
      <c r="L47" s="980">
        <v>10.53</v>
      </c>
      <c r="M47" s="980">
        <v>0</v>
      </c>
      <c r="N47" s="225">
        <v>132</v>
      </c>
      <c r="O47" s="225">
        <v>132</v>
      </c>
      <c r="P47" s="231">
        <v>70172432</v>
      </c>
      <c r="Q47" s="550">
        <v>92</v>
      </c>
      <c r="R47" s="561"/>
    </row>
    <row r="48" spans="1:20" ht="14.25" customHeight="1" x14ac:dyDescent="0.2">
      <c r="A48" s="607" t="s">
        <v>2326</v>
      </c>
      <c r="B48" s="607">
        <v>16</v>
      </c>
      <c r="C48" s="991" t="s">
        <v>2121</v>
      </c>
      <c r="D48" s="992" t="s">
        <v>2101</v>
      </c>
      <c r="E48" s="991" t="s">
        <v>2119</v>
      </c>
      <c r="F48" s="1062">
        <v>701820100159</v>
      </c>
      <c r="G48" s="992" t="s">
        <v>19</v>
      </c>
      <c r="H48" s="1063">
        <v>1</v>
      </c>
      <c r="I48" s="995">
        <v>40210</v>
      </c>
      <c r="J48" s="995">
        <v>40543</v>
      </c>
      <c r="K48" s="996" t="s">
        <v>16</v>
      </c>
      <c r="L48" s="1064">
        <v>11</v>
      </c>
      <c r="M48" s="997">
        <v>0</v>
      </c>
      <c r="N48" s="1062">
        <v>1222</v>
      </c>
      <c r="O48" s="997">
        <f>+N48*H48</f>
        <v>1222</v>
      </c>
      <c r="P48" s="1065">
        <v>587796190</v>
      </c>
      <c r="Q48" s="998" t="s">
        <v>2120</v>
      </c>
      <c r="R48" s="999"/>
    </row>
    <row r="49" spans="1:19" ht="14.25" customHeight="1" x14ac:dyDescent="0.2">
      <c r="A49" s="607" t="s">
        <v>2326</v>
      </c>
      <c r="B49" s="607">
        <v>16</v>
      </c>
      <c r="C49" s="991" t="s">
        <v>2121</v>
      </c>
      <c r="D49" s="992" t="s">
        <v>2101</v>
      </c>
      <c r="E49" s="991" t="s">
        <v>2119</v>
      </c>
      <c r="F49" s="1062">
        <v>701820140192</v>
      </c>
      <c r="G49" s="992" t="s">
        <v>19</v>
      </c>
      <c r="H49" s="1066">
        <v>1</v>
      </c>
      <c r="I49" s="995">
        <v>41662</v>
      </c>
      <c r="J49" s="995">
        <v>41946</v>
      </c>
      <c r="K49" s="996" t="s">
        <v>16</v>
      </c>
      <c r="L49" s="1064">
        <v>8.23</v>
      </c>
      <c r="M49" s="997">
        <v>0</v>
      </c>
      <c r="N49" s="1062">
        <v>698</v>
      </c>
      <c r="O49" s="997">
        <f t="shared" ref="O49:O52" si="3">+N49*H49</f>
        <v>698</v>
      </c>
      <c r="P49" s="1065">
        <v>662960768</v>
      </c>
      <c r="Q49" s="998">
        <v>92</v>
      </c>
      <c r="R49" s="999"/>
    </row>
    <row r="50" spans="1:19" ht="14.25" customHeight="1" x14ac:dyDescent="0.2">
      <c r="A50" s="607" t="s">
        <v>2326</v>
      </c>
      <c r="B50" s="607">
        <v>16</v>
      </c>
      <c r="C50" s="991" t="s">
        <v>2121</v>
      </c>
      <c r="D50" s="992" t="s">
        <v>2049</v>
      </c>
      <c r="E50" s="991" t="s">
        <v>2119</v>
      </c>
      <c r="F50" s="1062">
        <v>701820130344</v>
      </c>
      <c r="G50" s="992" t="s">
        <v>19</v>
      </c>
      <c r="H50" s="1066">
        <v>1</v>
      </c>
      <c r="I50" s="995">
        <v>41508</v>
      </c>
      <c r="J50" s="995">
        <v>41988</v>
      </c>
      <c r="K50" s="996" t="s">
        <v>16</v>
      </c>
      <c r="L50" s="1064">
        <v>1.26</v>
      </c>
      <c r="M50" s="997">
        <v>0</v>
      </c>
      <c r="N50" s="1062">
        <v>350</v>
      </c>
      <c r="O50" s="997">
        <f t="shared" si="3"/>
        <v>350</v>
      </c>
      <c r="P50" s="1065">
        <v>937086530</v>
      </c>
      <c r="Q50" s="998">
        <v>93</v>
      </c>
      <c r="R50" s="999"/>
    </row>
    <row r="51" spans="1:19" ht="14.25" customHeight="1" x14ac:dyDescent="0.2">
      <c r="A51" s="607" t="s">
        <v>2326</v>
      </c>
      <c r="B51" s="607">
        <v>16</v>
      </c>
      <c r="C51" s="991" t="s">
        <v>2121</v>
      </c>
      <c r="D51" s="992" t="s">
        <v>2101</v>
      </c>
      <c r="E51" s="991" t="s">
        <v>2119</v>
      </c>
      <c r="F51" s="1062">
        <v>701820110213</v>
      </c>
      <c r="G51" s="992" t="s">
        <v>19</v>
      </c>
      <c r="H51" s="1063">
        <v>1</v>
      </c>
      <c r="I51" s="995">
        <v>40576</v>
      </c>
      <c r="J51" s="995">
        <v>40908</v>
      </c>
      <c r="K51" s="996" t="s">
        <v>16</v>
      </c>
      <c r="L51" s="1064">
        <v>10.92</v>
      </c>
      <c r="M51" s="996"/>
      <c r="N51" s="1062">
        <v>1672</v>
      </c>
      <c r="O51" s="997">
        <f t="shared" si="3"/>
        <v>1672</v>
      </c>
      <c r="P51" s="1065">
        <v>945786636</v>
      </c>
      <c r="Q51" s="998">
        <v>98</v>
      </c>
      <c r="R51" s="999"/>
    </row>
    <row r="52" spans="1:19" ht="14.25" customHeight="1" x14ac:dyDescent="0.2">
      <c r="A52" s="607" t="s">
        <v>2326</v>
      </c>
      <c r="B52" s="607">
        <v>16</v>
      </c>
      <c r="C52" s="991" t="s">
        <v>2121</v>
      </c>
      <c r="D52" s="992" t="s">
        <v>2049</v>
      </c>
      <c r="E52" s="991" t="s">
        <v>2119</v>
      </c>
      <c r="F52" s="1062">
        <v>701820120226</v>
      </c>
      <c r="G52" s="992" t="s">
        <v>19</v>
      </c>
      <c r="H52" s="1063">
        <v>1</v>
      </c>
      <c r="I52" s="995">
        <v>40948</v>
      </c>
      <c r="J52" s="995">
        <v>41274</v>
      </c>
      <c r="K52" s="996" t="s">
        <v>16</v>
      </c>
      <c r="L52" s="1064">
        <v>10.67</v>
      </c>
      <c r="M52" s="996"/>
      <c r="N52" s="1062">
        <v>24</v>
      </c>
      <c r="O52" s="997">
        <f t="shared" si="3"/>
        <v>24</v>
      </c>
      <c r="P52" s="1065">
        <v>12758624</v>
      </c>
      <c r="Q52" s="998">
        <v>100</v>
      </c>
      <c r="R52" s="999"/>
    </row>
    <row r="53" spans="1:19" ht="14.25" customHeight="1" x14ac:dyDescent="0.2">
      <c r="A53" s="607" t="s">
        <v>2326</v>
      </c>
      <c r="B53" s="607">
        <v>8</v>
      </c>
      <c r="C53" s="1046" t="s">
        <v>2253</v>
      </c>
      <c r="D53" s="1046" t="s">
        <v>2251</v>
      </c>
      <c r="E53" s="1046" t="s">
        <v>32</v>
      </c>
      <c r="F53" s="1047">
        <v>701820110129</v>
      </c>
      <c r="G53" s="1048" t="s">
        <v>19</v>
      </c>
      <c r="H53" s="1049">
        <v>1</v>
      </c>
      <c r="I53" s="1050">
        <v>40556</v>
      </c>
      <c r="J53" s="1050">
        <v>40908</v>
      </c>
      <c r="K53" s="1051" t="s">
        <v>16</v>
      </c>
      <c r="L53" s="1052">
        <v>11.57</v>
      </c>
      <c r="M53" s="1047">
        <v>0</v>
      </c>
      <c r="N53" s="1047">
        <v>830</v>
      </c>
      <c r="O53" s="1047">
        <f>+N53*H53</f>
        <v>830</v>
      </c>
      <c r="P53" s="1053">
        <v>394413091</v>
      </c>
      <c r="Q53" s="1054" t="s">
        <v>2252</v>
      </c>
      <c r="R53" s="1055" t="s">
        <v>525</v>
      </c>
    </row>
    <row r="54" spans="1:19" ht="14.25" customHeight="1" x14ac:dyDescent="0.2">
      <c r="A54" s="607" t="s">
        <v>2326</v>
      </c>
      <c r="B54" s="607">
        <v>8</v>
      </c>
      <c r="C54" s="1046" t="s">
        <v>2253</v>
      </c>
      <c r="D54" s="1092" t="s">
        <v>2251</v>
      </c>
      <c r="E54" s="1092" t="s">
        <v>32</v>
      </c>
      <c r="F54" s="1038">
        <v>701820120086</v>
      </c>
      <c r="G54" s="1094" t="s">
        <v>19</v>
      </c>
      <c r="H54" s="1095">
        <v>1</v>
      </c>
      <c r="I54" s="1096">
        <v>40921</v>
      </c>
      <c r="J54" s="1096">
        <v>41274</v>
      </c>
      <c r="K54" s="1097" t="s">
        <v>16</v>
      </c>
      <c r="L54" s="1098">
        <v>11.57</v>
      </c>
      <c r="M54" s="1093">
        <v>0</v>
      </c>
      <c r="N54" s="1093">
        <v>492</v>
      </c>
      <c r="O54" s="1093">
        <v>492</v>
      </c>
      <c r="P54" s="1099">
        <v>286605932</v>
      </c>
      <c r="Q54" s="1100" t="s">
        <v>2257</v>
      </c>
      <c r="R54" s="1101" t="s">
        <v>525</v>
      </c>
      <c r="S54" s="607" t="s">
        <v>1002</v>
      </c>
    </row>
    <row r="55" spans="1:19" ht="14.25" customHeight="1" x14ac:dyDescent="0.2">
      <c r="A55" s="607" t="s">
        <v>2326</v>
      </c>
      <c r="B55" s="607">
        <v>8</v>
      </c>
      <c r="C55" s="1046" t="s">
        <v>2253</v>
      </c>
      <c r="D55" s="1092" t="s">
        <v>2251</v>
      </c>
      <c r="E55" s="1092" t="s">
        <v>32</v>
      </c>
      <c r="F55" s="1038">
        <v>701820130236</v>
      </c>
      <c r="G55" s="1094" t="s">
        <v>19</v>
      </c>
      <c r="H55" s="1102">
        <v>1</v>
      </c>
      <c r="I55" s="1096">
        <v>41318</v>
      </c>
      <c r="J55" s="1096">
        <v>41639</v>
      </c>
      <c r="K55" s="1103" t="s">
        <v>16</v>
      </c>
      <c r="L55" s="1098">
        <v>11.57</v>
      </c>
      <c r="M55" s="1104">
        <v>0</v>
      </c>
      <c r="N55" s="1093">
        <v>1270</v>
      </c>
      <c r="O55" s="1093">
        <v>1270</v>
      </c>
      <c r="P55" s="1099">
        <v>1012849478</v>
      </c>
      <c r="Q55" s="1100" t="s">
        <v>2258</v>
      </c>
      <c r="R55" s="1101" t="s">
        <v>525</v>
      </c>
      <c r="S55" s="607" t="s">
        <v>1002</v>
      </c>
    </row>
    <row r="56" spans="1:19" ht="14.25" customHeight="1" x14ac:dyDescent="0.2">
      <c r="C56" s="991"/>
      <c r="D56" s="992"/>
      <c r="E56" s="991"/>
      <c r="F56" s="1062"/>
      <c r="G56" s="992"/>
      <c r="H56" s="1063"/>
      <c r="I56" s="995"/>
      <c r="J56" s="995"/>
      <c r="K56" s="996"/>
      <c r="L56" s="1064"/>
      <c r="M56" s="996"/>
      <c r="N56" s="1062"/>
      <c r="O56" s="997"/>
      <c r="P56" s="1065"/>
      <c r="Q56" s="998"/>
      <c r="R56" s="999"/>
    </row>
    <row r="57" spans="1:19" ht="14.25" customHeight="1" x14ac:dyDescent="0.2">
      <c r="C57" s="991"/>
      <c r="D57" s="992"/>
      <c r="E57" s="991"/>
      <c r="F57" s="1062"/>
      <c r="G57" s="992"/>
      <c r="H57" s="1063"/>
      <c r="I57" s="995"/>
      <c r="J57" s="995"/>
      <c r="K57" s="996"/>
      <c r="L57" s="1064"/>
      <c r="M57" s="996"/>
      <c r="N57" s="1062"/>
      <c r="O57" s="997"/>
      <c r="P57" s="1065"/>
      <c r="Q57" s="998"/>
      <c r="R57" s="999"/>
    </row>
    <row r="58" spans="1:19" ht="14.25" customHeight="1" x14ac:dyDescent="0.2">
      <c r="A58" s="607" t="s">
        <v>2326</v>
      </c>
      <c r="B58" s="607">
        <v>24</v>
      </c>
      <c r="C58" s="991" t="s">
        <v>2208</v>
      </c>
      <c r="D58" s="992" t="s">
        <v>32</v>
      </c>
      <c r="E58" s="992" t="s">
        <v>32</v>
      </c>
      <c r="F58" s="993">
        <v>701820130316</v>
      </c>
      <c r="G58" s="992" t="s">
        <v>19</v>
      </c>
      <c r="H58" s="994">
        <v>1</v>
      </c>
      <c r="I58" s="995">
        <v>41508</v>
      </c>
      <c r="J58" s="995">
        <v>41882</v>
      </c>
      <c r="K58" s="996" t="s">
        <v>16</v>
      </c>
      <c r="L58" s="997">
        <v>12.6</v>
      </c>
      <c r="M58" s="997"/>
      <c r="N58" s="997">
        <v>200</v>
      </c>
      <c r="O58" s="997">
        <v>200</v>
      </c>
      <c r="P58" s="998">
        <v>554090050</v>
      </c>
      <c r="Q58" s="998">
        <v>34</v>
      </c>
      <c r="R58" s="999"/>
    </row>
    <row r="59" spans="1:19" ht="14.25" customHeight="1" x14ac:dyDescent="0.2">
      <c r="A59" s="607" t="s">
        <v>2326</v>
      </c>
      <c r="B59" s="607">
        <v>24</v>
      </c>
      <c r="C59" s="991" t="s">
        <v>2208</v>
      </c>
      <c r="D59" s="992" t="s">
        <v>32</v>
      </c>
      <c r="E59" s="992" t="s">
        <v>32</v>
      </c>
      <c r="F59" s="993">
        <v>70182130175</v>
      </c>
      <c r="G59" s="992" t="s">
        <v>19</v>
      </c>
      <c r="H59" s="1066">
        <v>1</v>
      </c>
      <c r="I59" s="995">
        <v>41309</v>
      </c>
      <c r="J59" s="995">
        <v>41639</v>
      </c>
      <c r="K59" s="996" t="s">
        <v>16</v>
      </c>
      <c r="L59" s="997">
        <v>5</v>
      </c>
      <c r="M59" s="997">
        <v>7.85</v>
      </c>
      <c r="N59" s="997">
        <v>270</v>
      </c>
      <c r="O59" s="997">
        <v>270</v>
      </c>
      <c r="P59" s="998">
        <v>246614305</v>
      </c>
      <c r="Q59" s="998">
        <v>36</v>
      </c>
      <c r="R59" s="999" t="s">
        <v>2209</v>
      </c>
    </row>
    <row r="60" spans="1:19" ht="14.25" customHeight="1" x14ac:dyDescent="0.2">
      <c r="A60" s="607" t="s">
        <v>2326</v>
      </c>
      <c r="B60" s="607">
        <v>24</v>
      </c>
      <c r="C60" s="991" t="s">
        <v>2208</v>
      </c>
      <c r="D60" s="992" t="s">
        <v>32</v>
      </c>
      <c r="E60" s="992" t="s">
        <v>32</v>
      </c>
      <c r="F60" s="993">
        <v>701820120169</v>
      </c>
      <c r="G60" s="992" t="s">
        <v>19</v>
      </c>
      <c r="H60" s="1066">
        <v>1</v>
      </c>
      <c r="I60" s="995">
        <v>40943</v>
      </c>
      <c r="J60" s="995">
        <v>41274</v>
      </c>
      <c r="K60" s="996" t="s">
        <v>16</v>
      </c>
      <c r="L60" s="997">
        <v>12.8</v>
      </c>
      <c r="M60" s="997"/>
      <c r="N60" s="997">
        <v>298</v>
      </c>
      <c r="O60" s="997">
        <v>298</v>
      </c>
      <c r="P60" s="998">
        <v>193446739</v>
      </c>
      <c r="Q60" s="998">
        <v>38</v>
      </c>
      <c r="R60" s="999"/>
    </row>
    <row r="61" spans="1:19" ht="14.25" customHeight="1" x14ac:dyDescent="0.2">
      <c r="A61" s="607" t="s">
        <v>2326</v>
      </c>
      <c r="B61" s="607">
        <v>24</v>
      </c>
      <c r="C61" s="991" t="s">
        <v>2210</v>
      </c>
      <c r="D61" s="991" t="s">
        <v>32</v>
      </c>
      <c r="E61" s="991" t="s">
        <v>32</v>
      </c>
      <c r="F61" s="993">
        <v>701820140209</v>
      </c>
      <c r="G61" s="992" t="s">
        <v>19</v>
      </c>
      <c r="H61" s="1066">
        <v>1</v>
      </c>
      <c r="I61" s="995">
        <v>41674</v>
      </c>
      <c r="J61" s="995">
        <v>41912</v>
      </c>
      <c r="K61" s="996" t="s">
        <v>16</v>
      </c>
      <c r="L61" s="997">
        <v>7.8</v>
      </c>
      <c r="M61" s="997"/>
      <c r="N61" s="997">
        <v>218</v>
      </c>
      <c r="O61" s="997">
        <v>218</v>
      </c>
      <c r="P61" s="998">
        <v>162983342</v>
      </c>
      <c r="Q61" s="998">
        <v>40</v>
      </c>
      <c r="R61" s="999"/>
    </row>
    <row r="62" spans="1:19" ht="14.25" customHeight="1" x14ac:dyDescent="0.2">
      <c r="A62" s="607" t="s">
        <v>2326</v>
      </c>
      <c r="B62" s="607">
        <v>24</v>
      </c>
      <c r="C62" s="991" t="s">
        <v>2210</v>
      </c>
      <c r="D62" s="991" t="s">
        <v>32</v>
      </c>
      <c r="E62" s="991" t="s">
        <v>32</v>
      </c>
      <c r="F62" s="993">
        <v>701820130180</v>
      </c>
      <c r="G62" s="992" t="s">
        <v>19</v>
      </c>
      <c r="H62" s="1066">
        <v>1</v>
      </c>
      <c r="I62" s="995">
        <v>41309</v>
      </c>
      <c r="J62" s="995">
        <v>41639</v>
      </c>
      <c r="K62" s="996" t="s">
        <v>16</v>
      </c>
      <c r="L62" s="997">
        <v>10.8</v>
      </c>
      <c r="M62" s="996"/>
      <c r="N62" s="997">
        <v>218</v>
      </c>
      <c r="O62" s="997">
        <v>218</v>
      </c>
      <c r="P62" s="998">
        <v>157297888</v>
      </c>
      <c r="Q62" s="998">
        <v>60</v>
      </c>
      <c r="R62" s="999"/>
    </row>
    <row r="63" spans="1:19" ht="14.25" customHeight="1" x14ac:dyDescent="0.2">
      <c r="A63" s="607" t="s">
        <v>2326</v>
      </c>
      <c r="B63" s="607">
        <v>24</v>
      </c>
      <c r="C63" s="991" t="s">
        <v>2210</v>
      </c>
      <c r="D63" s="992" t="s">
        <v>32</v>
      </c>
      <c r="E63" s="991" t="s">
        <v>32</v>
      </c>
      <c r="F63" s="1066">
        <v>701820120190</v>
      </c>
      <c r="G63" s="992" t="s">
        <v>19</v>
      </c>
      <c r="H63" s="1066">
        <v>1</v>
      </c>
      <c r="I63" s="995">
        <v>40939</v>
      </c>
      <c r="J63" s="995">
        <v>41274</v>
      </c>
      <c r="K63" s="996" t="s">
        <v>16</v>
      </c>
      <c r="L63" s="997">
        <v>11.03</v>
      </c>
      <c r="M63" s="996"/>
      <c r="N63" s="997">
        <v>218</v>
      </c>
      <c r="O63" s="997">
        <v>218</v>
      </c>
      <c r="P63" s="998">
        <v>137866159</v>
      </c>
      <c r="Q63" s="998">
        <v>101</v>
      </c>
      <c r="R63" s="999"/>
    </row>
    <row r="64" spans="1:19" ht="14.25" customHeight="1" x14ac:dyDescent="0.2">
      <c r="A64" s="607" t="s">
        <v>2326</v>
      </c>
      <c r="B64" s="607">
        <v>24</v>
      </c>
      <c r="C64" s="991" t="s">
        <v>2210</v>
      </c>
      <c r="D64" s="992" t="s">
        <v>32</v>
      </c>
      <c r="E64" s="991" t="s">
        <v>32</v>
      </c>
      <c r="F64" s="1066">
        <v>7018201100.8100004</v>
      </c>
      <c r="G64" s="992" t="s">
        <v>19</v>
      </c>
      <c r="H64" s="1066">
        <v>1</v>
      </c>
      <c r="I64" s="995">
        <v>40576</v>
      </c>
      <c r="J64" s="995">
        <v>40908</v>
      </c>
      <c r="K64" s="996" t="s">
        <v>16</v>
      </c>
      <c r="L64" s="997">
        <v>10.92</v>
      </c>
      <c r="M64" s="996"/>
      <c r="N64" s="997">
        <v>354</v>
      </c>
      <c r="O64" s="997">
        <v>354</v>
      </c>
      <c r="P64" s="998">
        <v>187634339</v>
      </c>
      <c r="Q64" s="998">
        <v>120</v>
      </c>
      <c r="R64" s="999"/>
    </row>
    <row r="65" spans="1:19" ht="14.25" customHeight="1" x14ac:dyDescent="0.2">
      <c r="A65" s="607" t="s">
        <v>2326</v>
      </c>
      <c r="B65" s="607">
        <v>24</v>
      </c>
      <c r="C65" s="991" t="s">
        <v>2208</v>
      </c>
      <c r="D65" s="992" t="s">
        <v>32</v>
      </c>
      <c r="E65" s="992" t="s">
        <v>32</v>
      </c>
      <c r="F65" s="993">
        <v>701820130083</v>
      </c>
      <c r="G65" s="992" t="s">
        <v>19</v>
      </c>
      <c r="H65" s="994">
        <v>1</v>
      </c>
      <c r="I65" s="995">
        <v>40576</v>
      </c>
      <c r="J65" s="995">
        <v>40908</v>
      </c>
      <c r="K65" s="996" t="s">
        <v>16</v>
      </c>
      <c r="L65" s="997">
        <v>10.92</v>
      </c>
      <c r="M65" s="997"/>
      <c r="N65" s="997">
        <v>270</v>
      </c>
      <c r="O65" s="997">
        <v>270</v>
      </c>
      <c r="P65" s="998">
        <v>532042624</v>
      </c>
      <c r="Q65" s="998" t="s">
        <v>2211</v>
      </c>
      <c r="R65" s="999"/>
    </row>
    <row r="66" spans="1:19" ht="14.25" customHeight="1" x14ac:dyDescent="0.2">
      <c r="A66" s="607" t="s">
        <v>2326</v>
      </c>
      <c r="B66" s="607">
        <v>24</v>
      </c>
      <c r="C66" s="991" t="s">
        <v>2208</v>
      </c>
      <c r="D66" s="992" t="s">
        <v>32</v>
      </c>
      <c r="E66" s="992" t="s">
        <v>32</v>
      </c>
      <c r="F66" s="993">
        <v>70182130056</v>
      </c>
      <c r="G66" s="992" t="s">
        <v>19</v>
      </c>
      <c r="H66" s="1066">
        <v>1</v>
      </c>
      <c r="I66" s="995">
        <v>40213</v>
      </c>
      <c r="J66" s="995">
        <v>40543</v>
      </c>
      <c r="K66" s="996" t="s">
        <v>16</v>
      </c>
      <c r="L66" s="997">
        <v>10.85</v>
      </c>
      <c r="M66" s="997"/>
      <c r="N66" s="997">
        <v>868</v>
      </c>
      <c r="O66" s="997">
        <v>868</v>
      </c>
      <c r="P66" s="998">
        <v>532042624</v>
      </c>
      <c r="Q66" s="998">
        <v>168</v>
      </c>
      <c r="R66" s="999"/>
    </row>
    <row r="67" spans="1:19" ht="14.25" customHeight="1" x14ac:dyDescent="0.2">
      <c r="A67" s="607" t="s">
        <v>2326</v>
      </c>
      <c r="B67" s="607">
        <v>24</v>
      </c>
      <c r="C67" s="991" t="s">
        <v>2210</v>
      </c>
      <c r="D67" s="991" t="s">
        <v>32</v>
      </c>
      <c r="E67" s="991" t="s">
        <v>32</v>
      </c>
      <c r="F67" s="993">
        <v>701820140054</v>
      </c>
      <c r="G67" s="992" t="s">
        <v>19</v>
      </c>
      <c r="H67" s="1066">
        <v>1</v>
      </c>
      <c r="I67" s="995">
        <v>40205</v>
      </c>
      <c r="J67" s="995">
        <v>40543</v>
      </c>
      <c r="K67" s="996" t="s">
        <v>16</v>
      </c>
      <c r="L67" s="997">
        <v>11.1</v>
      </c>
      <c r="M67" s="997"/>
      <c r="N67" s="997">
        <v>209</v>
      </c>
      <c r="O67" s="997">
        <v>209</v>
      </c>
      <c r="P67" s="998">
        <v>100646296</v>
      </c>
      <c r="Q67" s="998">
        <v>186</v>
      </c>
      <c r="R67" s="999"/>
    </row>
    <row r="68" spans="1:19" ht="14.25" customHeight="1" x14ac:dyDescent="0.2">
      <c r="A68" s="607" t="s">
        <v>2326</v>
      </c>
      <c r="B68" s="607">
        <v>24</v>
      </c>
      <c r="C68" s="991" t="s">
        <v>2210</v>
      </c>
      <c r="D68" s="991" t="s">
        <v>32</v>
      </c>
      <c r="E68" s="991" t="s">
        <v>32</v>
      </c>
      <c r="F68" s="993">
        <v>701820130164</v>
      </c>
      <c r="G68" s="992" t="s">
        <v>19</v>
      </c>
      <c r="H68" s="1066">
        <v>1</v>
      </c>
      <c r="I68" s="995">
        <v>39843</v>
      </c>
      <c r="J68" s="995">
        <v>40177</v>
      </c>
      <c r="K68" s="996" t="s">
        <v>16</v>
      </c>
      <c r="L68" s="997">
        <v>11.03</v>
      </c>
      <c r="M68" s="996"/>
      <c r="N68" s="997">
        <v>272</v>
      </c>
      <c r="O68" s="997">
        <v>272</v>
      </c>
      <c r="P68" s="998">
        <v>139749422</v>
      </c>
      <c r="Q68" s="998">
        <v>203</v>
      </c>
      <c r="R68" s="999"/>
    </row>
    <row r="69" spans="1:19" ht="14.25" customHeight="1" x14ac:dyDescent="0.2">
      <c r="C69" s="1071"/>
      <c r="D69" s="1071"/>
      <c r="E69" s="1071"/>
      <c r="F69" s="1077"/>
      <c r="G69" s="1073"/>
      <c r="H69" s="1074"/>
      <c r="I69" s="1075"/>
      <c r="J69" s="1075"/>
      <c r="K69" s="1076"/>
      <c r="L69" s="1072"/>
      <c r="M69" s="1076"/>
      <c r="N69" s="1072"/>
      <c r="O69" s="1072"/>
      <c r="P69" s="1078"/>
      <c r="Q69" s="1078"/>
      <c r="R69" s="1056"/>
    </row>
    <row r="70" spans="1:19" ht="14.25" customHeight="1" x14ac:dyDescent="0.2">
      <c r="C70" s="1071"/>
      <c r="D70" s="1071"/>
      <c r="E70" s="1071"/>
      <c r="F70" s="1077"/>
      <c r="G70" s="1073"/>
      <c r="H70" s="1074"/>
      <c r="I70" s="1075"/>
      <c r="J70" s="1075"/>
      <c r="K70" s="1076"/>
      <c r="L70" s="1072"/>
      <c r="M70" s="1076"/>
      <c r="N70" s="1072"/>
      <c r="O70" s="1072"/>
      <c r="P70" s="1078"/>
      <c r="Q70" s="1078"/>
      <c r="R70" s="1056"/>
    </row>
    <row r="71" spans="1:19" ht="14.25" customHeight="1" x14ac:dyDescent="0.2">
      <c r="C71" s="1071"/>
      <c r="D71" s="1071"/>
      <c r="E71" s="1071"/>
      <c r="F71" s="1077"/>
      <c r="G71" s="1073"/>
      <c r="H71" s="1074"/>
      <c r="I71" s="1075"/>
      <c r="J71" s="1075"/>
      <c r="K71" s="1076"/>
      <c r="L71" s="1072"/>
      <c r="M71" s="1076"/>
      <c r="N71" s="1072"/>
      <c r="O71" s="1072"/>
      <c r="P71" s="1078"/>
      <c r="Q71" s="1078"/>
      <c r="R71" s="1056"/>
    </row>
    <row r="72" spans="1:19" ht="14.25" customHeight="1" x14ac:dyDescent="0.2">
      <c r="A72" s="607" t="s">
        <v>2326</v>
      </c>
      <c r="B72" s="607">
        <v>2</v>
      </c>
      <c r="C72" s="1021" t="s">
        <v>2296</v>
      </c>
      <c r="D72" s="366" t="s">
        <v>2296</v>
      </c>
      <c r="E72" s="553" t="s">
        <v>2119</v>
      </c>
      <c r="F72" s="1022">
        <v>701820100068</v>
      </c>
      <c r="G72" s="549" t="s">
        <v>19</v>
      </c>
      <c r="H72" s="313">
        <v>1</v>
      </c>
      <c r="I72" s="570">
        <v>40208</v>
      </c>
      <c r="J72" s="570">
        <v>40542</v>
      </c>
      <c r="K72" s="558" t="s">
        <v>16</v>
      </c>
      <c r="L72" s="1023">
        <v>11</v>
      </c>
      <c r="M72" s="556">
        <v>0</v>
      </c>
      <c r="N72" s="1022">
        <v>308</v>
      </c>
      <c r="O72" s="556">
        <f>+N72*H72</f>
        <v>308</v>
      </c>
      <c r="P72" s="1024">
        <v>177446387</v>
      </c>
      <c r="Q72" s="550">
        <v>312</v>
      </c>
      <c r="R72" s="561"/>
    </row>
    <row r="73" spans="1:19" s="893" customFormat="1" ht="14.25" customHeight="1" x14ac:dyDescent="0.2">
      <c r="A73" s="893" t="s">
        <v>2326</v>
      </c>
      <c r="B73" s="893">
        <v>2</v>
      </c>
      <c r="C73" s="1237" t="s">
        <v>2296</v>
      </c>
      <c r="D73" s="579" t="s">
        <v>2296</v>
      </c>
      <c r="E73" s="431" t="s">
        <v>2119</v>
      </c>
      <c r="F73" s="1243">
        <v>70182011104</v>
      </c>
      <c r="G73" s="433" t="s">
        <v>19</v>
      </c>
      <c r="H73" s="1244">
        <v>1</v>
      </c>
      <c r="I73" s="435">
        <v>40573</v>
      </c>
      <c r="J73" s="435">
        <v>40908</v>
      </c>
      <c r="K73" s="333" t="s">
        <v>16</v>
      </c>
      <c r="L73" s="1245">
        <v>11</v>
      </c>
      <c r="M73" s="334">
        <v>0</v>
      </c>
      <c r="N73" s="1243">
        <v>280</v>
      </c>
      <c r="O73" s="334">
        <f t="shared" ref="O73" si="4">+N73*H73</f>
        <v>280</v>
      </c>
      <c r="P73" s="1246"/>
      <c r="Q73" s="437">
        <v>307</v>
      </c>
      <c r="R73" s="438" t="s">
        <v>2297</v>
      </c>
    </row>
    <row r="74" spans="1:19" ht="14.25" customHeight="1" x14ac:dyDescent="0.2">
      <c r="A74" s="607" t="s">
        <v>2326</v>
      </c>
      <c r="B74" s="607">
        <v>2</v>
      </c>
      <c r="C74" s="1021" t="s">
        <v>2296</v>
      </c>
      <c r="D74" s="366" t="s">
        <v>2296</v>
      </c>
      <c r="E74" s="553" t="s">
        <v>2119</v>
      </c>
      <c r="F74" s="1022">
        <v>701820120200</v>
      </c>
      <c r="G74" s="549" t="s">
        <v>19</v>
      </c>
      <c r="H74" s="557">
        <v>1</v>
      </c>
      <c r="I74" s="570">
        <v>40939</v>
      </c>
      <c r="J74" s="570">
        <v>41274</v>
      </c>
      <c r="K74" s="558" t="s">
        <v>16</v>
      </c>
      <c r="L74" s="1023">
        <v>11</v>
      </c>
      <c r="M74" s="556">
        <v>0</v>
      </c>
      <c r="N74" s="1023">
        <v>236</v>
      </c>
      <c r="O74" s="1023">
        <v>236</v>
      </c>
      <c r="P74" s="1024"/>
      <c r="Q74" s="550">
        <v>307</v>
      </c>
      <c r="R74" s="561" t="s">
        <v>2297</v>
      </c>
    </row>
    <row r="75" spans="1:19" ht="14.25" customHeight="1" x14ac:dyDescent="0.2">
      <c r="A75" s="607" t="s">
        <v>2326</v>
      </c>
      <c r="B75" s="607">
        <v>2</v>
      </c>
      <c r="C75" s="1021" t="s">
        <v>2296</v>
      </c>
      <c r="D75" s="366" t="s">
        <v>2296</v>
      </c>
      <c r="E75" s="553" t="s">
        <v>2119</v>
      </c>
      <c r="F75" s="1022">
        <v>701820120499</v>
      </c>
      <c r="G75" s="549" t="s">
        <v>19</v>
      </c>
      <c r="H75" s="557">
        <v>1</v>
      </c>
      <c r="I75" s="570">
        <v>41256</v>
      </c>
      <c r="J75" s="570">
        <v>41851</v>
      </c>
      <c r="K75" s="558" t="s">
        <v>16</v>
      </c>
      <c r="L75" s="1023">
        <f>17/30+12+7</f>
        <v>19.566666666666666</v>
      </c>
      <c r="M75" s="556">
        <v>0</v>
      </c>
      <c r="N75" s="1022">
        <v>155</v>
      </c>
      <c r="O75" s="556">
        <f>+N75*H75</f>
        <v>155</v>
      </c>
      <c r="P75" s="1024">
        <v>500693197</v>
      </c>
      <c r="Q75" s="550">
        <v>313</v>
      </c>
      <c r="R75" s="561"/>
    </row>
    <row r="76" spans="1:19" ht="14.25" customHeight="1" x14ac:dyDescent="0.2">
      <c r="A76" s="607" t="s">
        <v>2326</v>
      </c>
      <c r="B76" s="607">
        <v>2</v>
      </c>
      <c r="C76" s="1021" t="s">
        <v>2296</v>
      </c>
      <c r="D76" s="555" t="s">
        <v>2296</v>
      </c>
      <c r="E76" s="553" t="s">
        <v>2119</v>
      </c>
      <c r="F76" s="1022">
        <v>701820130167</v>
      </c>
      <c r="G76" s="549" t="s">
        <v>19</v>
      </c>
      <c r="H76" s="313">
        <v>1</v>
      </c>
      <c r="I76" s="570">
        <v>41304</v>
      </c>
      <c r="J76" s="570">
        <v>41638</v>
      </c>
      <c r="K76" s="558" t="s">
        <v>16</v>
      </c>
      <c r="L76" s="1023">
        <v>11</v>
      </c>
      <c r="M76" s="1023">
        <v>0</v>
      </c>
      <c r="N76" s="1022">
        <v>348</v>
      </c>
      <c r="O76" s="1022">
        <v>348</v>
      </c>
      <c r="P76" s="1024">
        <v>299259635</v>
      </c>
      <c r="Q76" s="550" t="s">
        <v>2298</v>
      </c>
      <c r="R76" s="561"/>
      <c r="S76" s="607" t="s">
        <v>1002</v>
      </c>
    </row>
    <row r="77" spans="1:19" ht="14.25" customHeight="1" x14ac:dyDescent="0.2">
      <c r="A77" s="607" t="s">
        <v>2326</v>
      </c>
      <c r="B77" s="607">
        <v>2</v>
      </c>
      <c r="C77" s="1021" t="s">
        <v>2296</v>
      </c>
      <c r="D77" s="555" t="s">
        <v>2296</v>
      </c>
      <c r="E77" s="553" t="s">
        <v>2119</v>
      </c>
      <c r="F77" s="1022">
        <v>701820140212</v>
      </c>
      <c r="G77" s="549" t="s">
        <v>19</v>
      </c>
      <c r="H77" s="313">
        <v>1</v>
      </c>
      <c r="I77" s="570">
        <v>41661</v>
      </c>
      <c r="J77" s="570">
        <v>41974</v>
      </c>
      <c r="K77" s="558" t="s">
        <v>16</v>
      </c>
      <c r="L77" s="1023">
        <f>8/30+11</f>
        <v>11.266666666666667</v>
      </c>
      <c r="M77" s="1023">
        <v>0</v>
      </c>
      <c r="N77" s="1022">
        <v>224</v>
      </c>
      <c r="O77" s="1022">
        <v>224</v>
      </c>
      <c r="P77" s="1024">
        <v>211208736</v>
      </c>
      <c r="Q77" s="550">
        <v>488</v>
      </c>
      <c r="R77" s="561" t="s">
        <v>409</v>
      </c>
      <c r="S77" s="607" t="s">
        <v>1002</v>
      </c>
    </row>
    <row r="78" spans="1:19" ht="14.25" customHeight="1" x14ac:dyDescent="0.2">
      <c r="A78" s="607" t="s">
        <v>2326</v>
      </c>
      <c r="B78" s="607">
        <v>26</v>
      </c>
      <c r="C78" s="1021" t="s">
        <v>2296</v>
      </c>
      <c r="D78" s="366" t="s">
        <v>2296</v>
      </c>
      <c r="E78" s="553" t="s">
        <v>2119</v>
      </c>
      <c r="F78" s="1022">
        <v>701820100048</v>
      </c>
      <c r="G78" s="549" t="s">
        <v>19</v>
      </c>
      <c r="H78" s="313">
        <v>1</v>
      </c>
      <c r="I78" s="570">
        <v>40208</v>
      </c>
      <c r="J78" s="570">
        <v>40543</v>
      </c>
      <c r="K78" s="558" t="s">
        <v>16</v>
      </c>
      <c r="L78" s="1023">
        <v>11</v>
      </c>
      <c r="M78" s="556">
        <v>0</v>
      </c>
      <c r="N78" s="1022">
        <v>1120</v>
      </c>
      <c r="O78" s="556">
        <f>+N78*H78</f>
        <v>1120</v>
      </c>
      <c r="P78" s="1024">
        <v>107042785</v>
      </c>
      <c r="Q78" s="550" t="s">
        <v>2299</v>
      </c>
      <c r="R78" s="561"/>
    </row>
    <row r="79" spans="1:19" ht="14.25" customHeight="1" x14ac:dyDescent="0.2">
      <c r="A79" s="607" t="s">
        <v>2326</v>
      </c>
      <c r="B79" s="607">
        <v>26</v>
      </c>
      <c r="C79" s="1021" t="s">
        <v>2296</v>
      </c>
      <c r="D79" s="366" t="s">
        <v>2296</v>
      </c>
      <c r="E79" s="553" t="s">
        <v>2119</v>
      </c>
      <c r="F79" s="1022">
        <v>701820110054</v>
      </c>
      <c r="G79" s="549" t="s">
        <v>19</v>
      </c>
      <c r="H79" s="557">
        <v>1</v>
      </c>
      <c r="I79" s="570">
        <v>40573</v>
      </c>
      <c r="J79" s="570">
        <v>40908</v>
      </c>
      <c r="K79" s="558" t="s">
        <v>16</v>
      </c>
      <c r="L79" s="1023">
        <v>11</v>
      </c>
      <c r="M79" s="556">
        <v>0</v>
      </c>
      <c r="N79" s="1022">
        <v>80</v>
      </c>
      <c r="O79" s="556">
        <f t="shared" ref="O79:O80" si="5">+N79*H79</f>
        <v>80</v>
      </c>
      <c r="P79" s="1024">
        <v>110257690</v>
      </c>
      <c r="Q79" s="550" t="s">
        <v>2300</v>
      </c>
      <c r="R79" s="561"/>
    </row>
    <row r="80" spans="1:19" ht="14.25" customHeight="1" x14ac:dyDescent="0.2">
      <c r="A80" s="607" t="s">
        <v>2326</v>
      </c>
      <c r="B80" s="607">
        <v>26</v>
      </c>
      <c r="C80" s="1021" t="s">
        <v>2296</v>
      </c>
      <c r="D80" s="366" t="s">
        <v>2296</v>
      </c>
      <c r="E80" s="553" t="s">
        <v>2119</v>
      </c>
      <c r="F80" s="1022">
        <v>701820130336</v>
      </c>
      <c r="G80" s="549" t="s">
        <v>19</v>
      </c>
      <c r="H80" s="557">
        <v>1</v>
      </c>
      <c r="I80" s="570">
        <v>41508</v>
      </c>
      <c r="J80" s="570">
        <v>41851</v>
      </c>
      <c r="K80" s="558" t="s">
        <v>16</v>
      </c>
      <c r="L80" s="1023">
        <f>8/30+11</f>
        <v>11.266666666666667</v>
      </c>
      <c r="M80" s="556">
        <v>0</v>
      </c>
      <c r="N80" s="1022">
        <v>400</v>
      </c>
      <c r="O80" s="556">
        <f t="shared" si="5"/>
        <v>400</v>
      </c>
      <c r="P80" s="1024">
        <v>933263632</v>
      </c>
      <c r="Q80" s="550">
        <v>57</v>
      </c>
      <c r="R80" s="561"/>
    </row>
    <row r="81" spans="1:19" ht="14.25" customHeight="1" x14ac:dyDescent="0.2">
      <c r="A81" s="607" t="s">
        <v>2326</v>
      </c>
      <c r="B81" s="607">
        <v>26</v>
      </c>
      <c r="C81" s="1021" t="s">
        <v>2296</v>
      </c>
      <c r="D81" s="1021" t="s">
        <v>2296</v>
      </c>
      <c r="E81" s="553" t="s">
        <v>2119</v>
      </c>
      <c r="F81" s="1022">
        <v>701820140170</v>
      </c>
      <c r="G81" s="549" t="s">
        <v>19</v>
      </c>
      <c r="H81" s="313">
        <v>1</v>
      </c>
      <c r="I81" s="570">
        <v>41661</v>
      </c>
      <c r="J81" s="570">
        <v>41973</v>
      </c>
      <c r="K81" s="558" t="s">
        <v>16</v>
      </c>
      <c r="L81" s="1023">
        <f>8/30+10</f>
        <v>10.266666666666667</v>
      </c>
      <c r="M81" s="1023">
        <v>0</v>
      </c>
      <c r="N81" s="1022">
        <v>240</v>
      </c>
      <c r="O81" s="1022">
        <v>240</v>
      </c>
      <c r="P81" s="1024">
        <v>309862651</v>
      </c>
      <c r="Q81" s="550">
        <v>179</v>
      </c>
      <c r="R81" s="561"/>
      <c r="S81" s="607" t="s">
        <v>1002</v>
      </c>
    </row>
    <row r="82" spans="1:19" s="893" customFormat="1" ht="14.25" customHeight="1" x14ac:dyDescent="0.2">
      <c r="A82" s="893" t="s">
        <v>2387</v>
      </c>
      <c r="B82" s="893">
        <v>3</v>
      </c>
      <c r="C82" s="1236" t="s">
        <v>2388</v>
      </c>
      <c r="D82" s="1237" t="s">
        <v>2296</v>
      </c>
      <c r="E82" s="431" t="s">
        <v>2119</v>
      </c>
      <c r="F82" s="1238" t="s">
        <v>2386</v>
      </c>
      <c r="G82" s="1157"/>
      <c r="H82" s="1239"/>
      <c r="I82" s="1159"/>
      <c r="J82" s="1159"/>
      <c r="K82" s="1160"/>
      <c r="L82" s="1240"/>
      <c r="M82" s="1240"/>
      <c r="N82" s="1241"/>
      <c r="O82" s="1241"/>
      <c r="P82" s="1242"/>
      <c r="Q82" s="1163"/>
      <c r="R82" s="1164"/>
    </row>
    <row r="83" spans="1:19" ht="14.25" customHeight="1" x14ac:dyDescent="0.2">
      <c r="C83" s="1032"/>
      <c r="D83" s="1032"/>
      <c r="E83" s="414"/>
      <c r="F83" s="1033"/>
      <c r="G83" s="286"/>
      <c r="H83" s="1034"/>
      <c r="I83" s="287"/>
      <c r="J83" s="287"/>
      <c r="K83" s="288"/>
      <c r="L83" s="1035"/>
      <c r="M83" s="1035"/>
      <c r="N83" s="1033"/>
      <c r="O83" s="1033"/>
      <c r="P83" s="1036"/>
      <c r="Q83" s="290"/>
      <c r="R83" s="559"/>
    </row>
    <row r="84" spans="1:19" ht="14.25" customHeight="1" x14ac:dyDescent="0.2">
      <c r="C84" s="1071"/>
      <c r="D84" s="1071"/>
      <c r="E84" s="1071"/>
      <c r="F84" s="1077"/>
      <c r="G84" s="1073"/>
      <c r="H84" s="1074"/>
      <c r="I84" s="1075"/>
      <c r="J84" s="1075"/>
      <c r="K84" s="1076"/>
      <c r="L84" s="1072"/>
      <c r="M84" s="1076"/>
      <c r="N84" s="1072"/>
      <c r="O84" s="1072"/>
      <c r="P84" s="1078"/>
      <c r="Q84" s="1078"/>
      <c r="R84" s="1056"/>
    </row>
    <row r="86" spans="1:19" ht="14.25" customHeight="1" x14ac:dyDescent="0.2">
      <c r="A86" s="607" t="s">
        <v>2326</v>
      </c>
      <c r="B86" s="607">
        <v>7</v>
      </c>
      <c r="C86" s="991" t="s">
        <v>2118</v>
      </c>
      <c r="D86" s="991" t="s">
        <v>2111</v>
      </c>
      <c r="E86" s="991" t="s">
        <v>32</v>
      </c>
      <c r="F86" s="993">
        <v>701820130248</v>
      </c>
      <c r="G86" s="992" t="s">
        <v>19</v>
      </c>
      <c r="H86" s="994">
        <v>1</v>
      </c>
      <c r="I86" s="995">
        <v>41332</v>
      </c>
      <c r="J86" s="995">
        <v>41639</v>
      </c>
      <c r="K86" s="996" t="s">
        <v>16</v>
      </c>
      <c r="L86" s="997">
        <v>10.029999999999999</v>
      </c>
      <c r="M86" s="997">
        <v>0</v>
      </c>
      <c r="N86" s="993">
        <v>860</v>
      </c>
      <c r="O86" s="993">
        <f>+N86*H86</f>
        <v>860</v>
      </c>
      <c r="P86" s="998">
        <v>1577192700</v>
      </c>
      <c r="Q86" s="1067">
        <v>84.85</v>
      </c>
      <c r="R86" s="999" t="s">
        <v>2112</v>
      </c>
    </row>
    <row r="87" spans="1:19" ht="14.25" customHeight="1" x14ac:dyDescent="0.2">
      <c r="A87" s="607" t="s">
        <v>2326</v>
      </c>
      <c r="B87" s="607">
        <v>7</v>
      </c>
      <c r="C87" s="991" t="s">
        <v>2118</v>
      </c>
      <c r="D87" s="992" t="s">
        <v>2113</v>
      </c>
      <c r="E87" s="991" t="s">
        <v>32</v>
      </c>
      <c r="F87" s="993">
        <v>701820100149</v>
      </c>
      <c r="G87" s="992" t="s">
        <v>19</v>
      </c>
      <c r="H87" s="1066">
        <v>1</v>
      </c>
      <c r="I87" s="995">
        <v>40211</v>
      </c>
      <c r="J87" s="995">
        <v>40543</v>
      </c>
      <c r="K87" s="996" t="s">
        <v>16</v>
      </c>
      <c r="L87" s="997">
        <v>10.92</v>
      </c>
      <c r="M87" s="997">
        <v>0</v>
      </c>
      <c r="N87" s="993">
        <v>466</v>
      </c>
      <c r="O87" s="993">
        <f>+N87*H87</f>
        <v>466</v>
      </c>
      <c r="P87" s="998">
        <v>253951690</v>
      </c>
      <c r="Q87" s="998" t="s">
        <v>2114</v>
      </c>
      <c r="R87" s="1068" t="s">
        <v>2115</v>
      </c>
    </row>
    <row r="88" spans="1:19" ht="14.25" customHeight="1" x14ac:dyDescent="0.2">
      <c r="A88" s="607" t="s">
        <v>2326</v>
      </c>
      <c r="B88" s="607">
        <v>7</v>
      </c>
      <c r="C88" s="991" t="s">
        <v>2118</v>
      </c>
      <c r="D88" s="991" t="s">
        <v>2113</v>
      </c>
      <c r="E88" s="991" t="s">
        <v>32</v>
      </c>
      <c r="F88" s="997">
        <v>701820120145</v>
      </c>
      <c r="G88" s="992" t="s">
        <v>19</v>
      </c>
      <c r="H88" s="1066">
        <v>1</v>
      </c>
      <c r="I88" s="995">
        <v>40923</v>
      </c>
      <c r="J88" s="995">
        <v>41273</v>
      </c>
      <c r="K88" s="996" t="s">
        <v>16</v>
      </c>
      <c r="L88" s="997">
        <v>11.5</v>
      </c>
      <c r="M88" s="997">
        <v>0</v>
      </c>
      <c r="N88" s="993">
        <v>130</v>
      </c>
      <c r="O88" s="993">
        <f>+N88*H88</f>
        <v>130</v>
      </c>
      <c r="P88" s="998">
        <v>75888133</v>
      </c>
      <c r="Q88" s="1067" t="s">
        <v>2116</v>
      </c>
      <c r="R88" s="1068" t="s">
        <v>2117</v>
      </c>
    </row>
    <row r="89" spans="1:19" ht="14.25" customHeight="1" x14ac:dyDescent="0.2">
      <c r="A89" s="607" t="s">
        <v>2326</v>
      </c>
      <c r="B89" s="607">
        <v>7</v>
      </c>
      <c r="C89" s="991" t="s">
        <v>2118</v>
      </c>
      <c r="D89" s="991" t="s">
        <v>2111</v>
      </c>
      <c r="E89" s="991" t="s">
        <v>32</v>
      </c>
      <c r="F89" s="993">
        <v>701820130247</v>
      </c>
      <c r="G89" s="992" t="s">
        <v>19</v>
      </c>
      <c r="H89" s="994">
        <v>1</v>
      </c>
      <c r="I89" s="995">
        <v>41332</v>
      </c>
      <c r="J89" s="995">
        <v>41639</v>
      </c>
      <c r="K89" s="996" t="s">
        <v>16</v>
      </c>
      <c r="L89" s="997">
        <v>10.029999999999999</v>
      </c>
      <c r="M89" s="997">
        <v>0</v>
      </c>
      <c r="N89" s="993">
        <v>367</v>
      </c>
      <c r="O89" s="993">
        <f>+N89*H89</f>
        <v>367</v>
      </c>
      <c r="P89" s="998">
        <v>781922400</v>
      </c>
      <c r="Q89" s="1069">
        <v>197</v>
      </c>
      <c r="R89" s="999" t="s">
        <v>2112</v>
      </c>
    </row>
    <row r="90" spans="1:19" ht="14.25" customHeight="1" x14ac:dyDescent="0.2">
      <c r="A90" s="607" t="s">
        <v>2326</v>
      </c>
      <c r="B90" s="607">
        <v>7</v>
      </c>
      <c r="C90" s="991" t="s">
        <v>2118</v>
      </c>
      <c r="D90" s="991" t="s">
        <v>2111</v>
      </c>
      <c r="E90" s="991" t="s">
        <v>32</v>
      </c>
      <c r="F90" s="993">
        <v>701820130256</v>
      </c>
      <c r="G90" s="992" t="s">
        <v>19</v>
      </c>
      <c r="H90" s="1066">
        <v>1</v>
      </c>
      <c r="I90" s="995">
        <v>41337</v>
      </c>
      <c r="J90" s="995">
        <v>41639</v>
      </c>
      <c r="K90" s="996" t="s">
        <v>16</v>
      </c>
      <c r="L90" s="997">
        <v>9.86</v>
      </c>
      <c r="M90" s="997">
        <v>0</v>
      </c>
      <c r="N90" s="993">
        <v>150</v>
      </c>
      <c r="O90" s="993">
        <f t="shared" ref="O90" si="6">+N90*H90</f>
        <v>150</v>
      </c>
      <c r="P90" s="998">
        <v>379102500</v>
      </c>
      <c r="Q90" s="998">
        <v>198</v>
      </c>
      <c r="R90" s="999" t="s">
        <v>2112</v>
      </c>
    </row>
    <row r="91" spans="1:19" ht="14.25" customHeight="1" x14ac:dyDescent="0.2">
      <c r="A91" s="607" t="s">
        <v>2326</v>
      </c>
      <c r="B91" s="607">
        <v>7</v>
      </c>
      <c r="C91" s="991" t="s">
        <v>2118</v>
      </c>
      <c r="D91" s="991" t="s">
        <v>2113</v>
      </c>
      <c r="E91" s="991" t="s">
        <v>32</v>
      </c>
      <c r="F91" s="993">
        <v>701820110142</v>
      </c>
      <c r="G91" s="992" t="s">
        <v>19</v>
      </c>
      <c r="H91" s="1066">
        <v>1</v>
      </c>
      <c r="I91" s="995">
        <v>40557</v>
      </c>
      <c r="J91" s="995">
        <v>40908</v>
      </c>
      <c r="K91" s="996" t="s">
        <v>16</v>
      </c>
      <c r="L91" s="997">
        <v>11.53</v>
      </c>
      <c r="M91" s="997">
        <v>0</v>
      </c>
      <c r="N91" s="993">
        <v>648</v>
      </c>
      <c r="O91" s="993">
        <v>648</v>
      </c>
      <c r="P91" s="998">
        <v>352908808</v>
      </c>
      <c r="Q91" s="1069">
        <v>209</v>
      </c>
      <c r="R91" s="1070" t="s">
        <v>2112</v>
      </c>
    </row>
    <row r="92" spans="1:19" ht="14.25" customHeight="1" x14ac:dyDescent="0.2">
      <c r="A92" s="607" t="s">
        <v>2326</v>
      </c>
      <c r="B92" s="607">
        <v>7</v>
      </c>
      <c r="C92" s="991" t="s">
        <v>2118</v>
      </c>
      <c r="D92" s="991" t="s">
        <v>2113</v>
      </c>
      <c r="E92" s="991" t="s">
        <v>32</v>
      </c>
      <c r="F92" s="997">
        <v>701820141.30999994</v>
      </c>
      <c r="G92" s="992" t="s">
        <v>19</v>
      </c>
      <c r="H92" s="1066">
        <v>1</v>
      </c>
      <c r="I92" s="995">
        <v>41660</v>
      </c>
      <c r="J92" s="995">
        <v>41912</v>
      </c>
      <c r="K92" s="996" t="s">
        <v>16</v>
      </c>
      <c r="L92" s="997">
        <v>8.3000000000000007</v>
      </c>
      <c r="M92" s="997">
        <v>0</v>
      </c>
      <c r="N92" s="993">
        <v>364</v>
      </c>
      <c r="O92" s="993">
        <v>364</v>
      </c>
      <c r="P92" s="998">
        <v>234213308</v>
      </c>
      <c r="Q92" s="998">
        <v>222</v>
      </c>
      <c r="R92" s="1070" t="s">
        <v>2112</v>
      </c>
    </row>
    <row r="93" spans="1:19" ht="14.25" customHeight="1" x14ac:dyDescent="0.2">
      <c r="C93" s="1071"/>
      <c r="D93" s="1071"/>
      <c r="E93" s="1071"/>
      <c r="F93" s="1072"/>
      <c r="G93" s="1073"/>
      <c r="H93" s="1074"/>
      <c r="I93" s="1075"/>
      <c r="J93" s="1075"/>
      <c r="K93" s="1076"/>
      <c r="L93" s="1072"/>
      <c r="M93" s="1072"/>
      <c r="N93" s="1077"/>
      <c r="O93" s="1077"/>
      <c r="P93" s="1078"/>
      <c r="Q93" s="1078"/>
      <c r="R93" s="1079"/>
    </row>
    <row r="94" spans="1:19" ht="14.25" customHeight="1" x14ac:dyDescent="0.2">
      <c r="A94" s="607" t="s">
        <v>2326</v>
      </c>
      <c r="B94" s="607">
        <v>13</v>
      </c>
      <c r="C94" s="992" t="s">
        <v>2222</v>
      </c>
      <c r="D94" s="992" t="s">
        <v>2222</v>
      </c>
      <c r="E94" s="991" t="s">
        <v>2223</v>
      </c>
      <c r="F94" s="993">
        <v>701820140165</v>
      </c>
      <c r="G94" s="992" t="s">
        <v>19</v>
      </c>
      <c r="H94" s="994">
        <v>1</v>
      </c>
      <c r="I94" s="995" t="s">
        <v>2224</v>
      </c>
      <c r="J94" s="996" t="s">
        <v>2225</v>
      </c>
      <c r="K94" s="996" t="s">
        <v>16</v>
      </c>
      <c r="L94" s="997">
        <v>8.3000000000000007</v>
      </c>
      <c r="M94" s="997">
        <v>0</v>
      </c>
      <c r="N94" s="1080">
        <v>696</v>
      </c>
      <c r="O94" s="1081">
        <f>N94*H94</f>
        <v>696</v>
      </c>
      <c r="P94" s="998">
        <v>1161914928</v>
      </c>
      <c r="Q94" s="998">
        <v>73</v>
      </c>
      <c r="R94" s="999" t="s">
        <v>525</v>
      </c>
    </row>
    <row r="95" spans="1:19" ht="14.25" customHeight="1" x14ac:dyDescent="0.2">
      <c r="A95" s="607" t="s">
        <v>2326</v>
      </c>
      <c r="B95" s="607">
        <v>13</v>
      </c>
      <c r="C95" s="992" t="s">
        <v>2222</v>
      </c>
      <c r="D95" s="992" t="s">
        <v>2222</v>
      </c>
      <c r="E95" s="991" t="s">
        <v>2226</v>
      </c>
      <c r="F95" s="993" t="s">
        <v>2227</v>
      </c>
      <c r="G95" s="992" t="s">
        <v>19</v>
      </c>
      <c r="H95" s="994">
        <v>1</v>
      </c>
      <c r="I95" s="992" t="s">
        <v>2228</v>
      </c>
      <c r="J95" s="996" t="s">
        <v>2229</v>
      </c>
      <c r="K95" s="996" t="s">
        <v>16</v>
      </c>
      <c r="L95" s="997">
        <v>9</v>
      </c>
      <c r="M95" s="997">
        <v>0</v>
      </c>
      <c r="N95" s="1080">
        <v>135</v>
      </c>
      <c r="O95" s="1081">
        <f t="shared" ref="O95:O96" si="7">N95*H95</f>
        <v>135</v>
      </c>
      <c r="P95" s="998">
        <v>79608965</v>
      </c>
      <c r="Q95" s="998">
        <v>74</v>
      </c>
      <c r="R95" s="999" t="s">
        <v>525</v>
      </c>
    </row>
    <row r="96" spans="1:19" ht="14.25" customHeight="1" x14ac:dyDescent="0.2">
      <c r="A96" s="607" t="s">
        <v>2326</v>
      </c>
      <c r="B96" s="607">
        <v>13</v>
      </c>
      <c r="C96" s="992" t="s">
        <v>2230</v>
      </c>
      <c r="D96" s="992" t="s">
        <v>2230</v>
      </c>
      <c r="E96" s="991" t="s">
        <v>2223</v>
      </c>
      <c r="F96" s="993">
        <v>701820130228</v>
      </c>
      <c r="G96" s="992" t="s">
        <v>19</v>
      </c>
      <c r="H96" s="1066">
        <v>1</v>
      </c>
      <c r="I96" s="992" t="s">
        <v>1197</v>
      </c>
      <c r="J96" s="996" t="s">
        <v>802</v>
      </c>
      <c r="K96" s="996" t="s">
        <v>16</v>
      </c>
      <c r="L96" s="997">
        <v>11</v>
      </c>
      <c r="M96" s="997">
        <v>0</v>
      </c>
      <c r="N96" s="1080">
        <v>322</v>
      </c>
      <c r="O96" s="1081">
        <f t="shared" si="7"/>
        <v>322</v>
      </c>
      <c r="P96" s="998"/>
      <c r="Q96" s="998"/>
      <c r="R96" s="999"/>
    </row>
    <row r="97" spans="1:19" ht="14.25" customHeight="1" x14ac:dyDescent="0.2">
      <c r="A97" s="607" t="s">
        <v>2326</v>
      </c>
      <c r="B97" s="607">
        <v>13</v>
      </c>
      <c r="C97" s="991" t="s">
        <v>2230</v>
      </c>
      <c r="D97" s="991" t="s">
        <v>2230</v>
      </c>
      <c r="E97" s="991" t="s">
        <v>2231</v>
      </c>
      <c r="F97" s="1080">
        <v>70182011075</v>
      </c>
      <c r="G97" s="992" t="s">
        <v>843</v>
      </c>
      <c r="H97" s="994">
        <v>1</v>
      </c>
      <c r="I97" s="995">
        <v>40571</v>
      </c>
      <c r="J97" s="996">
        <v>40908</v>
      </c>
      <c r="K97" s="996" t="s">
        <v>16</v>
      </c>
      <c r="L97" s="1080">
        <v>11.06</v>
      </c>
      <c r="M97" s="1080">
        <v>0</v>
      </c>
      <c r="N97" s="1082">
        <v>280</v>
      </c>
      <c r="O97" s="1082">
        <v>280</v>
      </c>
      <c r="P97" s="998">
        <v>167427880</v>
      </c>
      <c r="Q97" s="998" t="s">
        <v>2232</v>
      </c>
      <c r="R97" s="999" t="s">
        <v>525</v>
      </c>
      <c r="S97" s="607" t="s">
        <v>1002</v>
      </c>
    </row>
    <row r="98" spans="1:19" ht="14.25" customHeight="1" x14ac:dyDescent="0.2">
      <c r="A98" s="607" t="s">
        <v>2326</v>
      </c>
      <c r="B98" s="607">
        <v>13</v>
      </c>
      <c r="C98" s="991" t="s">
        <v>2222</v>
      </c>
      <c r="D98" s="991" t="s">
        <v>2222</v>
      </c>
      <c r="E98" s="991" t="s">
        <v>2231</v>
      </c>
      <c r="F98" s="993">
        <v>701820120131</v>
      </c>
      <c r="G98" s="992" t="s">
        <v>843</v>
      </c>
      <c r="H98" s="1066">
        <v>1</v>
      </c>
      <c r="I98" s="995">
        <v>40941</v>
      </c>
      <c r="J98" s="996">
        <v>41274</v>
      </c>
      <c r="K98" s="996" t="s">
        <v>16</v>
      </c>
      <c r="L98" s="1080">
        <v>10.86</v>
      </c>
      <c r="M98" s="1080">
        <v>0</v>
      </c>
      <c r="N98" s="1080">
        <v>120</v>
      </c>
      <c r="O98" s="1080">
        <v>120</v>
      </c>
      <c r="P98" s="998">
        <v>87532940</v>
      </c>
      <c r="Q98" s="998" t="s">
        <v>2233</v>
      </c>
      <c r="R98" s="999" t="s">
        <v>525</v>
      </c>
      <c r="S98" s="607" t="s">
        <v>1002</v>
      </c>
    </row>
    <row r="99" spans="1:19" ht="14.25" customHeight="1" x14ac:dyDescent="0.2">
      <c r="A99" s="607" t="s">
        <v>2326</v>
      </c>
      <c r="B99" s="607">
        <v>13</v>
      </c>
      <c r="C99" s="992" t="s">
        <v>2222</v>
      </c>
      <c r="D99" s="991" t="s">
        <v>2222</v>
      </c>
      <c r="E99" s="991" t="s">
        <v>2231</v>
      </c>
      <c r="F99" s="993">
        <v>700420140265</v>
      </c>
      <c r="G99" s="992" t="s">
        <v>843</v>
      </c>
      <c r="H99" s="1066">
        <v>1</v>
      </c>
      <c r="I99" s="995">
        <v>41661</v>
      </c>
      <c r="J99" s="996">
        <v>41912</v>
      </c>
      <c r="K99" s="996" t="s">
        <v>16</v>
      </c>
      <c r="L99" s="1080">
        <v>8.26</v>
      </c>
      <c r="M99" s="1080">
        <v>0</v>
      </c>
      <c r="N99" s="1081" t="s">
        <v>2234</v>
      </c>
      <c r="O99" s="1081"/>
      <c r="P99" s="998"/>
      <c r="Q99" s="998" t="s">
        <v>2235</v>
      </c>
      <c r="R99" s="999" t="s">
        <v>525</v>
      </c>
      <c r="S99" s="607" t="s">
        <v>1002</v>
      </c>
    </row>
    <row r="100" spans="1:19" ht="14.25" customHeight="1" x14ac:dyDescent="0.2">
      <c r="C100" s="1071"/>
      <c r="D100" s="1071"/>
      <c r="E100" s="1071"/>
      <c r="F100" s="1072"/>
      <c r="G100" s="1073"/>
      <c r="H100" s="1074"/>
      <c r="I100" s="1075"/>
      <c r="J100" s="1075"/>
      <c r="K100" s="1076"/>
      <c r="L100" s="1072"/>
      <c r="M100" s="1072"/>
      <c r="N100" s="1077"/>
      <c r="O100" s="1077"/>
      <c r="P100" s="1078"/>
      <c r="Q100" s="1078"/>
      <c r="R100" s="1079"/>
    </row>
    <row r="103" spans="1:19" ht="14.25" customHeight="1" x14ac:dyDescent="0.2">
      <c r="A103" s="607" t="s">
        <v>2326</v>
      </c>
      <c r="B103" s="607">
        <v>25</v>
      </c>
      <c r="C103" s="991" t="s">
        <v>2122</v>
      </c>
      <c r="D103" s="992" t="s">
        <v>32</v>
      </c>
      <c r="E103" s="991" t="s">
        <v>32</v>
      </c>
      <c r="F103" s="993">
        <v>70182011303.300003</v>
      </c>
      <c r="G103" s="992" t="s">
        <v>19</v>
      </c>
      <c r="H103" s="994">
        <v>1</v>
      </c>
      <c r="I103" s="995">
        <v>41512</v>
      </c>
      <c r="J103" s="996">
        <v>41988</v>
      </c>
      <c r="K103" s="996" t="s">
        <v>16</v>
      </c>
      <c r="L103" s="997">
        <v>13</v>
      </c>
      <c r="M103" s="997"/>
      <c r="N103" s="997">
        <v>250</v>
      </c>
      <c r="O103" s="997">
        <f>+N103*H103</f>
        <v>250</v>
      </c>
      <c r="P103" s="998">
        <v>685861400</v>
      </c>
      <c r="Q103" s="998">
        <v>38</v>
      </c>
      <c r="R103" s="999"/>
    </row>
    <row r="104" spans="1:19" ht="14.25" customHeight="1" x14ac:dyDescent="0.2">
      <c r="A104" s="607" t="s">
        <v>2326</v>
      </c>
      <c r="B104" s="607">
        <v>25</v>
      </c>
      <c r="C104" s="991" t="s">
        <v>2122</v>
      </c>
      <c r="D104" s="992" t="s">
        <v>32</v>
      </c>
      <c r="E104" s="991" t="s">
        <v>32</v>
      </c>
      <c r="F104" s="993">
        <v>707018201100.67004</v>
      </c>
      <c r="G104" s="992" t="s">
        <v>19</v>
      </c>
      <c r="H104" s="1066">
        <v>1</v>
      </c>
      <c r="I104" s="995">
        <v>40560</v>
      </c>
      <c r="J104" s="996">
        <v>40908</v>
      </c>
      <c r="K104" s="996" t="s">
        <v>16</v>
      </c>
      <c r="L104" s="997">
        <v>11</v>
      </c>
      <c r="M104" s="997"/>
      <c r="N104" s="997">
        <v>420</v>
      </c>
      <c r="O104" s="997">
        <v>420</v>
      </c>
      <c r="P104" s="998">
        <v>251104261</v>
      </c>
      <c r="Q104" s="998" t="s">
        <v>2123</v>
      </c>
      <c r="R104" s="999"/>
    </row>
    <row r="105" spans="1:19" ht="14.25" customHeight="1" x14ac:dyDescent="0.2">
      <c r="A105" s="607" t="s">
        <v>2326</v>
      </c>
      <c r="B105" s="607">
        <v>25</v>
      </c>
      <c r="C105" s="991" t="s">
        <v>2122</v>
      </c>
      <c r="D105" s="992" t="s">
        <v>32</v>
      </c>
      <c r="E105" s="991" t="s">
        <v>32</v>
      </c>
      <c r="F105" s="993">
        <v>70182001000.699997</v>
      </c>
      <c r="G105" s="992" t="s">
        <v>19</v>
      </c>
      <c r="H105" s="1066">
        <v>1</v>
      </c>
      <c r="I105" s="995">
        <v>40208</v>
      </c>
      <c r="J105" s="996">
        <v>40543</v>
      </c>
      <c r="K105" s="996" t="s">
        <v>16</v>
      </c>
      <c r="L105" s="997">
        <v>11</v>
      </c>
      <c r="M105" s="997"/>
      <c r="N105" s="997">
        <v>474</v>
      </c>
      <c r="O105" s="997">
        <v>474</v>
      </c>
      <c r="P105" s="998">
        <v>250599106</v>
      </c>
      <c r="Q105" s="998" t="s">
        <v>2124</v>
      </c>
      <c r="R105" s="999"/>
    </row>
    <row r="106" spans="1:19" ht="14.25" customHeight="1" x14ac:dyDescent="0.2">
      <c r="A106" s="607" t="s">
        <v>2326</v>
      </c>
      <c r="B106" s="607">
        <v>25</v>
      </c>
      <c r="C106" s="991" t="s">
        <v>2122</v>
      </c>
      <c r="D106" s="992" t="s">
        <v>32</v>
      </c>
      <c r="E106" s="991" t="s">
        <v>32</v>
      </c>
      <c r="F106" s="993">
        <v>70178201201.850006</v>
      </c>
      <c r="G106" s="992" t="s">
        <v>19</v>
      </c>
      <c r="H106" s="1066">
        <v>1</v>
      </c>
      <c r="I106" s="995">
        <v>40932</v>
      </c>
      <c r="J106" s="996">
        <v>41273</v>
      </c>
      <c r="K106" s="996" t="s">
        <v>16</v>
      </c>
      <c r="L106" s="997">
        <v>11</v>
      </c>
      <c r="M106" s="997"/>
      <c r="N106" s="997">
        <v>300</v>
      </c>
      <c r="O106" s="997">
        <v>300</v>
      </c>
      <c r="P106" s="998">
        <v>214660380</v>
      </c>
      <c r="Q106" s="998" t="s">
        <v>2125</v>
      </c>
      <c r="R106" s="999"/>
    </row>
    <row r="107" spans="1:19" ht="14.25" customHeight="1" x14ac:dyDescent="0.2">
      <c r="A107" s="607" t="s">
        <v>2326</v>
      </c>
      <c r="B107" s="607">
        <v>25</v>
      </c>
      <c r="C107" s="991" t="s">
        <v>2122</v>
      </c>
      <c r="D107" s="992" t="s">
        <v>32</v>
      </c>
      <c r="E107" s="991" t="s">
        <v>32</v>
      </c>
      <c r="F107" s="993">
        <v>7018201301.5200005</v>
      </c>
      <c r="G107" s="992" t="s">
        <v>19</v>
      </c>
      <c r="H107" s="1066">
        <v>1</v>
      </c>
      <c r="I107" s="995">
        <v>41304</v>
      </c>
      <c r="J107" s="996">
        <v>41639</v>
      </c>
      <c r="K107" s="996" t="s">
        <v>16</v>
      </c>
      <c r="L107" s="997">
        <v>11</v>
      </c>
      <c r="M107" s="997"/>
      <c r="N107" s="997">
        <v>539</v>
      </c>
      <c r="O107" s="997">
        <v>539</v>
      </c>
      <c r="P107" s="998">
        <v>462820458</v>
      </c>
      <c r="Q107" s="998" t="s">
        <v>2126</v>
      </c>
      <c r="R107" s="999"/>
    </row>
    <row r="108" spans="1:19" ht="14.25" customHeight="1" x14ac:dyDescent="0.2">
      <c r="A108" s="607" t="s">
        <v>2326</v>
      </c>
      <c r="B108" s="607">
        <v>25</v>
      </c>
      <c r="C108" s="991" t="s">
        <v>2122</v>
      </c>
      <c r="D108" s="992" t="s">
        <v>32</v>
      </c>
      <c r="E108" s="991" t="s">
        <v>32</v>
      </c>
      <c r="F108" s="993">
        <v>70182011303.300003</v>
      </c>
      <c r="G108" s="992" t="s">
        <v>19</v>
      </c>
      <c r="H108" s="992">
        <v>100</v>
      </c>
      <c r="I108" s="995">
        <v>41512</v>
      </c>
      <c r="J108" s="996">
        <v>41988</v>
      </c>
      <c r="K108" s="996" t="s">
        <v>16</v>
      </c>
      <c r="L108" s="997">
        <v>13</v>
      </c>
      <c r="M108" s="996"/>
      <c r="N108" s="997">
        <v>250</v>
      </c>
      <c r="O108" s="997">
        <f>+N108*H108</f>
        <v>25000</v>
      </c>
      <c r="P108" s="998">
        <v>685861400</v>
      </c>
      <c r="Q108" s="998">
        <v>38</v>
      </c>
      <c r="R108" s="999"/>
      <c r="S108" s="607" t="s">
        <v>1002</v>
      </c>
    </row>
    <row r="109" spans="1:19" ht="14.25" customHeight="1" x14ac:dyDescent="0.2">
      <c r="A109" s="607" t="s">
        <v>2326</v>
      </c>
      <c r="B109" s="607">
        <v>25</v>
      </c>
      <c r="C109" s="991" t="s">
        <v>2122</v>
      </c>
      <c r="D109" s="992" t="s">
        <v>32</v>
      </c>
      <c r="E109" s="991" t="s">
        <v>32</v>
      </c>
      <c r="F109" s="993">
        <v>707018201100.67004</v>
      </c>
      <c r="G109" s="992" t="s">
        <v>19</v>
      </c>
      <c r="H109" s="992">
        <v>100</v>
      </c>
      <c r="I109" s="995">
        <v>40560</v>
      </c>
      <c r="J109" s="996">
        <v>40908</v>
      </c>
      <c r="K109" s="996" t="s">
        <v>16</v>
      </c>
      <c r="L109" s="997">
        <v>11</v>
      </c>
      <c r="M109" s="996"/>
      <c r="N109" s="997">
        <v>420</v>
      </c>
      <c r="O109" s="997">
        <v>420</v>
      </c>
      <c r="P109" s="998">
        <v>251104261</v>
      </c>
      <c r="Q109" s="998" t="s">
        <v>2123</v>
      </c>
      <c r="R109" s="999"/>
      <c r="S109" s="607" t="s">
        <v>1002</v>
      </c>
    </row>
    <row r="110" spans="1:19" ht="14.25" customHeight="1" x14ac:dyDescent="0.2">
      <c r="A110" s="607" t="s">
        <v>2326</v>
      </c>
      <c r="B110" s="607">
        <v>25</v>
      </c>
      <c r="C110" s="991" t="s">
        <v>2122</v>
      </c>
      <c r="D110" s="992" t="s">
        <v>32</v>
      </c>
      <c r="E110" s="991" t="s">
        <v>32</v>
      </c>
      <c r="F110" s="993">
        <v>70182001000.699997</v>
      </c>
      <c r="G110" s="992" t="s">
        <v>19</v>
      </c>
      <c r="H110" s="992">
        <v>100</v>
      </c>
      <c r="I110" s="995">
        <v>40208</v>
      </c>
      <c r="J110" s="996">
        <v>40543</v>
      </c>
      <c r="K110" s="996" t="s">
        <v>16</v>
      </c>
      <c r="L110" s="997">
        <v>11</v>
      </c>
      <c r="M110" s="996"/>
      <c r="N110" s="997">
        <v>474</v>
      </c>
      <c r="O110" s="997">
        <v>474</v>
      </c>
      <c r="P110" s="998">
        <v>250599106</v>
      </c>
      <c r="Q110" s="998" t="s">
        <v>2124</v>
      </c>
      <c r="R110" s="999"/>
      <c r="S110" s="607" t="s">
        <v>1002</v>
      </c>
    </row>
    <row r="111" spans="1:19" ht="14.25" customHeight="1" x14ac:dyDescent="0.2">
      <c r="A111" s="607" t="s">
        <v>2326</v>
      </c>
      <c r="B111" s="607">
        <v>25</v>
      </c>
      <c r="C111" s="991" t="s">
        <v>2122</v>
      </c>
      <c r="D111" s="992" t="s">
        <v>32</v>
      </c>
      <c r="E111" s="991" t="s">
        <v>32</v>
      </c>
      <c r="F111" s="993">
        <v>70178201201.850006</v>
      </c>
      <c r="G111" s="992" t="s">
        <v>19</v>
      </c>
      <c r="H111" s="992">
        <v>100</v>
      </c>
      <c r="I111" s="995">
        <v>40932</v>
      </c>
      <c r="J111" s="996">
        <v>41273</v>
      </c>
      <c r="K111" s="996" t="s">
        <v>16</v>
      </c>
      <c r="L111" s="997">
        <v>11</v>
      </c>
      <c r="M111" s="996"/>
      <c r="N111" s="997">
        <v>300</v>
      </c>
      <c r="O111" s="997">
        <v>300</v>
      </c>
      <c r="P111" s="998">
        <v>214660380</v>
      </c>
      <c r="Q111" s="998" t="s">
        <v>2125</v>
      </c>
      <c r="R111" s="999"/>
      <c r="S111" s="607" t="s">
        <v>1002</v>
      </c>
    </row>
    <row r="112" spans="1:19" ht="14.25" customHeight="1" x14ac:dyDescent="0.2">
      <c r="A112" s="607" t="s">
        <v>2326</v>
      </c>
      <c r="B112" s="607">
        <v>25</v>
      </c>
      <c r="C112" s="991" t="s">
        <v>2122</v>
      </c>
      <c r="D112" s="992" t="s">
        <v>32</v>
      </c>
      <c r="E112" s="991" t="s">
        <v>32</v>
      </c>
      <c r="F112" s="993">
        <v>7018201301.5200005</v>
      </c>
      <c r="G112" s="992" t="s">
        <v>19</v>
      </c>
      <c r="H112" s="992">
        <v>100</v>
      </c>
      <c r="I112" s="995">
        <v>41304</v>
      </c>
      <c r="J112" s="996">
        <v>41639</v>
      </c>
      <c r="K112" s="996" t="s">
        <v>16</v>
      </c>
      <c r="L112" s="997">
        <v>11</v>
      </c>
      <c r="M112" s="996"/>
      <c r="N112" s="997">
        <v>539</v>
      </c>
      <c r="O112" s="997">
        <v>539</v>
      </c>
      <c r="P112" s="998">
        <v>462820458</v>
      </c>
      <c r="Q112" s="998" t="s">
        <v>2126</v>
      </c>
      <c r="R112" s="999"/>
      <c r="S112" s="607" t="s">
        <v>1002</v>
      </c>
    </row>
    <row r="113" spans="1:19" ht="14.25" customHeight="1" x14ac:dyDescent="0.2">
      <c r="A113" s="607" t="s">
        <v>2326</v>
      </c>
      <c r="B113" s="607">
        <v>8</v>
      </c>
      <c r="C113" s="1046" t="s">
        <v>2253</v>
      </c>
      <c r="D113" s="1046" t="s">
        <v>2254</v>
      </c>
      <c r="E113" s="1046" t="s">
        <v>32</v>
      </c>
      <c r="F113" s="1047">
        <v>701820140216</v>
      </c>
      <c r="G113" s="1048" t="s">
        <v>19</v>
      </c>
      <c r="H113" s="1057">
        <v>1</v>
      </c>
      <c r="I113" s="1050">
        <v>41661</v>
      </c>
      <c r="J113" s="1050">
        <v>41954</v>
      </c>
      <c r="K113" s="1051" t="s">
        <v>16</v>
      </c>
      <c r="L113" s="1052">
        <v>8.27</v>
      </c>
      <c r="M113" s="1052">
        <v>1.36</v>
      </c>
      <c r="N113" s="1047">
        <v>376</v>
      </c>
      <c r="O113" s="1047">
        <v>376</v>
      </c>
      <c r="P113" s="1053">
        <v>320474536</v>
      </c>
      <c r="Q113" s="1054">
        <v>137</v>
      </c>
      <c r="R113" s="1055" t="s">
        <v>525</v>
      </c>
    </row>
    <row r="115" spans="1:19" ht="14.25" customHeight="1" x14ac:dyDescent="0.2">
      <c r="A115" s="607" t="s">
        <v>2326</v>
      </c>
      <c r="B115" s="607">
        <v>4</v>
      </c>
      <c r="C115" s="991" t="s">
        <v>2127</v>
      </c>
      <c r="D115" s="1000" t="s">
        <v>2127</v>
      </c>
      <c r="E115" s="1000" t="s">
        <v>32</v>
      </c>
      <c r="F115" s="1001">
        <v>701820140126</v>
      </c>
      <c r="G115" s="1002" t="s">
        <v>19</v>
      </c>
      <c r="H115" s="1003">
        <v>1</v>
      </c>
      <c r="I115" s="1004">
        <v>41660</v>
      </c>
      <c r="J115" s="1004">
        <v>41912</v>
      </c>
      <c r="K115" s="1005" t="s">
        <v>16</v>
      </c>
      <c r="L115" s="1006">
        <v>8.3000000000000007</v>
      </c>
      <c r="M115" s="1006">
        <v>0</v>
      </c>
      <c r="N115" s="1001">
        <v>560</v>
      </c>
      <c r="O115" s="1001">
        <f>+N115*H115</f>
        <v>560</v>
      </c>
      <c r="P115" s="1007">
        <v>528021840</v>
      </c>
      <c r="Q115" s="1008">
        <v>48</v>
      </c>
      <c r="R115" s="1009" t="s">
        <v>2128</v>
      </c>
    </row>
    <row r="116" spans="1:19" ht="14.25" customHeight="1" x14ac:dyDescent="0.2">
      <c r="A116" s="607" t="s">
        <v>2326</v>
      </c>
      <c r="B116" s="607">
        <v>4</v>
      </c>
      <c r="C116" s="991" t="s">
        <v>2127</v>
      </c>
      <c r="D116" s="1000" t="s">
        <v>2127</v>
      </c>
      <c r="E116" s="1000" t="s">
        <v>32</v>
      </c>
      <c r="F116" s="1001">
        <v>7018201201.3900003</v>
      </c>
      <c r="G116" s="1002" t="s">
        <v>19</v>
      </c>
      <c r="H116" s="1010">
        <v>1</v>
      </c>
      <c r="I116" s="1004">
        <v>40943</v>
      </c>
      <c r="J116" s="1004">
        <v>41273</v>
      </c>
      <c r="K116" s="1005" t="s">
        <v>16</v>
      </c>
      <c r="L116" s="1006">
        <v>10.85</v>
      </c>
      <c r="M116" s="1006">
        <v>0</v>
      </c>
      <c r="N116" s="1001">
        <v>1200</v>
      </c>
      <c r="O116" s="1001">
        <v>1200</v>
      </c>
      <c r="P116" s="1007">
        <v>684668709</v>
      </c>
      <c r="Q116" s="1008" t="s">
        <v>2129</v>
      </c>
      <c r="R116" s="1009"/>
    </row>
    <row r="117" spans="1:19" ht="14.25" customHeight="1" x14ac:dyDescent="0.2">
      <c r="A117" s="607" t="s">
        <v>2326</v>
      </c>
      <c r="B117" s="607">
        <v>4</v>
      </c>
      <c r="C117" s="991" t="s">
        <v>2127</v>
      </c>
      <c r="D117" s="1000" t="s">
        <v>2127</v>
      </c>
      <c r="E117" s="1000" t="s">
        <v>32</v>
      </c>
      <c r="F117" s="1001">
        <v>701820130133</v>
      </c>
      <c r="G117" s="1002" t="s">
        <v>19</v>
      </c>
      <c r="H117" s="1010">
        <v>1</v>
      </c>
      <c r="I117" s="1004">
        <v>41309</v>
      </c>
      <c r="J117" s="1004">
        <v>41639</v>
      </c>
      <c r="K117" s="1005" t="s">
        <v>16</v>
      </c>
      <c r="L117" s="1006">
        <v>10.85</v>
      </c>
      <c r="M117" s="1006">
        <v>0</v>
      </c>
      <c r="N117" s="1001">
        <v>560</v>
      </c>
      <c r="O117" s="1001">
        <v>560</v>
      </c>
      <c r="P117" s="1007">
        <v>562740021</v>
      </c>
      <c r="Q117" s="1008" t="s">
        <v>2130</v>
      </c>
      <c r="R117" s="1009"/>
    </row>
    <row r="118" spans="1:19" ht="14.25" customHeight="1" x14ac:dyDescent="0.2">
      <c r="A118" s="607" t="s">
        <v>2326</v>
      </c>
      <c r="B118" s="607">
        <v>4</v>
      </c>
      <c r="C118" s="1000" t="s">
        <v>2127</v>
      </c>
      <c r="D118" s="1002" t="s">
        <v>2127</v>
      </c>
      <c r="E118" s="1000" t="s">
        <v>32</v>
      </c>
      <c r="F118" s="1001">
        <v>701820110160</v>
      </c>
      <c r="G118" s="1002" t="s">
        <v>19</v>
      </c>
      <c r="H118" s="1003">
        <v>1</v>
      </c>
      <c r="I118" s="1004">
        <v>40213</v>
      </c>
      <c r="J118" s="1004">
        <v>40543</v>
      </c>
      <c r="K118" s="1005" t="s">
        <v>16</v>
      </c>
      <c r="L118" s="1006">
        <v>10.24</v>
      </c>
      <c r="M118" s="1005" t="s">
        <v>95</v>
      </c>
      <c r="N118" s="1001">
        <v>888</v>
      </c>
      <c r="O118" s="1001">
        <v>100</v>
      </c>
      <c r="P118" s="1008">
        <v>332045024</v>
      </c>
      <c r="Q118" s="1008" t="s">
        <v>2131</v>
      </c>
      <c r="R118" s="1009" t="s">
        <v>525</v>
      </c>
      <c r="S118" s="607" t="s">
        <v>1002</v>
      </c>
    </row>
    <row r="119" spans="1:19" ht="14.25" customHeight="1" x14ac:dyDescent="0.2">
      <c r="A119" s="607" t="s">
        <v>2326</v>
      </c>
      <c r="B119" s="607">
        <v>4</v>
      </c>
      <c r="C119" s="1000" t="s">
        <v>2127</v>
      </c>
      <c r="D119" s="1002" t="s">
        <v>2127</v>
      </c>
      <c r="E119" s="1000" t="s">
        <v>32</v>
      </c>
      <c r="F119" s="1001">
        <v>701820110133</v>
      </c>
      <c r="G119" s="1002" t="s">
        <v>19</v>
      </c>
      <c r="H119" s="1010">
        <v>1</v>
      </c>
      <c r="I119" s="1004">
        <v>40578</v>
      </c>
      <c r="J119" s="1004">
        <v>40908</v>
      </c>
      <c r="K119" s="1005" t="s">
        <v>16</v>
      </c>
      <c r="L119" s="1006">
        <v>10.24</v>
      </c>
      <c r="M119" s="1005" t="s">
        <v>95</v>
      </c>
      <c r="N119" s="1001">
        <v>116</v>
      </c>
      <c r="O119" s="1001">
        <v>100</v>
      </c>
      <c r="P119" s="1008">
        <v>62883480</v>
      </c>
      <c r="Q119" s="1008" t="s">
        <v>2132</v>
      </c>
      <c r="R119" s="1009" t="s">
        <v>525</v>
      </c>
      <c r="S119" s="607" t="s">
        <v>1002</v>
      </c>
    </row>
    <row r="122" spans="1:19" ht="14.25" customHeight="1" x14ac:dyDescent="0.2">
      <c r="A122" s="607" t="s">
        <v>2326</v>
      </c>
      <c r="B122" s="607">
        <v>19</v>
      </c>
      <c r="C122" s="991" t="s">
        <v>2133</v>
      </c>
      <c r="D122" s="992" t="s">
        <v>2133</v>
      </c>
      <c r="E122" s="991" t="s">
        <v>32</v>
      </c>
      <c r="F122" s="993">
        <v>701820140114</v>
      </c>
      <c r="G122" s="992" t="s">
        <v>19</v>
      </c>
      <c r="H122" s="994">
        <v>1</v>
      </c>
      <c r="I122" s="995" t="s">
        <v>2134</v>
      </c>
      <c r="J122" s="996" t="s">
        <v>1195</v>
      </c>
      <c r="K122" s="996" t="s">
        <v>16</v>
      </c>
      <c r="L122" s="1080">
        <v>9</v>
      </c>
      <c r="M122" s="1080">
        <v>0</v>
      </c>
      <c r="N122" s="1080">
        <v>809</v>
      </c>
      <c r="O122" s="1080">
        <v>647.20000000000005</v>
      </c>
      <c r="P122" s="998">
        <v>1350559162</v>
      </c>
      <c r="Q122" s="998">
        <v>59</v>
      </c>
      <c r="R122" s="999" t="s">
        <v>525</v>
      </c>
    </row>
    <row r="123" spans="1:19" ht="14.25" customHeight="1" x14ac:dyDescent="0.2">
      <c r="A123" s="607" t="s">
        <v>2326</v>
      </c>
      <c r="B123" s="607">
        <v>19</v>
      </c>
      <c r="C123" s="991" t="s">
        <v>2133</v>
      </c>
      <c r="D123" s="992" t="s">
        <v>2133</v>
      </c>
      <c r="E123" s="991" t="s">
        <v>32</v>
      </c>
      <c r="F123" s="993">
        <v>701820130252</v>
      </c>
      <c r="G123" s="992" t="s">
        <v>19</v>
      </c>
      <c r="H123" s="994">
        <v>1</v>
      </c>
      <c r="I123" s="992" t="s">
        <v>2135</v>
      </c>
      <c r="J123" s="996" t="s">
        <v>802</v>
      </c>
      <c r="K123" s="996" t="s">
        <v>16</v>
      </c>
      <c r="L123" s="1080">
        <v>10</v>
      </c>
      <c r="M123" s="1080">
        <v>0</v>
      </c>
      <c r="N123" s="1080">
        <v>435</v>
      </c>
      <c r="O123" s="997">
        <v>348</v>
      </c>
      <c r="P123" s="998">
        <v>797766075</v>
      </c>
      <c r="Q123" s="998">
        <v>60</v>
      </c>
      <c r="R123" s="999" t="s">
        <v>525</v>
      </c>
    </row>
    <row r="124" spans="1:19" ht="14.25" customHeight="1" x14ac:dyDescent="0.2">
      <c r="A124" s="607" t="s">
        <v>2326</v>
      </c>
      <c r="B124" s="607">
        <v>19</v>
      </c>
      <c r="C124" s="991" t="s">
        <v>2133</v>
      </c>
      <c r="D124" s="992" t="s">
        <v>2133</v>
      </c>
      <c r="E124" s="991" t="s">
        <v>2136</v>
      </c>
      <c r="F124" s="993">
        <v>40634</v>
      </c>
      <c r="G124" s="992" t="s">
        <v>19</v>
      </c>
      <c r="H124" s="1066">
        <v>1</v>
      </c>
      <c r="I124" s="992" t="s">
        <v>2137</v>
      </c>
      <c r="J124" s="996" t="s">
        <v>2138</v>
      </c>
      <c r="K124" s="996" t="s">
        <v>16</v>
      </c>
      <c r="L124" s="1080">
        <v>7</v>
      </c>
      <c r="M124" s="1080">
        <v>0</v>
      </c>
      <c r="N124" s="1080">
        <v>60</v>
      </c>
      <c r="O124" s="1080">
        <v>48</v>
      </c>
      <c r="P124" s="998">
        <v>3500000</v>
      </c>
      <c r="Q124" s="998">
        <v>61</v>
      </c>
      <c r="R124" s="999" t="s">
        <v>525</v>
      </c>
    </row>
    <row r="125" spans="1:19" ht="14.25" customHeight="1" x14ac:dyDescent="0.2">
      <c r="A125" s="607" t="s">
        <v>2326</v>
      </c>
      <c r="B125" s="607">
        <v>19</v>
      </c>
      <c r="C125" s="991" t="s">
        <v>2139</v>
      </c>
      <c r="D125" s="992" t="s">
        <v>2140</v>
      </c>
      <c r="E125" s="992" t="s">
        <v>2140</v>
      </c>
      <c r="F125" s="1080">
        <v>105012010</v>
      </c>
      <c r="G125" s="992" t="s">
        <v>843</v>
      </c>
      <c r="H125" s="994">
        <v>1</v>
      </c>
      <c r="I125" s="995">
        <v>40183</v>
      </c>
      <c r="J125" s="996">
        <v>40791</v>
      </c>
      <c r="K125" s="996" t="s">
        <v>16</v>
      </c>
      <c r="L125" s="1080">
        <v>20</v>
      </c>
      <c r="M125" s="996" t="s">
        <v>95</v>
      </c>
      <c r="N125" s="1082">
        <v>2475</v>
      </c>
      <c r="O125" s="1082">
        <v>1980</v>
      </c>
      <c r="P125" s="998">
        <v>90000000</v>
      </c>
      <c r="Q125" s="998" t="s">
        <v>2141</v>
      </c>
      <c r="R125" s="999" t="s">
        <v>525</v>
      </c>
      <c r="S125" s="607" t="s">
        <v>1002</v>
      </c>
    </row>
    <row r="126" spans="1:19" s="893" customFormat="1" ht="14.25" customHeight="1" x14ac:dyDescent="0.2">
      <c r="A126" s="893" t="s">
        <v>2326</v>
      </c>
      <c r="B126" s="893">
        <v>17</v>
      </c>
      <c r="C126" s="1189" t="s">
        <v>2142</v>
      </c>
      <c r="D126" s="1202" t="s">
        <v>2143</v>
      </c>
      <c r="E126" s="1202" t="s">
        <v>2143</v>
      </c>
      <c r="F126" s="1247">
        <v>1602022012</v>
      </c>
      <c r="G126" s="1202" t="s">
        <v>19</v>
      </c>
      <c r="H126" s="1248">
        <v>1</v>
      </c>
      <c r="I126" s="1205">
        <v>41061</v>
      </c>
      <c r="J126" s="1206">
        <v>41273</v>
      </c>
      <c r="K126" s="1206" t="s">
        <v>16</v>
      </c>
      <c r="L126" s="1208">
        <v>9.9600000000000009</v>
      </c>
      <c r="M126" s="1208"/>
      <c r="N126" s="1208">
        <v>1300</v>
      </c>
      <c r="O126" s="1208">
        <f>+N126*H126</f>
        <v>1300</v>
      </c>
      <c r="P126" s="1210">
        <v>57000000</v>
      </c>
      <c r="Q126" s="1210" t="s">
        <v>2144</v>
      </c>
      <c r="R126" s="1211"/>
    </row>
    <row r="127" spans="1:19" s="893" customFormat="1" ht="14.25" customHeight="1" x14ac:dyDescent="0.2">
      <c r="A127" s="893" t="s">
        <v>2326</v>
      </c>
      <c r="B127" s="893">
        <v>17</v>
      </c>
      <c r="C127" s="1189" t="s">
        <v>2142</v>
      </c>
      <c r="D127" s="1202" t="s">
        <v>32</v>
      </c>
      <c r="E127" s="1189" t="s">
        <v>32</v>
      </c>
      <c r="F127" s="1247">
        <v>701820130260</v>
      </c>
      <c r="G127" s="1202" t="s">
        <v>19</v>
      </c>
      <c r="H127" s="1204">
        <v>1</v>
      </c>
      <c r="I127" s="1205">
        <v>41353</v>
      </c>
      <c r="J127" s="1206">
        <v>41639</v>
      </c>
      <c r="K127" s="1206" t="s">
        <v>16</v>
      </c>
      <c r="L127" s="1208">
        <v>9.33</v>
      </c>
      <c r="M127" s="1208"/>
      <c r="N127" s="1208">
        <v>1475</v>
      </c>
      <c r="O127" s="1208">
        <v>1475</v>
      </c>
      <c r="P127" s="1210">
        <v>3014150394</v>
      </c>
      <c r="Q127" s="1210">
        <v>97</v>
      </c>
      <c r="R127" s="1211"/>
    </row>
    <row r="128" spans="1:19" s="893" customFormat="1" ht="14.25" customHeight="1" x14ac:dyDescent="0.2">
      <c r="A128" s="893" t="s">
        <v>2326</v>
      </c>
      <c r="B128" s="893">
        <v>17</v>
      </c>
      <c r="C128" s="1189" t="s">
        <v>2142</v>
      </c>
      <c r="D128" s="1202" t="s">
        <v>32</v>
      </c>
      <c r="E128" s="1189" t="s">
        <v>32</v>
      </c>
      <c r="F128" s="1247">
        <v>701820140106</v>
      </c>
      <c r="G128" s="1202" t="s">
        <v>19</v>
      </c>
      <c r="H128" s="1204">
        <v>1</v>
      </c>
      <c r="I128" s="1205">
        <v>41673</v>
      </c>
      <c r="J128" s="1206">
        <v>41943</v>
      </c>
      <c r="K128" s="1206" t="s">
        <v>16</v>
      </c>
      <c r="L128" s="1208">
        <v>8.9</v>
      </c>
      <c r="M128" s="1208"/>
      <c r="N128" s="1208">
        <v>435</v>
      </c>
      <c r="O128" s="1208">
        <v>435</v>
      </c>
      <c r="P128" s="1210">
        <v>726196830</v>
      </c>
      <c r="Q128" s="1210">
        <v>98</v>
      </c>
      <c r="R128" s="1211"/>
    </row>
    <row r="129" spans="1:19" s="893" customFormat="1" ht="14.25" customHeight="1" x14ac:dyDescent="0.2">
      <c r="A129" s="893" t="s">
        <v>2326</v>
      </c>
      <c r="B129" s="893">
        <v>17</v>
      </c>
      <c r="C129" s="1189" t="s">
        <v>2145</v>
      </c>
      <c r="D129" s="1189" t="s">
        <v>2142</v>
      </c>
      <c r="E129" s="1189" t="s">
        <v>2142</v>
      </c>
      <c r="F129" s="1247" t="s">
        <v>2146</v>
      </c>
      <c r="G129" s="1202" t="s">
        <v>19</v>
      </c>
      <c r="H129" s="1204">
        <v>1</v>
      </c>
      <c r="I129" s="1205">
        <v>40192</v>
      </c>
      <c r="J129" s="1206">
        <v>40512</v>
      </c>
      <c r="K129" s="1206" t="s">
        <v>16</v>
      </c>
      <c r="L129" s="1208">
        <v>11.53</v>
      </c>
      <c r="M129" s="1208"/>
      <c r="N129" s="1208">
        <v>83</v>
      </c>
      <c r="O129" s="1208">
        <v>83</v>
      </c>
      <c r="P129" s="1210">
        <v>8500000</v>
      </c>
      <c r="Q129" s="1210" t="s">
        <v>2147</v>
      </c>
      <c r="R129" s="1211"/>
    </row>
    <row r="130" spans="1:19" s="893" customFormat="1" ht="14.25" customHeight="1" x14ac:dyDescent="0.2">
      <c r="A130" s="893" t="s">
        <v>2326</v>
      </c>
      <c r="B130" s="893">
        <v>17</v>
      </c>
      <c r="C130" s="1189" t="s">
        <v>2145</v>
      </c>
      <c r="D130" s="1189" t="s">
        <v>2142</v>
      </c>
      <c r="E130" s="1189" t="s">
        <v>2142</v>
      </c>
      <c r="F130" s="1247" t="s">
        <v>2146</v>
      </c>
      <c r="G130" s="1202" t="s">
        <v>19</v>
      </c>
      <c r="H130" s="1204">
        <v>1</v>
      </c>
      <c r="I130" s="1205">
        <v>40571</v>
      </c>
      <c r="J130" s="1206">
        <v>40877</v>
      </c>
      <c r="K130" s="1206" t="s">
        <v>16</v>
      </c>
      <c r="L130" s="1208">
        <v>10.06</v>
      </c>
      <c r="M130" s="1206"/>
      <c r="N130" s="1208">
        <v>80</v>
      </c>
      <c r="O130" s="1208">
        <v>80</v>
      </c>
      <c r="P130" s="1210">
        <v>9000000</v>
      </c>
      <c r="Q130" s="1210" t="s">
        <v>2148</v>
      </c>
      <c r="R130" s="1211"/>
    </row>
    <row r="131" spans="1:19" s="893" customFormat="1" ht="14.25" customHeight="1" x14ac:dyDescent="0.2">
      <c r="A131" s="893" t="s">
        <v>2326</v>
      </c>
      <c r="B131" s="893">
        <v>17</v>
      </c>
      <c r="C131" s="1189" t="s">
        <v>2142</v>
      </c>
      <c r="D131" s="1202" t="s">
        <v>2143</v>
      </c>
      <c r="E131" s="1202" t="s">
        <v>2143</v>
      </c>
      <c r="F131" s="1247">
        <v>1602022012</v>
      </c>
      <c r="G131" s="1202" t="s">
        <v>19</v>
      </c>
      <c r="H131" s="1248">
        <v>1</v>
      </c>
      <c r="I131" s="1205">
        <v>41061</v>
      </c>
      <c r="J131" s="1206">
        <v>41273</v>
      </c>
      <c r="K131" s="1206" t="s">
        <v>16</v>
      </c>
      <c r="L131" s="1208">
        <v>6.96</v>
      </c>
      <c r="M131" s="1208"/>
      <c r="N131" s="1208">
        <v>1300</v>
      </c>
      <c r="O131" s="1208">
        <f>+N131*H131</f>
        <v>1300</v>
      </c>
      <c r="P131" s="1210">
        <v>57000000</v>
      </c>
      <c r="Q131" s="1210" t="s">
        <v>2144</v>
      </c>
      <c r="R131" s="1211"/>
      <c r="S131" s="893" t="s">
        <v>1002</v>
      </c>
    </row>
    <row r="132" spans="1:19" s="893" customFormat="1" ht="14.25" customHeight="1" x14ac:dyDescent="0.2">
      <c r="A132" s="893" t="s">
        <v>2326</v>
      </c>
      <c r="B132" s="893">
        <v>17</v>
      </c>
      <c r="C132" s="1189" t="s">
        <v>2142</v>
      </c>
      <c r="D132" s="1202" t="s">
        <v>32</v>
      </c>
      <c r="E132" s="1189" t="s">
        <v>32</v>
      </c>
      <c r="F132" s="1247">
        <v>701820130260</v>
      </c>
      <c r="G132" s="1202" t="s">
        <v>19</v>
      </c>
      <c r="H132" s="1204">
        <v>1</v>
      </c>
      <c r="I132" s="1205">
        <v>41353</v>
      </c>
      <c r="J132" s="1206">
        <v>41639</v>
      </c>
      <c r="K132" s="1206" t="s">
        <v>16</v>
      </c>
      <c r="L132" s="1208">
        <v>9.33</v>
      </c>
      <c r="M132" s="1208"/>
      <c r="N132" s="1208">
        <v>1475</v>
      </c>
      <c r="O132" s="1208">
        <v>1475</v>
      </c>
      <c r="P132" s="1210">
        <v>3014150394</v>
      </c>
      <c r="Q132" s="1210">
        <v>97</v>
      </c>
      <c r="R132" s="1211"/>
      <c r="S132" s="893" t="s">
        <v>1002</v>
      </c>
    </row>
    <row r="133" spans="1:19" s="893" customFormat="1" ht="14.25" customHeight="1" x14ac:dyDescent="0.2">
      <c r="A133" s="893" t="s">
        <v>2326</v>
      </c>
      <c r="B133" s="893">
        <v>17</v>
      </c>
      <c r="C133" s="1189" t="s">
        <v>2142</v>
      </c>
      <c r="D133" s="1202" t="s">
        <v>32</v>
      </c>
      <c r="E133" s="1189" t="s">
        <v>32</v>
      </c>
      <c r="F133" s="1247">
        <v>701820140106</v>
      </c>
      <c r="G133" s="1202" t="s">
        <v>19</v>
      </c>
      <c r="H133" s="1204">
        <v>1</v>
      </c>
      <c r="I133" s="1205">
        <v>41673</v>
      </c>
      <c r="J133" s="1206">
        <v>41943</v>
      </c>
      <c r="K133" s="1206" t="s">
        <v>16</v>
      </c>
      <c r="L133" s="1208">
        <v>8.83</v>
      </c>
      <c r="M133" s="1208"/>
      <c r="N133" s="1208">
        <v>435</v>
      </c>
      <c r="O133" s="1208">
        <v>435</v>
      </c>
      <c r="P133" s="1210">
        <v>726196830</v>
      </c>
      <c r="Q133" s="1210">
        <v>98</v>
      </c>
      <c r="R133" s="1211"/>
      <c r="S133" s="893" t="s">
        <v>1002</v>
      </c>
    </row>
    <row r="134" spans="1:19" s="893" customFormat="1" ht="14.25" customHeight="1" x14ac:dyDescent="0.2">
      <c r="A134" s="893" t="s">
        <v>2326</v>
      </c>
      <c r="B134" s="893">
        <v>17</v>
      </c>
      <c r="C134" s="1189" t="s">
        <v>2145</v>
      </c>
      <c r="D134" s="1189" t="s">
        <v>2142</v>
      </c>
      <c r="E134" s="1189" t="s">
        <v>2142</v>
      </c>
      <c r="F134" s="1247" t="s">
        <v>2146</v>
      </c>
      <c r="G134" s="1202" t="s">
        <v>19</v>
      </c>
      <c r="H134" s="1204">
        <v>1</v>
      </c>
      <c r="I134" s="1205">
        <v>40192</v>
      </c>
      <c r="J134" s="1206">
        <v>40512</v>
      </c>
      <c r="K134" s="1206" t="s">
        <v>16</v>
      </c>
      <c r="L134" s="1208">
        <v>10.53</v>
      </c>
      <c r="M134" s="1208"/>
      <c r="N134" s="1208">
        <v>83</v>
      </c>
      <c r="O134" s="1208">
        <v>83</v>
      </c>
      <c r="P134" s="1210">
        <v>8500000</v>
      </c>
      <c r="Q134" s="1210" t="s">
        <v>2147</v>
      </c>
      <c r="R134" s="1211"/>
      <c r="S134" s="893" t="s">
        <v>1002</v>
      </c>
    </row>
    <row r="135" spans="1:19" s="893" customFormat="1" ht="14.25" customHeight="1" x14ac:dyDescent="0.2">
      <c r="A135" s="893" t="s">
        <v>2326</v>
      </c>
      <c r="B135" s="893">
        <v>17</v>
      </c>
      <c r="C135" s="1189" t="s">
        <v>2145</v>
      </c>
      <c r="D135" s="1189" t="s">
        <v>2142</v>
      </c>
      <c r="E135" s="1189" t="s">
        <v>2142</v>
      </c>
      <c r="F135" s="1247" t="s">
        <v>2146</v>
      </c>
      <c r="G135" s="1202" t="s">
        <v>19</v>
      </c>
      <c r="H135" s="1204">
        <v>1</v>
      </c>
      <c r="I135" s="1205">
        <v>40571</v>
      </c>
      <c r="J135" s="1206">
        <v>40877</v>
      </c>
      <c r="K135" s="1206" t="s">
        <v>16</v>
      </c>
      <c r="L135" s="1206">
        <v>10.06</v>
      </c>
      <c r="M135" s="1206"/>
      <c r="N135" s="1208">
        <v>80</v>
      </c>
      <c r="O135" s="1208">
        <v>80</v>
      </c>
      <c r="P135" s="1210">
        <v>9000000</v>
      </c>
      <c r="Q135" s="1210" t="s">
        <v>2148</v>
      </c>
      <c r="R135" s="1211"/>
      <c r="S135" s="893" t="s">
        <v>1002</v>
      </c>
    </row>
    <row r="136" spans="1:19" ht="14.25" customHeight="1" x14ac:dyDescent="0.2">
      <c r="C136" s="1071"/>
      <c r="D136" s="1071"/>
      <c r="E136" s="1071"/>
      <c r="F136" s="1077"/>
      <c r="G136" s="1073"/>
      <c r="H136" s="1074"/>
      <c r="I136" s="1075"/>
      <c r="J136" s="1076"/>
      <c r="K136" s="1076"/>
      <c r="L136" s="1076"/>
      <c r="M136" s="1076"/>
      <c r="N136" s="1072"/>
      <c r="O136" s="1072"/>
      <c r="P136" s="1078"/>
      <c r="Q136" s="1078"/>
      <c r="R136" s="1056"/>
    </row>
    <row r="137" spans="1:19" ht="14.25" customHeight="1" x14ac:dyDescent="0.2">
      <c r="C137" s="1071"/>
      <c r="D137" s="1071"/>
      <c r="E137" s="1071"/>
      <c r="F137" s="1077"/>
      <c r="G137" s="1073"/>
      <c r="H137" s="1074"/>
      <c r="I137" s="1075"/>
      <c r="J137" s="1076"/>
      <c r="K137" s="1076"/>
      <c r="L137" s="1076"/>
      <c r="M137" s="1076"/>
      <c r="N137" s="1072"/>
      <c r="O137" s="1072"/>
      <c r="P137" s="1078"/>
      <c r="Q137" s="1078"/>
      <c r="R137" s="1056"/>
    </row>
    <row r="138" spans="1:19" ht="14.25" customHeight="1" x14ac:dyDescent="0.2">
      <c r="A138" s="607" t="s">
        <v>1984</v>
      </c>
      <c r="B138" s="607">
        <v>10</v>
      </c>
      <c r="C138" s="1175" t="s">
        <v>2368</v>
      </c>
      <c r="D138" s="1175" t="s">
        <v>2368</v>
      </c>
      <c r="E138" s="1175" t="s">
        <v>32</v>
      </c>
      <c r="F138" s="1176" t="s">
        <v>2384</v>
      </c>
      <c r="G138" s="1167" t="s">
        <v>19</v>
      </c>
      <c r="H138" s="1169">
        <v>1</v>
      </c>
      <c r="I138" s="1170">
        <v>41045</v>
      </c>
      <c r="J138" s="1170">
        <v>41274</v>
      </c>
      <c r="K138" s="1171" t="s">
        <v>16</v>
      </c>
      <c r="L138" s="1173">
        <v>0</v>
      </c>
      <c r="M138" s="1173">
        <v>0</v>
      </c>
      <c r="N138" s="1168">
        <v>7209</v>
      </c>
      <c r="O138" s="1168">
        <f>+N138*H138</f>
        <v>7209</v>
      </c>
      <c r="P138" s="1174">
        <v>1941041106</v>
      </c>
      <c r="Q138" s="1174">
        <v>364</v>
      </c>
      <c r="R138" s="581" t="s">
        <v>2373</v>
      </c>
    </row>
    <row r="139" spans="1:19" s="893" customFormat="1" ht="14.25" customHeight="1" x14ac:dyDescent="0.2">
      <c r="A139" s="893" t="s">
        <v>1984</v>
      </c>
      <c r="B139" s="893">
        <v>10</v>
      </c>
      <c r="C139" s="1180" t="s">
        <v>2368</v>
      </c>
      <c r="D139" s="1180" t="s">
        <v>2368</v>
      </c>
      <c r="E139" s="1180" t="s">
        <v>32</v>
      </c>
      <c r="F139" s="1197" t="s">
        <v>2380</v>
      </c>
      <c r="G139" s="1182" t="s">
        <v>19</v>
      </c>
      <c r="H139" s="1183">
        <v>1</v>
      </c>
      <c r="I139" s="1184">
        <v>40546</v>
      </c>
      <c r="J139" s="1184">
        <v>40908</v>
      </c>
      <c r="K139" s="1185" t="s">
        <v>16</v>
      </c>
      <c r="L139" s="1181">
        <v>0</v>
      </c>
      <c r="M139" s="1181">
        <v>0</v>
      </c>
      <c r="N139" s="1186">
        <v>75</v>
      </c>
      <c r="O139" s="1186">
        <f>+N139*H139</f>
        <v>75</v>
      </c>
      <c r="P139" s="1187">
        <v>122203675</v>
      </c>
      <c r="Q139" s="1187">
        <v>365</v>
      </c>
      <c r="R139" s="1188" t="s">
        <v>2385</v>
      </c>
    </row>
    <row r="140" spans="1:19" s="893" customFormat="1" ht="14.25" customHeight="1" x14ac:dyDescent="0.2">
      <c r="A140" s="893" t="s">
        <v>1984</v>
      </c>
      <c r="B140" s="893">
        <v>10</v>
      </c>
      <c r="C140" s="1180" t="s">
        <v>2368</v>
      </c>
      <c r="D140" s="1180" t="s">
        <v>2368</v>
      </c>
      <c r="E140" s="1180" t="s">
        <v>32</v>
      </c>
      <c r="F140" s="1197" t="s">
        <v>2369</v>
      </c>
      <c r="G140" s="1182" t="s">
        <v>19</v>
      </c>
      <c r="H140" s="1183">
        <v>1</v>
      </c>
      <c r="I140" s="1184">
        <v>41541</v>
      </c>
      <c r="J140" s="1184">
        <v>41988</v>
      </c>
      <c r="K140" s="1185" t="s">
        <v>16</v>
      </c>
      <c r="L140" s="1186">
        <v>0</v>
      </c>
      <c r="M140" s="1198">
        <v>0</v>
      </c>
      <c r="N140" s="1198">
        <v>2293</v>
      </c>
      <c r="O140" s="1186">
        <f>+N140*H140</f>
        <v>2293</v>
      </c>
      <c r="P140" s="1187">
        <v>4177384710</v>
      </c>
      <c r="Q140" s="1187">
        <v>47</v>
      </c>
      <c r="R140" s="1188" t="s">
        <v>2378</v>
      </c>
    </row>
    <row r="141" spans="1:19" ht="14.25" customHeight="1" x14ac:dyDescent="0.2">
      <c r="A141" s="607" t="s">
        <v>1984</v>
      </c>
      <c r="B141" s="607">
        <v>10</v>
      </c>
      <c r="C141" s="1175" t="s">
        <v>2368</v>
      </c>
      <c r="D141" s="1175" t="s">
        <v>2368</v>
      </c>
      <c r="E141" s="1175" t="s">
        <v>32</v>
      </c>
      <c r="F141" s="1176" t="s">
        <v>2379</v>
      </c>
      <c r="G141" s="1167" t="s">
        <v>19</v>
      </c>
      <c r="H141" s="1169">
        <v>1</v>
      </c>
      <c r="I141" s="1170">
        <v>40182</v>
      </c>
      <c r="J141" s="1170">
        <v>40543</v>
      </c>
      <c r="K141" s="1171" t="s">
        <v>16</v>
      </c>
      <c r="L141" s="1166">
        <v>11.9</v>
      </c>
      <c r="M141" s="1166">
        <v>0</v>
      </c>
      <c r="N141" s="1168">
        <v>75</v>
      </c>
      <c r="O141" s="1168">
        <f t="shared" ref="O141:O145" si="8">+N141*H141</f>
        <v>75</v>
      </c>
      <c r="P141" s="1174">
        <v>118331984</v>
      </c>
      <c r="Q141" s="1174">
        <v>47</v>
      </c>
      <c r="R141" s="581"/>
    </row>
    <row r="142" spans="1:19" s="893" customFormat="1" ht="14.25" customHeight="1" x14ac:dyDescent="0.2">
      <c r="A142" s="893" t="s">
        <v>1984</v>
      </c>
      <c r="B142" s="893">
        <v>10</v>
      </c>
      <c r="C142" s="1180" t="s">
        <v>2368</v>
      </c>
      <c r="D142" s="1180" t="s">
        <v>2368</v>
      </c>
      <c r="E142" s="1180" t="s">
        <v>32</v>
      </c>
      <c r="F142" s="1197" t="s">
        <v>2380</v>
      </c>
      <c r="G142" s="1182" t="s">
        <v>19</v>
      </c>
      <c r="H142" s="1183">
        <v>1</v>
      </c>
      <c r="I142" s="1184">
        <v>40546</v>
      </c>
      <c r="J142" s="1184">
        <v>40908</v>
      </c>
      <c r="K142" s="1185" t="s">
        <v>16</v>
      </c>
      <c r="L142" s="1181">
        <v>11.9</v>
      </c>
      <c r="M142" s="1181">
        <v>0</v>
      </c>
      <c r="N142" s="1186">
        <v>75</v>
      </c>
      <c r="O142" s="1186">
        <f t="shared" si="8"/>
        <v>75</v>
      </c>
      <c r="P142" s="1187">
        <v>122203675</v>
      </c>
      <c r="Q142" s="1187">
        <v>47</v>
      </c>
      <c r="R142" s="1188"/>
    </row>
    <row r="143" spans="1:19" s="893" customFormat="1" ht="14.25" customHeight="1" x14ac:dyDescent="0.2">
      <c r="A143" s="893" t="s">
        <v>1984</v>
      </c>
      <c r="B143" s="893">
        <v>10</v>
      </c>
      <c r="C143" s="1180" t="s">
        <v>2368</v>
      </c>
      <c r="D143" s="1180" t="s">
        <v>2368</v>
      </c>
      <c r="E143" s="1180" t="s">
        <v>32</v>
      </c>
      <c r="F143" s="1181" t="s">
        <v>2381</v>
      </c>
      <c r="G143" s="1182" t="s">
        <v>19</v>
      </c>
      <c r="H143" s="1183">
        <v>1</v>
      </c>
      <c r="I143" s="1184">
        <v>40911</v>
      </c>
      <c r="J143" s="1184">
        <v>41115</v>
      </c>
      <c r="K143" s="1185" t="s">
        <v>16</v>
      </c>
      <c r="L143" s="1181">
        <v>6.7</v>
      </c>
      <c r="M143" s="1181">
        <v>0</v>
      </c>
      <c r="N143" s="1186">
        <v>75</v>
      </c>
      <c r="O143" s="1186">
        <f t="shared" si="8"/>
        <v>75</v>
      </c>
      <c r="P143" s="1187">
        <v>63545860</v>
      </c>
      <c r="Q143" s="1187">
        <v>48</v>
      </c>
      <c r="R143" s="1188"/>
    </row>
    <row r="144" spans="1:19" s="893" customFormat="1" ht="14.25" customHeight="1" x14ac:dyDescent="0.2">
      <c r="A144" s="893" t="s">
        <v>1984</v>
      </c>
      <c r="B144" s="893">
        <v>10</v>
      </c>
      <c r="C144" s="1180" t="s">
        <v>2368</v>
      </c>
      <c r="D144" s="1180" t="s">
        <v>2368</v>
      </c>
      <c r="E144" s="1180" t="s">
        <v>32</v>
      </c>
      <c r="F144" s="1197" t="s">
        <v>2382</v>
      </c>
      <c r="G144" s="1182" t="s">
        <v>19</v>
      </c>
      <c r="H144" s="1183">
        <v>1</v>
      </c>
      <c r="I144" s="1184">
        <v>41086</v>
      </c>
      <c r="J144" s="1184">
        <v>41161</v>
      </c>
      <c r="K144" s="1185" t="s">
        <v>16</v>
      </c>
      <c r="L144" s="1181">
        <v>1.5</v>
      </c>
      <c r="M144" s="1181">
        <v>0</v>
      </c>
      <c r="N144" s="1186">
        <v>75</v>
      </c>
      <c r="O144" s="1186">
        <f t="shared" si="8"/>
        <v>75</v>
      </c>
      <c r="P144" s="1187">
        <v>24491407</v>
      </c>
      <c r="Q144" s="1187">
        <v>48</v>
      </c>
      <c r="R144" s="1188"/>
    </row>
    <row r="145" spans="1:19" s="893" customFormat="1" ht="14.25" customHeight="1" x14ac:dyDescent="0.2">
      <c r="A145" s="893" t="s">
        <v>1984</v>
      </c>
      <c r="B145" s="893">
        <v>10</v>
      </c>
      <c r="C145" s="1180" t="s">
        <v>2368</v>
      </c>
      <c r="D145" s="1180" t="s">
        <v>2368</v>
      </c>
      <c r="E145" s="1180" t="s">
        <v>32</v>
      </c>
      <c r="F145" s="1197" t="s">
        <v>2383</v>
      </c>
      <c r="G145" s="1182" t="s">
        <v>19</v>
      </c>
      <c r="H145" s="1183">
        <v>1</v>
      </c>
      <c r="I145" s="1184">
        <v>41162</v>
      </c>
      <c r="J145" s="1184">
        <v>41274</v>
      </c>
      <c r="K145" s="1185" t="s">
        <v>16</v>
      </c>
      <c r="L145" s="1186">
        <v>3</v>
      </c>
      <c r="M145" s="1198">
        <v>0</v>
      </c>
      <c r="N145" s="1186">
        <v>160</v>
      </c>
      <c r="O145" s="1186">
        <f t="shared" si="8"/>
        <v>160</v>
      </c>
      <c r="P145" s="1187">
        <v>148684800</v>
      </c>
      <c r="Q145" s="1187">
        <v>48</v>
      </c>
      <c r="R145" s="1188"/>
    </row>
    <row r="146" spans="1:19" ht="14.25" customHeight="1" x14ac:dyDescent="0.2">
      <c r="A146" s="607" t="s">
        <v>1984</v>
      </c>
      <c r="B146" s="607">
        <v>9</v>
      </c>
      <c r="C146" s="1175" t="s">
        <v>2368</v>
      </c>
      <c r="D146" s="1175" t="s">
        <v>2368</v>
      </c>
      <c r="E146" s="1175" t="s">
        <v>32</v>
      </c>
      <c r="F146" s="1176" t="s">
        <v>2371</v>
      </c>
      <c r="G146" s="1167" t="s">
        <v>19</v>
      </c>
      <c r="H146" s="1169">
        <v>1</v>
      </c>
      <c r="I146" s="1170">
        <v>41383</v>
      </c>
      <c r="J146" s="1170">
        <v>41639</v>
      </c>
      <c r="K146" s="1171" t="s">
        <v>16</v>
      </c>
      <c r="L146" s="1168">
        <v>0</v>
      </c>
      <c r="M146" s="1172" t="s">
        <v>2372</v>
      </c>
      <c r="N146" s="1173">
        <v>2293</v>
      </c>
      <c r="O146" s="1168">
        <f t="shared" ref="O146:O151" si="9">+N146*H146</f>
        <v>2293</v>
      </c>
      <c r="P146" s="1174">
        <v>4177384710</v>
      </c>
      <c r="Q146" s="1174">
        <v>47</v>
      </c>
      <c r="R146" s="581" t="s">
        <v>2373</v>
      </c>
      <c r="S146" s="607" t="s">
        <v>1002</v>
      </c>
    </row>
    <row r="147" spans="1:19" ht="14.25" customHeight="1" x14ac:dyDescent="0.2">
      <c r="A147" s="607" t="s">
        <v>1984</v>
      </c>
      <c r="B147" s="607">
        <v>9</v>
      </c>
      <c r="C147" s="1175" t="s">
        <v>2368</v>
      </c>
      <c r="D147" s="1175" t="s">
        <v>2368</v>
      </c>
      <c r="E147" s="1175" t="s">
        <v>2374</v>
      </c>
      <c r="F147" s="1176" t="s">
        <v>2375</v>
      </c>
      <c r="G147" s="1167" t="s">
        <v>19</v>
      </c>
      <c r="H147" s="1169">
        <v>1</v>
      </c>
      <c r="I147" s="1170">
        <v>40087</v>
      </c>
      <c r="J147" s="1170">
        <v>40481</v>
      </c>
      <c r="K147" s="1171" t="s">
        <v>16</v>
      </c>
      <c r="L147" s="1166">
        <v>12.7</v>
      </c>
      <c r="M147" s="1166">
        <v>0</v>
      </c>
      <c r="N147" s="1168">
        <v>1440</v>
      </c>
      <c r="O147" s="1168">
        <f t="shared" si="9"/>
        <v>1440</v>
      </c>
      <c r="P147" s="1174">
        <v>286729579</v>
      </c>
      <c r="Q147" s="1174" t="s">
        <v>2376</v>
      </c>
      <c r="R147" s="581"/>
      <c r="S147" s="607" t="s">
        <v>1002</v>
      </c>
    </row>
    <row r="148" spans="1:19" s="893" customFormat="1" ht="14.25" customHeight="1" x14ac:dyDescent="0.2">
      <c r="A148" s="893" t="s">
        <v>1984</v>
      </c>
      <c r="B148" s="893">
        <v>9</v>
      </c>
      <c r="C148" s="1180" t="s">
        <v>2368</v>
      </c>
      <c r="D148" s="1180" t="s">
        <v>2368</v>
      </c>
      <c r="E148" s="1180" t="s">
        <v>32</v>
      </c>
      <c r="F148" s="1197" t="s">
        <v>2370</v>
      </c>
      <c r="G148" s="1182" t="s">
        <v>19</v>
      </c>
      <c r="H148" s="1183">
        <v>1</v>
      </c>
      <c r="I148" s="1184">
        <v>40907</v>
      </c>
      <c r="J148" s="1184">
        <v>41943</v>
      </c>
      <c r="K148" s="1185" t="s">
        <v>16</v>
      </c>
      <c r="L148" s="1186">
        <v>0</v>
      </c>
      <c r="M148" s="1181">
        <v>34</v>
      </c>
      <c r="N148" s="1198">
        <v>83</v>
      </c>
      <c r="O148" s="1186">
        <f t="shared" si="9"/>
        <v>83</v>
      </c>
      <c r="P148" s="1187">
        <v>535819020</v>
      </c>
      <c r="Q148" s="1187">
        <v>48</v>
      </c>
      <c r="R148" s="1188" t="s">
        <v>2377</v>
      </c>
      <c r="S148" s="893" t="s">
        <v>1002</v>
      </c>
    </row>
    <row r="149" spans="1:19" s="893" customFormat="1" ht="14.25" customHeight="1" x14ac:dyDescent="0.2">
      <c r="A149" s="893" t="s">
        <v>1984</v>
      </c>
      <c r="B149" s="893">
        <v>9</v>
      </c>
      <c r="C149" s="1180" t="s">
        <v>2368</v>
      </c>
      <c r="D149" s="1180" t="s">
        <v>2368</v>
      </c>
      <c r="E149" s="1180" t="s">
        <v>32</v>
      </c>
      <c r="F149" s="1197" t="s">
        <v>2369</v>
      </c>
      <c r="G149" s="1182" t="s">
        <v>19</v>
      </c>
      <c r="H149" s="1183">
        <v>1</v>
      </c>
      <c r="I149" s="1184">
        <v>41541</v>
      </c>
      <c r="J149" s="1184">
        <v>41988</v>
      </c>
      <c r="K149" s="1185" t="s">
        <v>16</v>
      </c>
      <c r="L149" s="1186">
        <v>0</v>
      </c>
      <c r="M149" s="1198">
        <v>14.2</v>
      </c>
      <c r="N149" s="1198">
        <v>2293</v>
      </c>
      <c r="O149" s="1186">
        <f t="shared" si="9"/>
        <v>2293</v>
      </c>
      <c r="P149" s="1187">
        <v>4177384710</v>
      </c>
      <c r="Q149" s="1187">
        <v>47</v>
      </c>
      <c r="R149" s="1188"/>
    </row>
    <row r="150" spans="1:19" s="893" customFormat="1" ht="14.25" customHeight="1" x14ac:dyDescent="0.2">
      <c r="A150" s="893" t="s">
        <v>1984</v>
      </c>
      <c r="B150" s="893">
        <v>9</v>
      </c>
      <c r="C150" s="1180" t="s">
        <v>2368</v>
      </c>
      <c r="D150" s="1180" t="s">
        <v>2368</v>
      </c>
      <c r="E150" s="1180" t="s">
        <v>32</v>
      </c>
      <c r="F150" s="1197" t="s">
        <v>2370</v>
      </c>
      <c r="G150" s="1182" t="s">
        <v>19</v>
      </c>
      <c r="H150" s="1183">
        <v>1</v>
      </c>
      <c r="I150" s="1184">
        <v>40907</v>
      </c>
      <c r="J150" s="1184">
        <v>41943</v>
      </c>
      <c r="K150" s="1185" t="s">
        <v>16</v>
      </c>
      <c r="L150" s="1186">
        <v>33</v>
      </c>
      <c r="M150" s="1181">
        <v>1</v>
      </c>
      <c r="N150" s="1198">
        <v>83</v>
      </c>
      <c r="O150" s="1186">
        <f t="shared" si="9"/>
        <v>83</v>
      </c>
      <c r="P150" s="1187">
        <v>535819020</v>
      </c>
      <c r="Q150" s="1187">
        <v>48</v>
      </c>
      <c r="R150" s="1188"/>
    </row>
    <row r="151" spans="1:19" ht="14.25" customHeight="1" x14ac:dyDescent="0.2">
      <c r="A151" s="607" t="s">
        <v>2326</v>
      </c>
      <c r="B151" s="607">
        <v>16</v>
      </c>
      <c r="C151" s="991" t="s">
        <v>2149</v>
      </c>
      <c r="D151" s="991" t="s">
        <v>2149</v>
      </c>
      <c r="E151" s="991" t="s">
        <v>32</v>
      </c>
      <c r="F151" s="1001">
        <v>701820130326</v>
      </c>
      <c r="G151" s="1002" t="s">
        <v>19</v>
      </c>
      <c r="H151" s="1003">
        <v>1</v>
      </c>
      <c r="I151" s="1004">
        <v>41512</v>
      </c>
      <c r="J151" s="1004">
        <v>41988</v>
      </c>
      <c r="K151" s="1005" t="s">
        <v>16</v>
      </c>
      <c r="L151" s="1006">
        <v>13.13</v>
      </c>
      <c r="M151" s="1006">
        <v>2.5</v>
      </c>
      <c r="N151" s="1001">
        <v>200</v>
      </c>
      <c r="O151" s="1001">
        <f t="shared" si="9"/>
        <v>200</v>
      </c>
      <c r="P151" s="1008">
        <v>550898578</v>
      </c>
      <c r="Q151" s="1008">
        <v>49</v>
      </c>
      <c r="R151" s="1008" t="s">
        <v>2150</v>
      </c>
    </row>
    <row r="152" spans="1:19" s="893" customFormat="1" ht="14.25" customHeight="1" x14ac:dyDescent="0.2">
      <c r="A152" s="893" t="s">
        <v>2326</v>
      </c>
      <c r="B152" s="893">
        <v>16</v>
      </c>
      <c r="C152" s="1189" t="s">
        <v>2149</v>
      </c>
      <c r="D152" s="1189" t="s">
        <v>2149</v>
      </c>
      <c r="E152" s="1189" t="s">
        <v>32</v>
      </c>
      <c r="F152" s="1190">
        <v>202122012</v>
      </c>
      <c r="G152" s="1131" t="s">
        <v>19</v>
      </c>
      <c r="H152" s="1191">
        <v>1</v>
      </c>
      <c r="I152" s="1192">
        <v>40911</v>
      </c>
      <c r="J152" s="1192">
        <v>41085</v>
      </c>
      <c r="K152" s="1193" t="s">
        <v>16</v>
      </c>
      <c r="L152" s="1194">
        <v>5.73</v>
      </c>
      <c r="M152" s="1190">
        <v>0</v>
      </c>
      <c r="N152" s="1190">
        <v>75</v>
      </c>
      <c r="O152" s="1190">
        <f t="shared" ref="O152:O156" si="10">+N152*H152</f>
        <v>75</v>
      </c>
      <c r="P152" s="1195">
        <v>63543860</v>
      </c>
      <c r="Q152" s="1195">
        <v>50</v>
      </c>
      <c r="R152" s="1199" t="s">
        <v>2112</v>
      </c>
    </row>
    <row r="153" spans="1:19" s="893" customFormat="1" ht="14.25" customHeight="1" x14ac:dyDescent="0.2">
      <c r="A153" s="893" t="s">
        <v>2326</v>
      </c>
      <c r="B153" s="893">
        <v>16</v>
      </c>
      <c r="C153" s="1189" t="s">
        <v>2149</v>
      </c>
      <c r="D153" s="1189" t="s">
        <v>2149</v>
      </c>
      <c r="E153" s="1189" t="s">
        <v>32</v>
      </c>
      <c r="F153" s="1190">
        <v>203792012</v>
      </c>
      <c r="G153" s="1131" t="s">
        <v>19</v>
      </c>
      <c r="H153" s="1191">
        <v>1</v>
      </c>
      <c r="I153" s="1192">
        <v>41086</v>
      </c>
      <c r="J153" s="1192">
        <v>41161</v>
      </c>
      <c r="K153" s="1193" t="s">
        <v>16</v>
      </c>
      <c r="L153" s="1194">
        <v>2.4300000000000002</v>
      </c>
      <c r="M153" s="1194">
        <v>0</v>
      </c>
      <c r="N153" s="1190">
        <v>75</v>
      </c>
      <c r="O153" s="1190">
        <f t="shared" si="10"/>
        <v>75</v>
      </c>
      <c r="P153" s="1195">
        <v>24491407</v>
      </c>
      <c r="Q153" s="1195">
        <v>50</v>
      </c>
      <c r="R153" s="1199" t="s">
        <v>2112</v>
      </c>
    </row>
    <row r="154" spans="1:19" s="893" customFormat="1" ht="14.25" customHeight="1" x14ac:dyDescent="0.2">
      <c r="A154" s="893" t="s">
        <v>2326</v>
      </c>
      <c r="B154" s="893">
        <v>16</v>
      </c>
      <c r="C154" s="1189" t="s">
        <v>2149</v>
      </c>
      <c r="D154" s="1189" t="s">
        <v>2149</v>
      </c>
      <c r="E154" s="1189" t="s">
        <v>32</v>
      </c>
      <c r="F154" s="1190">
        <v>204182012</v>
      </c>
      <c r="G154" s="1131" t="s">
        <v>19</v>
      </c>
      <c r="H154" s="1191">
        <v>1</v>
      </c>
      <c r="I154" s="1192">
        <v>41162</v>
      </c>
      <c r="J154" s="1192">
        <v>41274</v>
      </c>
      <c r="K154" s="1193" t="s">
        <v>16</v>
      </c>
      <c r="L154" s="1194">
        <v>3.66</v>
      </c>
      <c r="M154" s="1194">
        <v>0</v>
      </c>
      <c r="N154" s="1190">
        <v>160</v>
      </c>
      <c r="O154" s="1190">
        <f t="shared" si="10"/>
        <v>160</v>
      </c>
      <c r="P154" s="1195">
        <v>148684800</v>
      </c>
      <c r="Q154" s="1195">
        <v>50</v>
      </c>
      <c r="R154" s="1199" t="s">
        <v>2112</v>
      </c>
    </row>
    <row r="155" spans="1:19" ht="14.25" customHeight="1" x14ac:dyDescent="0.2">
      <c r="A155" s="607" t="s">
        <v>2326</v>
      </c>
      <c r="B155" s="607">
        <v>16</v>
      </c>
      <c r="C155" s="991" t="s">
        <v>2149</v>
      </c>
      <c r="D155" s="991" t="s">
        <v>2149</v>
      </c>
      <c r="E155" s="991" t="s">
        <v>32</v>
      </c>
      <c r="F155" s="1001">
        <v>203072009</v>
      </c>
      <c r="G155" s="1002" t="s">
        <v>19</v>
      </c>
      <c r="H155" s="1003">
        <v>1</v>
      </c>
      <c r="I155" s="1004">
        <v>39885</v>
      </c>
      <c r="J155" s="1004">
        <v>40160</v>
      </c>
      <c r="K155" s="1005" t="s">
        <v>16</v>
      </c>
      <c r="L155" s="1006">
        <v>0.33</v>
      </c>
      <c r="M155" s="1006">
        <v>8.5299999999999994</v>
      </c>
      <c r="N155" s="1001">
        <v>232</v>
      </c>
      <c r="O155" s="1001">
        <f t="shared" si="10"/>
        <v>232</v>
      </c>
      <c r="P155" s="1008">
        <v>68020800</v>
      </c>
      <c r="Q155" s="1008">
        <v>51</v>
      </c>
      <c r="R155" s="1009" t="s">
        <v>2151</v>
      </c>
    </row>
    <row r="156" spans="1:19" ht="14.25" customHeight="1" x14ac:dyDescent="0.2">
      <c r="A156" s="607" t="s">
        <v>2326</v>
      </c>
      <c r="B156" s="607">
        <v>16</v>
      </c>
      <c r="C156" s="991" t="s">
        <v>2149</v>
      </c>
      <c r="D156" s="991" t="s">
        <v>2149</v>
      </c>
      <c r="E156" s="991" t="s">
        <v>32</v>
      </c>
      <c r="F156" s="993">
        <v>202822010</v>
      </c>
      <c r="G156" s="1002" t="s">
        <v>19</v>
      </c>
      <c r="H156" s="1003">
        <v>1</v>
      </c>
      <c r="I156" s="1004">
        <v>40212</v>
      </c>
      <c r="J156" s="1004">
        <v>40542</v>
      </c>
      <c r="K156" s="1005" t="s">
        <v>16</v>
      </c>
      <c r="L156" s="1006">
        <v>10.89</v>
      </c>
      <c r="M156" s="1006">
        <v>0</v>
      </c>
      <c r="N156" s="1001">
        <v>297</v>
      </c>
      <c r="O156" s="1001">
        <f t="shared" si="10"/>
        <v>297</v>
      </c>
      <c r="P156" s="1008">
        <v>69636805</v>
      </c>
      <c r="Q156" s="998">
        <v>51</v>
      </c>
      <c r="R156" s="999" t="s">
        <v>2112</v>
      </c>
    </row>
    <row r="157" spans="1:19" s="893" customFormat="1" ht="14.25" customHeight="1" x14ac:dyDescent="0.2">
      <c r="A157" s="893" t="s">
        <v>2326</v>
      </c>
      <c r="B157" s="893">
        <v>16</v>
      </c>
      <c r="C157" s="1200" t="s">
        <v>2149</v>
      </c>
      <c r="D157" s="1131" t="s">
        <v>2149</v>
      </c>
      <c r="E157" s="1200" t="s">
        <v>716</v>
      </c>
      <c r="F157" s="1190">
        <v>7018201130270</v>
      </c>
      <c r="G157" s="1131" t="s">
        <v>19</v>
      </c>
      <c r="H157" s="1191">
        <v>1</v>
      </c>
      <c r="I157" s="1192">
        <v>41761</v>
      </c>
      <c r="J157" s="1193" t="s">
        <v>2152</v>
      </c>
      <c r="K157" s="1193" t="s">
        <v>16</v>
      </c>
      <c r="L157" s="1194">
        <v>4.93</v>
      </c>
      <c r="M157" s="1194">
        <v>3</v>
      </c>
      <c r="N157" s="1190">
        <v>4185</v>
      </c>
      <c r="O157" s="1190">
        <f>+N157*H157</f>
        <v>4185</v>
      </c>
      <c r="P157" s="1195">
        <v>1571924160</v>
      </c>
      <c r="Q157" s="1201">
        <v>212.21299999999999</v>
      </c>
      <c r="R157" s="1195" t="s">
        <v>2150</v>
      </c>
      <c r="S157" s="893" t="s">
        <v>1002</v>
      </c>
    </row>
    <row r="158" spans="1:19" ht="14.25" customHeight="1" x14ac:dyDescent="0.2">
      <c r="A158" s="607" t="s">
        <v>2326</v>
      </c>
      <c r="B158" s="607">
        <v>16</v>
      </c>
      <c r="C158" s="1000" t="s">
        <v>2149</v>
      </c>
      <c r="D158" s="1002" t="s">
        <v>2149</v>
      </c>
      <c r="E158" s="1000" t="s">
        <v>716</v>
      </c>
      <c r="F158" s="1001">
        <v>203522011</v>
      </c>
      <c r="G158" s="1002" t="s">
        <v>19</v>
      </c>
      <c r="H158" s="1003">
        <v>1</v>
      </c>
      <c r="I158" s="1004">
        <v>40907</v>
      </c>
      <c r="J158" s="1004">
        <v>41623</v>
      </c>
      <c r="K158" s="1005" t="s">
        <v>16</v>
      </c>
      <c r="L158" s="1006">
        <v>23.5</v>
      </c>
      <c r="M158" s="1006">
        <v>0</v>
      </c>
      <c r="N158" s="1001">
        <v>139</v>
      </c>
      <c r="O158" s="1001">
        <f t="shared" ref="O158:O163" si="11">+N158*H158</f>
        <v>139</v>
      </c>
      <c r="P158" s="1008">
        <v>534208775</v>
      </c>
      <c r="Q158" s="1008">
        <v>215</v>
      </c>
      <c r="R158" s="1009"/>
      <c r="S158" s="607" t="s">
        <v>1002</v>
      </c>
    </row>
    <row r="159" spans="1:19" ht="14.25" customHeight="1" x14ac:dyDescent="0.2">
      <c r="A159" s="607" t="s">
        <v>2326</v>
      </c>
      <c r="B159" s="607">
        <v>16</v>
      </c>
      <c r="C159" s="1000" t="s">
        <v>2149</v>
      </c>
      <c r="D159" s="1002" t="s">
        <v>2149</v>
      </c>
      <c r="E159" s="1000" t="s">
        <v>716</v>
      </c>
      <c r="F159" s="1001">
        <v>203522011</v>
      </c>
      <c r="G159" s="1002" t="s">
        <v>19</v>
      </c>
      <c r="H159" s="1003">
        <v>1</v>
      </c>
      <c r="I159" s="1004">
        <v>41624</v>
      </c>
      <c r="J159" s="1004">
        <v>41851</v>
      </c>
      <c r="K159" s="1005" t="s">
        <v>16</v>
      </c>
      <c r="L159" s="1006">
        <v>4.5199999999999996</v>
      </c>
      <c r="M159" s="1006">
        <v>2.93</v>
      </c>
      <c r="N159" s="1001">
        <v>139</v>
      </c>
      <c r="O159" s="1001">
        <f t="shared" si="11"/>
        <v>139</v>
      </c>
      <c r="P159" s="1008">
        <v>177671608</v>
      </c>
      <c r="Q159" s="1008">
        <v>215</v>
      </c>
      <c r="R159" s="1009" t="s">
        <v>2153</v>
      </c>
      <c r="S159" s="607" t="s">
        <v>1002</v>
      </c>
    </row>
    <row r="160" spans="1:19" ht="14.25" customHeight="1" x14ac:dyDescent="0.2">
      <c r="A160" s="607" t="s">
        <v>2326</v>
      </c>
      <c r="B160" s="607">
        <v>16</v>
      </c>
      <c r="C160" s="991"/>
      <c r="D160" s="1002" t="s">
        <v>2149</v>
      </c>
      <c r="E160" s="1000" t="s">
        <v>716</v>
      </c>
      <c r="F160" s="1001">
        <v>203522011</v>
      </c>
      <c r="G160" s="1002" t="s">
        <v>19</v>
      </c>
      <c r="H160" s="1003">
        <v>1</v>
      </c>
      <c r="I160" s="1004">
        <v>41852</v>
      </c>
      <c r="J160" s="1004">
        <v>41943</v>
      </c>
      <c r="K160" s="1005" t="s">
        <v>16</v>
      </c>
      <c r="L160" s="1006">
        <v>0</v>
      </c>
      <c r="M160" s="1006">
        <v>3</v>
      </c>
      <c r="N160" s="1001">
        <v>139</v>
      </c>
      <c r="O160" s="1001">
        <f t="shared" si="11"/>
        <v>139</v>
      </c>
      <c r="P160" s="1008">
        <v>71206920</v>
      </c>
      <c r="Q160" s="1008">
        <v>215</v>
      </c>
      <c r="R160" s="1008" t="s">
        <v>2154</v>
      </c>
      <c r="S160" s="607" t="s">
        <v>1002</v>
      </c>
    </row>
    <row r="161" spans="1:19" s="893" customFormat="1" ht="14.25" customHeight="1" x14ac:dyDescent="0.2">
      <c r="A161" s="893" t="s">
        <v>2326</v>
      </c>
      <c r="B161" s="893">
        <v>16</v>
      </c>
      <c r="C161" s="1189" t="s">
        <v>2149</v>
      </c>
      <c r="D161" s="1189" t="s">
        <v>2149</v>
      </c>
      <c r="E161" s="1189" t="s">
        <v>32</v>
      </c>
      <c r="F161" s="1190">
        <v>202122012</v>
      </c>
      <c r="G161" s="1131" t="s">
        <v>19</v>
      </c>
      <c r="H161" s="1191">
        <v>1</v>
      </c>
      <c r="I161" s="1192">
        <v>40911</v>
      </c>
      <c r="J161" s="1192">
        <v>41085</v>
      </c>
      <c r="K161" s="1193" t="s">
        <v>16</v>
      </c>
      <c r="L161" s="1190">
        <v>0</v>
      </c>
      <c r="M161" s="1194">
        <v>5.0599999999999996</v>
      </c>
      <c r="N161" s="1190">
        <v>75</v>
      </c>
      <c r="O161" s="1190">
        <f t="shared" si="11"/>
        <v>75</v>
      </c>
      <c r="P161" s="1195">
        <v>63543860</v>
      </c>
      <c r="Q161" s="1195">
        <v>214</v>
      </c>
      <c r="R161" s="1196" t="s">
        <v>2155</v>
      </c>
      <c r="S161" s="893" t="s">
        <v>1002</v>
      </c>
    </row>
    <row r="162" spans="1:19" s="893" customFormat="1" ht="14.25" customHeight="1" x14ac:dyDescent="0.2">
      <c r="A162" s="893" t="s">
        <v>2326</v>
      </c>
      <c r="B162" s="893">
        <v>16</v>
      </c>
      <c r="C162" s="1189" t="s">
        <v>2149</v>
      </c>
      <c r="D162" s="1189" t="s">
        <v>2149</v>
      </c>
      <c r="E162" s="1189" t="s">
        <v>32</v>
      </c>
      <c r="F162" s="1190">
        <v>203792012</v>
      </c>
      <c r="G162" s="1131" t="s">
        <v>19</v>
      </c>
      <c r="H162" s="1191">
        <v>1</v>
      </c>
      <c r="I162" s="1192">
        <v>41086</v>
      </c>
      <c r="J162" s="1192">
        <v>41161</v>
      </c>
      <c r="K162" s="1193" t="s">
        <v>16</v>
      </c>
      <c r="L162" s="1190">
        <v>0</v>
      </c>
      <c r="M162" s="1194">
        <v>2.4300000000000002</v>
      </c>
      <c r="N162" s="1190">
        <v>75</v>
      </c>
      <c r="O162" s="1190">
        <f t="shared" si="11"/>
        <v>75</v>
      </c>
      <c r="P162" s="1195">
        <v>24491407</v>
      </c>
      <c r="Q162" s="1195">
        <v>214</v>
      </c>
      <c r="R162" s="1196" t="s">
        <v>2156</v>
      </c>
      <c r="S162" s="893" t="s">
        <v>1002</v>
      </c>
    </row>
    <row r="163" spans="1:19" s="893" customFormat="1" ht="14.25" customHeight="1" x14ac:dyDescent="0.2">
      <c r="A163" s="893" t="s">
        <v>2326</v>
      </c>
      <c r="B163" s="893">
        <v>16</v>
      </c>
      <c r="C163" s="1189" t="s">
        <v>2149</v>
      </c>
      <c r="D163" s="1189" t="s">
        <v>2149</v>
      </c>
      <c r="E163" s="1189" t="s">
        <v>32</v>
      </c>
      <c r="F163" s="1190">
        <v>204182012</v>
      </c>
      <c r="G163" s="1131" t="s">
        <v>19</v>
      </c>
      <c r="H163" s="1191">
        <v>1</v>
      </c>
      <c r="I163" s="1192">
        <v>41162</v>
      </c>
      <c r="J163" s="1192">
        <v>41274</v>
      </c>
      <c r="K163" s="1193" t="s">
        <v>16</v>
      </c>
      <c r="L163" s="1190">
        <v>0</v>
      </c>
      <c r="M163" s="1194">
        <v>3.66</v>
      </c>
      <c r="N163" s="1190">
        <v>160</v>
      </c>
      <c r="O163" s="1190">
        <f t="shared" si="11"/>
        <v>160</v>
      </c>
      <c r="P163" s="1195">
        <v>148684800</v>
      </c>
      <c r="Q163" s="1195">
        <v>214</v>
      </c>
      <c r="R163" s="1196" t="s">
        <v>2156</v>
      </c>
      <c r="S163" s="893" t="s">
        <v>1002</v>
      </c>
    </row>
    <row r="164" spans="1:19" ht="14.25" customHeight="1" x14ac:dyDescent="0.2">
      <c r="A164" s="607" t="s">
        <v>2326</v>
      </c>
      <c r="B164" s="607">
        <v>25</v>
      </c>
      <c r="C164" s="991" t="s">
        <v>2157</v>
      </c>
      <c r="D164" s="992" t="s">
        <v>2158</v>
      </c>
      <c r="E164" s="991" t="s">
        <v>2119</v>
      </c>
      <c r="F164" s="1062">
        <v>701820130331</v>
      </c>
      <c r="G164" s="992" t="s">
        <v>19</v>
      </c>
      <c r="H164" s="1063">
        <v>1</v>
      </c>
      <c r="I164" s="995">
        <v>41508</v>
      </c>
      <c r="J164" s="995">
        <v>41988</v>
      </c>
      <c r="K164" s="996" t="s">
        <v>16</v>
      </c>
      <c r="L164" s="1064">
        <v>13.26</v>
      </c>
      <c r="M164" s="997">
        <v>2.5</v>
      </c>
      <c r="N164" s="1062">
        <v>300</v>
      </c>
      <c r="O164" s="997">
        <f>+N164*H164</f>
        <v>300</v>
      </c>
      <c r="P164" s="1065">
        <v>826347717</v>
      </c>
      <c r="Q164" s="998">
        <v>51</v>
      </c>
      <c r="R164" s="999"/>
    </row>
    <row r="165" spans="1:19" s="893" customFormat="1" ht="14.25" customHeight="1" x14ac:dyDescent="0.2">
      <c r="A165" s="893" t="s">
        <v>2326</v>
      </c>
      <c r="B165" s="893">
        <v>25</v>
      </c>
      <c r="C165" s="1189" t="s">
        <v>2157</v>
      </c>
      <c r="D165" s="1202" t="s">
        <v>2158</v>
      </c>
      <c r="E165" s="1189" t="s">
        <v>2119</v>
      </c>
      <c r="F165" s="1203">
        <v>701820130270</v>
      </c>
      <c r="G165" s="1202" t="s">
        <v>19</v>
      </c>
      <c r="H165" s="1204">
        <v>1</v>
      </c>
      <c r="I165" s="1205">
        <v>41381</v>
      </c>
      <c r="J165" s="1205">
        <v>41639</v>
      </c>
      <c r="K165" s="1206" t="s">
        <v>16</v>
      </c>
      <c r="L165" s="1207">
        <v>0</v>
      </c>
      <c r="M165" s="1208">
        <v>8.43</v>
      </c>
      <c r="N165" s="1203">
        <v>6272</v>
      </c>
      <c r="O165" s="1208">
        <f t="shared" ref="O165:O168" si="12">+N165*H165</f>
        <v>6272</v>
      </c>
      <c r="P165" s="1209">
        <v>1987922944</v>
      </c>
      <c r="Q165" s="1210" t="s">
        <v>2159</v>
      </c>
      <c r="R165" s="1211"/>
    </row>
    <row r="166" spans="1:19" ht="14.25" customHeight="1" x14ac:dyDescent="0.2">
      <c r="A166" s="607" t="s">
        <v>2326</v>
      </c>
      <c r="B166" s="607">
        <v>25</v>
      </c>
      <c r="C166" s="991" t="s">
        <v>2157</v>
      </c>
      <c r="D166" s="992" t="s">
        <v>2158</v>
      </c>
      <c r="E166" s="991" t="s">
        <v>2160</v>
      </c>
      <c r="F166" s="1062" t="s">
        <v>2161</v>
      </c>
      <c r="G166" s="992" t="s">
        <v>19</v>
      </c>
      <c r="H166" s="1066">
        <v>1</v>
      </c>
      <c r="I166" s="995">
        <v>40940</v>
      </c>
      <c r="J166" s="995">
        <v>41243</v>
      </c>
      <c r="K166" s="996" t="s">
        <v>16</v>
      </c>
      <c r="L166" s="1064">
        <v>10</v>
      </c>
      <c r="M166" s="997">
        <v>0</v>
      </c>
      <c r="N166" s="1062">
        <v>60</v>
      </c>
      <c r="O166" s="997">
        <f t="shared" si="12"/>
        <v>60</v>
      </c>
      <c r="P166" s="1065"/>
      <c r="Q166" s="998">
        <v>54</v>
      </c>
      <c r="R166" s="999" t="s">
        <v>2162</v>
      </c>
    </row>
    <row r="167" spans="1:19" ht="14.25" customHeight="1" x14ac:dyDescent="0.2">
      <c r="A167" s="607" t="s">
        <v>2326</v>
      </c>
      <c r="B167" s="607">
        <v>25</v>
      </c>
      <c r="C167" s="991" t="s">
        <v>2157</v>
      </c>
      <c r="D167" s="992" t="s">
        <v>2158</v>
      </c>
      <c r="E167" s="991" t="s">
        <v>2160</v>
      </c>
      <c r="F167" s="1062" t="s">
        <v>2163</v>
      </c>
      <c r="G167" s="992" t="s">
        <v>19</v>
      </c>
      <c r="H167" s="1063">
        <v>1</v>
      </c>
      <c r="I167" s="995">
        <v>41306</v>
      </c>
      <c r="J167" s="995">
        <v>41607</v>
      </c>
      <c r="K167" s="996" t="s">
        <v>16</v>
      </c>
      <c r="L167" s="1064">
        <v>9.9600000000000009</v>
      </c>
      <c r="M167" s="1064">
        <v>0</v>
      </c>
      <c r="N167" s="1062">
        <v>67</v>
      </c>
      <c r="O167" s="997">
        <f t="shared" si="12"/>
        <v>67</v>
      </c>
      <c r="P167" s="1065">
        <v>10400000</v>
      </c>
      <c r="Q167" s="998">
        <v>386</v>
      </c>
      <c r="R167" s="999"/>
    </row>
    <row r="168" spans="1:19" ht="14.25" customHeight="1" x14ac:dyDescent="0.2">
      <c r="A168" s="607" t="s">
        <v>2326</v>
      </c>
      <c r="B168" s="607">
        <v>25</v>
      </c>
      <c r="C168" s="991" t="s">
        <v>2157</v>
      </c>
      <c r="D168" s="992" t="s">
        <v>2158</v>
      </c>
      <c r="E168" s="991" t="s">
        <v>2160</v>
      </c>
      <c r="F168" s="1062">
        <v>701820120226</v>
      </c>
      <c r="G168" s="992" t="s">
        <v>19</v>
      </c>
      <c r="H168" s="1063">
        <v>1</v>
      </c>
      <c r="I168" s="995">
        <v>41673</v>
      </c>
      <c r="J168" s="995">
        <v>41943</v>
      </c>
      <c r="K168" s="996" t="s">
        <v>16</v>
      </c>
      <c r="L168" s="1064">
        <v>7.89</v>
      </c>
      <c r="M168" s="1064">
        <v>1</v>
      </c>
      <c r="N168" s="1062">
        <v>53</v>
      </c>
      <c r="O168" s="997">
        <f t="shared" si="12"/>
        <v>53</v>
      </c>
      <c r="P168" s="1065">
        <v>10816000</v>
      </c>
      <c r="Q168" s="998">
        <v>387</v>
      </c>
      <c r="R168" s="999"/>
    </row>
    <row r="169" spans="1:19" ht="14.25" customHeight="1" x14ac:dyDescent="0.2">
      <c r="C169" s="1071"/>
      <c r="D169" s="1073"/>
      <c r="E169" s="1071"/>
      <c r="F169" s="1108"/>
      <c r="G169" s="1073"/>
      <c r="H169" s="1109"/>
      <c r="I169" s="1075"/>
      <c r="J169" s="1075"/>
      <c r="K169" s="1076"/>
      <c r="L169" s="1110"/>
      <c r="M169" s="1110"/>
      <c r="N169" s="1108"/>
      <c r="O169" s="1072"/>
      <c r="P169" s="1111"/>
      <c r="Q169" s="1078"/>
      <c r="R169" s="1056"/>
    </row>
    <row r="170" spans="1:19" ht="14.25" customHeight="1" x14ac:dyDescent="0.2">
      <c r="C170" s="1071"/>
      <c r="D170" s="1073"/>
      <c r="E170" s="1071"/>
      <c r="F170" s="1108"/>
      <c r="G170" s="1073"/>
      <c r="H170" s="1109"/>
      <c r="I170" s="1075"/>
      <c r="J170" s="1075"/>
      <c r="K170" s="1076"/>
      <c r="L170" s="1110"/>
      <c r="M170" s="1110"/>
      <c r="N170" s="1108"/>
      <c r="O170" s="1072"/>
      <c r="P170" s="1111"/>
      <c r="Q170" s="1078"/>
      <c r="R170" s="1056"/>
    </row>
    <row r="171" spans="1:19" s="577" customFormat="1" ht="15" customHeight="1" x14ac:dyDescent="0.25">
      <c r="A171" s="577" t="s">
        <v>993</v>
      </c>
      <c r="B171" s="577">
        <v>8</v>
      </c>
      <c r="C171" s="263" t="s">
        <v>1049</v>
      </c>
      <c r="D171" s="263" t="s">
        <v>1049</v>
      </c>
      <c r="E171" s="263" t="s">
        <v>1050</v>
      </c>
      <c r="F171" s="371" t="s">
        <v>1051</v>
      </c>
      <c r="G171" s="827" t="s">
        <v>19</v>
      </c>
      <c r="H171" s="368" t="s">
        <v>95</v>
      </c>
      <c r="I171" s="370">
        <v>41250</v>
      </c>
      <c r="J171" s="370">
        <v>41912</v>
      </c>
      <c r="K171" s="370" t="s">
        <v>16</v>
      </c>
      <c r="L171" s="371">
        <v>20</v>
      </c>
      <c r="M171" s="371">
        <v>0</v>
      </c>
      <c r="N171" s="371">
        <v>100</v>
      </c>
      <c r="O171" s="371" t="s">
        <v>95</v>
      </c>
      <c r="P171" s="835">
        <v>389227122</v>
      </c>
      <c r="Q171" s="365" t="s">
        <v>1052</v>
      </c>
      <c r="R171" s="266" t="s">
        <v>1053</v>
      </c>
    </row>
    <row r="172" spans="1:19" s="577" customFormat="1" ht="15" customHeight="1" x14ac:dyDescent="0.25">
      <c r="A172" s="577" t="s">
        <v>993</v>
      </c>
      <c r="B172" s="577">
        <v>8</v>
      </c>
      <c r="C172" s="263" t="s">
        <v>1049</v>
      </c>
      <c r="D172" s="263" t="s">
        <v>1049</v>
      </c>
      <c r="E172" s="263" t="s">
        <v>1054</v>
      </c>
      <c r="F172" s="263" t="s">
        <v>637</v>
      </c>
      <c r="G172" s="827" t="s">
        <v>19</v>
      </c>
      <c r="H172" s="368" t="s">
        <v>95</v>
      </c>
      <c r="I172" s="370">
        <v>41061</v>
      </c>
      <c r="J172" s="370">
        <v>41213</v>
      </c>
      <c r="K172" s="263" t="s">
        <v>637</v>
      </c>
      <c r="L172" s="371">
        <v>4</v>
      </c>
      <c r="M172" s="371">
        <v>0</v>
      </c>
      <c r="N172" s="371">
        <v>600</v>
      </c>
      <c r="O172" s="371" t="s">
        <v>95</v>
      </c>
      <c r="P172" s="835">
        <v>18000000</v>
      </c>
      <c r="Q172" s="365">
        <v>79</v>
      </c>
      <c r="R172" s="266" t="s">
        <v>1055</v>
      </c>
    </row>
    <row r="173" spans="1:19" s="577" customFormat="1" ht="15" customHeight="1" x14ac:dyDescent="0.25">
      <c r="A173" s="577" t="s">
        <v>993</v>
      </c>
      <c r="B173" s="577">
        <v>8</v>
      </c>
      <c r="C173" s="263" t="s">
        <v>1049</v>
      </c>
      <c r="D173" s="263" t="s">
        <v>1049</v>
      </c>
      <c r="E173" s="263" t="s">
        <v>1054</v>
      </c>
      <c r="F173" s="263" t="s">
        <v>637</v>
      </c>
      <c r="G173" s="367" t="s">
        <v>19</v>
      </c>
      <c r="H173" s="367" t="s">
        <v>95</v>
      </c>
      <c r="I173" s="370">
        <v>40927</v>
      </c>
      <c r="J173" s="370">
        <v>41059</v>
      </c>
      <c r="K173" s="370" t="s">
        <v>16</v>
      </c>
      <c r="L173" s="371">
        <v>4</v>
      </c>
      <c r="M173" s="371">
        <v>0</v>
      </c>
      <c r="N173" s="371">
        <v>510</v>
      </c>
      <c r="O173" s="371" t="s">
        <v>95</v>
      </c>
      <c r="P173" s="835">
        <v>9000000</v>
      </c>
      <c r="Q173" s="365">
        <v>80</v>
      </c>
      <c r="R173" s="266" t="s">
        <v>1055</v>
      </c>
    </row>
    <row r="174" spans="1:19" s="577" customFormat="1" ht="15" customHeight="1" x14ac:dyDescent="0.25">
      <c r="A174" s="577" t="s">
        <v>993</v>
      </c>
      <c r="B174" s="577">
        <v>8</v>
      </c>
      <c r="C174" s="263" t="s">
        <v>1049</v>
      </c>
      <c r="D174" s="263" t="s">
        <v>1049</v>
      </c>
      <c r="E174" s="263" t="s">
        <v>1056</v>
      </c>
      <c r="F174" s="371" t="s">
        <v>637</v>
      </c>
      <c r="G174" s="827" t="s">
        <v>1057</v>
      </c>
      <c r="H174" s="368" t="s">
        <v>95</v>
      </c>
      <c r="I174" s="370">
        <v>40507</v>
      </c>
      <c r="J174" s="370">
        <v>40512</v>
      </c>
      <c r="K174" s="370" t="s">
        <v>16</v>
      </c>
      <c r="L174" s="371">
        <v>10</v>
      </c>
      <c r="M174" s="371">
        <v>0</v>
      </c>
      <c r="N174" s="371">
        <v>100</v>
      </c>
      <c r="O174" s="371" t="s">
        <v>95</v>
      </c>
      <c r="P174" s="365">
        <v>20000000</v>
      </c>
      <c r="Q174" s="365">
        <v>83</v>
      </c>
      <c r="R174" s="266" t="s">
        <v>1055</v>
      </c>
      <c r="S174" s="577" t="s">
        <v>1002</v>
      </c>
    </row>
    <row r="175" spans="1:19" s="577" customFormat="1" ht="15" customHeight="1" x14ac:dyDescent="0.25">
      <c r="A175" s="577" t="s">
        <v>993</v>
      </c>
      <c r="B175" s="577">
        <v>8</v>
      </c>
      <c r="C175" s="263" t="s">
        <v>1049</v>
      </c>
      <c r="D175" s="263" t="s">
        <v>1049</v>
      </c>
      <c r="E175" s="263" t="s">
        <v>1056</v>
      </c>
      <c r="F175" s="371" t="s">
        <v>637</v>
      </c>
      <c r="G175" s="827" t="s">
        <v>1057</v>
      </c>
      <c r="H175" s="368" t="s">
        <v>95</v>
      </c>
      <c r="I175" s="370">
        <v>40567</v>
      </c>
      <c r="J175" s="370">
        <v>40843</v>
      </c>
      <c r="K175" s="370" t="s">
        <v>16</v>
      </c>
      <c r="L175" s="371">
        <v>9</v>
      </c>
      <c r="M175" s="371">
        <v>0</v>
      </c>
      <c r="N175" s="371">
        <v>110</v>
      </c>
      <c r="O175" s="371" t="s">
        <v>95</v>
      </c>
      <c r="P175" s="365">
        <v>27000000</v>
      </c>
      <c r="Q175" s="365">
        <v>84</v>
      </c>
      <c r="R175" s="266" t="s">
        <v>1055</v>
      </c>
      <c r="S175" s="577" t="s">
        <v>1002</v>
      </c>
    </row>
    <row r="176" spans="1:19" s="577" customFormat="1" ht="15" customHeight="1" x14ac:dyDescent="0.25">
      <c r="A176" s="577" t="s">
        <v>993</v>
      </c>
      <c r="B176" s="577">
        <v>9</v>
      </c>
      <c r="C176" s="263" t="s">
        <v>1049</v>
      </c>
      <c r="D176" s="263" t="s">
        <v>1049</v>
      </c>
      <c r="E176" s="263" t="s">
        <v>32</v>
      </c>
      <c r="F176" s="371">
        <v>215</v>
      </c>
      <c r="G176" s="827" t="s">
        <v>19</v>
      </c>
      <c r="H176" s="368" t="s">
        <v>95</v>
      </c>
      <c r="I176" s="370">
        <v>41501</v>
      </c>
      <c r="J176" s="370">
        <v>41912</v>
      </c>
      <c r="K176" s="370" t="s">
        <v>16</v>
      </c>
      <c r="L176" s="371">
        <v>13</v>
      </c>
      <c r="M176" s="371">
        <v>0</v>
      </c>
      <c r="N176" s="371">
        <v>1228</v>
      </c>
      <c r="O176" s="371" t="s">
        <v>95</v>
      </c>
      <c r="P176" s="365">
        <v>2996740933</v>
      </c>
      <c r="Q176" s="365">
        <v>103</v>
      </c>
      <c r="R176" s="266"/>
    </row>
    <row r="177" spans="1:19" s="577" customFormat="1" ht="15" customHeight="1" x14ac:dyDescent="0.25">
      <c r="A177" s="577" t="s">
        <v>993</v>
      </c>
      <c r="B177" s="577">
        <v>9</v>
      </c>
      <c r="C177" s="263" t="s">
        <v>1049</v>
      </c>
      <c r="D177" s="263" t="s">
        <v>1049</v>
      </c>
      <c r="E177" s="263" t="s">
        <v>1058</v>
      </c>
      <c r="F177" s="263" t="s">
        <v>637</v>
      </c>
      <c r="G177" s="827" t="s">
        <v>19</v>
      </c>
      <c r="H177" s="368" t="s">
        <v>95</v>
      </c>
      <c r="I177" s="370">
        <v>40938</v>
      </c>
      <c r="J177" s="370">
        <v>41445</v>
      </c>
      <c r="K177" s="370" t="s">
        <v>16</v>
      </c>
      <c r="L177" s="371">
        <v>16</v>
      </c>
      <c r="M177" s="371">
        <v>0</v>
      </c>
      <c r="N177" s="371">
        <v>100</v>
      </c>
      <c r="O177" s="371" t="s">
        <v>95</v>
      </c>
      <c r="P177" s="365">
        <v>15000000</v>
      </c>
      <c r="Q177" s="365">
        <v>104</v>
      </c>
      <c r="R177" s="266" t="s">
        <v>1055</v>
      </c>
    </row>
    <row r="178" spans="1:19" s="577" customFormat="1" ht="15" customHeight="1" x14ac:dyDescent="0.25">
      <c r="A178" s="577" t="s">
        <v>993</v>
      </c>
      <c r="B178" s="577">
        <v>9</v>
      </c>
      <c r="C178" s="263" t="s">
        <v>1049</v>
      </c>
      <c r="D178" s="263" t="s">
        <v>1049</v>
      </c>
      <c r="E178" s="263" t="s">
        <v>1058</v>
      </c>
      <c r="F178" s="371" t="s">
        <v>637</v>
      </c>
      <c r="G178" s="827" t="s">
        <v>19</v>
      </c>
      <c r="H178" s="368" t="s">
        <v>95</v>
      </c>
      <c r="I178" s="370">
        <v>40553</v>
      </c>
      <c r="J178" s="370">
        <v>40887</v>
      </c>
      <c r="K178" s="370" t="s">
        <v>16</v>
      </c>
      <c r="L178" s="371">
        <v>10</v>
      </c>
      <c r="M178" s="371">
        <v>0</v>
      </c>
      <c r="N178" s="371">
        <v>100</v>
      </c>
      <c r="O178" s="371" t="s">
        <v>95</v>
      </c>
      <c r="P178" s="365">
        <v>12000000</v>
      </c>
      <c r="Q178" s="365">
        <v>107</v>
      </c>
      <c r="R178" s="266" t="s">
        <v>1055</v>
      </c>
      <c r="S178" s="577" t="s">
        <v>1002</v>
      </c>
    </row>
    <row r="179" spans="1:19" s="577" customFormat="1" ht="15" customHeight="1" x14ac:dyDescent="0.25">
      <c r="A179" s="577" t="s">
        <v>993</v>
      </c>
      <c r="B179" s="577">
        <v>9</v>
      </c>
      <c r="C179" s="263" t="s">
        <v>1049</v>
      </c>
      <c r="D179" s="263" t="s">
        <v>1049</v>
      </c>
      <c r="E179" s="263" t="s">
        <v>1058</v>
      </c>
      <c r="F179" s="371" t="s">
        <v>637</v>
      </c>
      <c r="G179" s="827" t="s">
        <v>19</v>
      </c>
      <c r="H179" s="368" t="s">
        <v>95</v>
      </c>
      <c r="I179" s="370">
        <v>40196</v>
      </c>
      <c r="J179" s="370">
        <v>40529</v>
      </c>
      <c r="K179" s="370" t="s">
        <v>16</v>
      </c>
      <c r="L179" s="371">
        <v>9</v>
      </c>
      <c r="M179" s="371">
        <v>0</v>
      </c>
      <c r="N179" s="371">
        <v>90</v>
      </c>
      <c r="O179" s="371" t="s">
        <v>95</v>
      </c>
      <c r="P179" s="365">
        <v>10000000</v>
      </c>
      <c r="Q179" s="365">
        <v>108</v>
      </c>
      <c r="R179" s="266" t="s">
        <v>1055</v>
      </c>
      <c r="S179" s="577" t="s">
        <v>1002</v>
      </c>
    </row>
    <row r="180" spans="1:19" s="577" customFormat="1" ht="13.5" customHeight="1" x14ac:dyDescent="0.25">
      <c r="A180" s="577" t="s">
        <v>1672</v>
      </c>
      <c r="B180" s="577">
        <v>18</v>
      </c>
      <c r="C180" s="555" t="s">
        <v>1772</v>
      </c>
      <c r="D180" s="555" t="s">
        <v>1772</v>
      </c>
      <c r="E180" s="555" t="s">
        <v>1773</v>
      </c>
      <c r="F180" s="371"/>
      <c r="G180" s="367" t="s">
        <v>19</v>
      </c>
      <c r="H180" s="368"/>
      <c r="I180" s="658">
        <v>40949</v>
      </c>
      <c r="J180" s="658">
        <v>41243</v>
      </c>
      <c r="K180" s="660" t="s">
        <v>16</v>
      </c>
      <c r="L180" s="660">
        <f>(J180-I180)/30</f>
        <v>9.8000000000000007</v>
      </c>
      <c r="M180" s="370"/>
      <c r="N180" s="660">
        <v>100</v>
      </c>
      <c r="O180" s="660"/>
      <c r="P180" s="365"/>
      <c r="Q180" s="365"/>
      <c r="R180" s="561"/>
    </row>
    <row r="181" spans="1:19" s="577" customFormat="1" ht="13.5" customHeight="1" x14ac:dyDescent="0.25">
      <c r="A181" s="577" t="s">
        <v>1672</v>
      </c>
      <c r="B181" s="577">
        <v>18</v>
      </c>
      <c r="C181" s="555" t="s">
        <v>1772</v>
      </c>
      <c r="D181" s="555" t="s">
        <v>1772</v>
      </c>
      <c r="E181" s="555" t="s">
        <v>1773</v>
      </c>
      <c r="F181" s="371"/>
      <c r="G181" s="367" t="s">
        <v>19</v>
      </c>
      <c r="H181" s="368"/>
      <c r="I181" s="658">
        <v>41302</v>
      </c>
      <c r="J181" s="658">
        <v>41607</v>
      </c>
      <c r="K181" s="660" t="s">
        <v>16</v>
      </c>
      <c r="L181" s="660">
        <f t="shared" ref="L181:L182" si="13">(J181-I181)/30</f>
        <v>10.166666666666666</v>
      </c>
      <c r="M181" s="370"/>
      <c r="N181" s="660">
        <v>140</v>
      </c>
      <c r="O181" s="660"/>
      <c r="P181" s="365"/>
      <c r="Q181" s="365"/>
      <c r="R181" s="561"/>
    </row>
    <row r="182" spans="1:19" s="577" customFormat="1" ht="13.5" customHeight="1" x14ac:dyDescent="0.25">
      <c r="A182" s="577" t="s">
        <v>1672</v>
      </c>
      <c r="B182" s="577">
        <v>18</v>
      </c>
      <c r="C182" s="555" t="s">
        <v>1772</v>
      </c>
      <c r="D182" s="555" t="s">
        <v>1772</v>
      </c>
      <c r="E182" s="555" t="s">
        <v>1773</v>
      </c>
      <c r="F182" s="371"/>
      <c r="G182" s="367" t="s">
        <v>19</v>
      </c>
      <c r="H182" s="367"/>
      <c r="I182" s="658">
        <v>41680</v>
      </c>
      <c r="J182" s="658">
        <v>41880</v>
      </c>
      <c r="K182" s="660" t="s">
        <v>16</v>
      </c>
      <c r="L182" s="660">
        <f t="shared" si="13"/>
        <v>6.666666666666667</v>
      </c>
      <c r="M182" s="370"/>
      <c r="N182" s="660">
        <v>120</v>
      </c>
      <c r="O182" s="660"/>
      <c r="P182" s="365"/>
      <c r="Q182" s="365"/>
      <c r="R182" s="561"/>
    </row>
    <row r="183" spans="1:19" s="577" customFormat="1" ht="13.5" customHeight="1" x14ac:dyDescent="0.25">
      <c r="A183" s="577" t="s">
        <v>1672</v>
      </c>
      <c r="B183" s="577">
        <v>18</v>
      </c>
      <c r="C183" s="555" t="s">
        <v>1772</v>
      </c>
      <c r="D183" s="555" t="s">
        <v>1772</v>
      </c>
      <c r="E183" s="555" t="s">
        <v>1774</v>
      </c>
      <c r="F183" s="660"/>
      <c r="G183" s="658" t="s">
        <v>19</v>
      </c>
      <c r="H183" s="368"/>
      <c r="I183" s="658">
        <v>40190</v>
      </c>
      <c r="J183" s="658">
        <v>40529</v>
      </c>
      <c r="K183" s="658" t="s">
        <v>16</v>
      </c>
      <c r="L183" s="660">
        <f>(J183-I183)/30</f>
        <v>11.3</v>
      </c>
      <c r="M183" s="370"/>
      <c r="N183" s="660">
        <v>60</v>
      </c>
      <c r="O183" s="364"/>
      <c r="P183" s="365"/>
      <c r="Q183" s="365"/>
      <c r="R183" s="561" t="s">
        <v>1775</v>
      </c>
    </row>
    <row r="184" spans="1:19" s="577" customFormat="1" ht="13.5" customHeight="1" x14ac:dyDescent="0.25">
      <c r="A184" s="577" t="s">
        <v>1672</v>
      </c>
      <c r="B184" s="577">
        <v>18</v>
      </c>
      <c r="C184" s="555" t="s">
        <v>1772</v>
      </c>
      <c r="D184" s="555" t="s">
        <v>1772</v>
      </c>
      <c r="E184" s="555" t="s">
        <v>1774</v>
      </c>
      <c r="F184" s="660"/>
      <c r="G184" s="367" t="s">
        <v>19</v>
      </c>
      <c r="H184" s="303"/>
      <c r="I184" s="658">
        <v>40554</v>
      </c>
      <c r="J184" s="658">
        <v>40893</v>
      </c>
      <c r="K184" s="370" t="s">
        <v>16</v>
      </c>
      <c r="L184" s="660">
        <f>(J184-I184)/30</f>
        <v>11.3</v>
      </c>
      <c r="M184" s="370"/>
      <c r="N184" s="371">
        <v>50</v>
      </c>
      <c r="O184" s="364"/>
      <c r="P184" s="365"/>
      <c r="Q184" s="365"/>
      <c r="R184" s="561" t="s">
        <v>1775</v>
      </c>
    </row>
    <row r="185" spans="1:19" s="577" customFormat="1" ht="13.5" customHeight="1" x14ac:dyDescent="0.25">
      <c r="A185" s="577" t="s">
        <v>1672</v>
      </c>
      <c r="B185" s="577">
        <v>17</v>
      </c>
      <c r="C185" s="555" t="s">
        <v>1772</v>
      </c>
      <c r="D185" s="555" t="s">
        <v>1772</v>
      </c>
      <c r="E185" s="555" t="s">
        <v>32</v>
      </c>
      <c r="F185" s="371">
        <v>283</v>
      </c>
      <c r="G185" s="367" t="s">
        <v>19</v>
      </c>
      <c r="H185" s="368"/>
      <c r="I185" s="658">
        <v>41519</v>
      </c>
      <c r="J185" s="658">
        <v>41912</v>
      </c>
      <c r="K185" s="660" t="s">
        <v>16</v>
      </c>
      <c r="L185" s="660">
        <f>(J185-I185)/30</f>
        <v>13.1</v>
      </c>
      <c r="M185" s="370"/>
      <c r="N185" s="660">
        <v>1200</v>
      </c>
      <c r="O185" s="660"/>
      <c r="P185" s="365"/>
      <c r="Q185" s="365"/>
      <c r="R185" s="561"/>
    </row>
    <row r="186" spans="1:19" s="577" customFormat="1" ht="13.5" customHeight="1" x14ac:dyDescent="0.25">
      <c r="A186" s="577" t="s">
        <v>1672</v>
      </c>
      <c r="B186" s="577">
        <v>17</v>
      </c>
      <c r="C186" s="555" t="s">
        <v>1772</v>
      </c>
      <c r="D186" s="555" t="s">
        <v>1772</v>
      </c>
      <c r="E186" s="555" t="s">
        <v>1776</v>
      </c>
      <c r="F186" s="371" t="s">
        <v>1777</v>
      </c>
      <c r="G186" s="367" t="s">
        <v>19</v>
      </c>
      <c r="H186" s="368"/>
      <c r="I186" s="658">
        <v>41092</v>
      </c>
      <c r="J186" s="658">
        <v>41246</v>
      </c>
      <c r="K186" s="660" t="s">
        <v>16</v>
      </c>
      <c r="L186" s="364">
        <f t="shared" ref="L186:L187" si="14">(J186-I186)/30</f>
        <v>5.1333333333333337</v>
      </c>
      <c r="M186" s="370"/>
      <c r="N186" s="660">
        <v>100</v>
      </c>
      <c r="O186" s="660"/>
      <c r="P186" s="365"/>
      <c r="Q186" s="365"/>
      <c r="R186" s="561"/>
    </row>
    <row r="187" spans="1:19" s="577" customFormat="1" ht="13.5" customHeight="1" x14ac:dyDescent="0.25">
      <c r="A187" s="577" t="s">
        <v>1672</v>
      </c>
      <c r="B187" s="577">
        <v>17</v>
      </c>
      <c r="C187" s="555" t="s">
        <v>1772</v>
      </c>
      <c r="D187" s="555" t="s">
        <v>1772</v>
      </c>
      <c r="E187" s="555" t="s">
        <v>1776</v>
      </c>
      <c r="F187" s="371" t="s">
        <v>1778</v>
      </c>
      <c r="G187" s="367" t="s">
        <v>19</v>
      </c>
      <c r="H187" s="367"/>
      <c r="I187" s="658">
        <v>41304</v>
      </c>
      <c r="J187" s="658">
        <v>41516</v>
      </c>
      <c r="K187" s="660" t="s">
        <v>16</v>
      </c>
      <c r="L187" s="364">
        <f t="shared" si="14"/>
        <v>7.0666666666666664</v>
      </c>
      <c r="M187" s="370"/>
      <c r="N187" s="660">
        <v>100</v>
      </c>
      <c r="O187" s="660"/>
      <c r="P187" s="365"/>
      <c r="Q187" s="365"/>
      <c r="R187" s="561"/>
    </row>
    <row r="188" spans="1:19" s="577" customFormat="1" ht="13.5" customHeight="1" x14ac:dyDescent="0.25">
      <c r="A188" s="577" t="s">
        <v>1672</v>
      </c>
      <c r="B188" s="577">
        <v>17</v>
      </c>
      <c r="C188" s="555" t="s">
        <v>1772</v>
      </c>
      <c r="D188" s="555" t="s">
        <v>1772</v>
      </c>
      <c r="E188" s="555" t="s">
        <v>1776</v>
      </c>
      <c r="F188" s="660" t="s">
        <v>1779</v>
      </c>
      <c r="G188" s="658" t="s">
        <v>19</v>
      </c>
      <c r="H188" s="368"/>
      <c r="I188" s="658">
        <v>40566</v>
      </c>
      <c r="J188" s="658">
        <v>40907</v>
      </c>
      <c r="K188" s="658" t="s">
        <v>16</v>
      </c>
      <c r="L188" s="660">
        <f>(J188-I188)/30</f>
        <v>11.366666666666667</v>
      </c>
      <c r="M188" s="370"/>
      <c r="N188" s="660">
        <v>90</v>
      </c>
      <c r="O188" s="364"/>
      <c r="P188" s="365"/>
      <c r="Q188" s="365"/>
      <c r="R188" s="561" t="s">
        <v>1775</v>
      </c>
    </row>
    <row r="189" spans="1:19" s="577" customFormat="1" ht="13.5" customHeight="1" x14ac:dyDescent="0.25">
      <c r="A189" s="577" t="s">
        <v>1672</v>
      </c>
      <c r="B189" s="577">
        <v>17</v>
      </c>
      <c r="C189" s="555" t="s">
        <v>1772</v>
      </c>
      <c r="D189" s="555" t="s">
        <v>1772</v>
      </c>
      <c r="E189" s="555" t="s">
        <v>1780</v>
      </c>
      <c r="F189" s="660"/>
      <c r="G189" s="367" t="s">
        <v>19</v>
      </c>
      <c r="H189" s="303"/>
      <c r="I189" s="658">
        <v>40208</v>
      </c>
      <c r="J189" s="658">
        <v>40481</v>
      </c>
      <c r="K189" s="370" t="s">
        <v>16</v>
      </c>
      <c r="L189" s="660">
        <f>(J189-I189)/30</f>
        <v>9.1</v>
      </c>
      <c r="M189" s="370"/>
      <c r="N189" s="371">
        <v>50</v>
      </c>
      <c r="O189" s="364"/>
      <c r="P189" s="365"/>
      <c r="Q189" s="365"/>
      <c r="R189" s="561" t="s">
        <v>1775</v>
      </c>
    </row>
    <row r="190" spans="1:19" s="577" customFormat="1" ht="13.5" customHeight="1" x14ac:dyDescent="0.25">
      <c r="A190" s="577" t="s">
        <v>1672</v>
      </c>
      <c r="B190" s="577">
        <v>16</v>
      </c>
      <c r="C190" s="555" t="s">
        <v>1772</v>
      </c>
      <c r="D190" s="555" t="s">
        <v>1772</v>
      </c>
      <c r="E190" s="555" t="s">
        <v>1774</v>
      </c>
      <c r="F190" s="371"/>
      <c r="G190" s="367" t="s">
        <v>19</v>
      </c>
      <c r="H190" s="368"/>
      <c r="I190" s="658">
        <v>41660</v>
      </c>
      <c r="J190" s="658">
        <v>41912</v>
      </c>
      <c r="K190" s="660" t="s">
        <v>16</v>
      </c>
      <c r="L190" s="660">
        <f>(J190-I190)/30</f>
        <v>8.4</v>
      </c>
      <c r="M190" s="370"/>
      <c r="N190" s="660">
        <v>350</v>
      </c>
      <c r="O190" s="660"/>
      <c r="P190" s="365"/>
      <c r="Q190" s="365"/>
      <c r="R190" s="561"/>
    </row>
    <row r="191" spans="1:19" s="577" customFormat="1" ht="13.5" customHeight="1" x14ac:dyDescent="0.25">
      <c r="A191" s="577" t="s">
        <v>1672</v>
      </c>
      <c r="B191" s="577">
        <v>16</v>
      </c>
      <c r="C191" s="555" t="s">
        <v>1772</v>
      </c>
      <c r="D191" s="555" t="s">
        <v>1772</v>
      </c>
      <c r="E191" s="555" t="s">
        <v>1774</v>
      </c>
      <c r="F191" s="371"/>
      <c r="G191" s="367" t="s">
        <v>19</v>
      </c>
      <c r="H191" s="368"/>
      <c r="I191" s="658">
        <v>41136</v>
      </c>
      <c r="J191" s="658">
        <v>41628</v>
      </c>
      <c r="K191" s="660" t="s">
        <v>16</v>
      </c>
      <c r="L191" s="660">
        <f>(J191-I191)/30</f>
        <v>16.399999999999999</v>
      </c>
      <c r="M191" s="370"/>
      <c r="N191" s="660">
        <v>200</v>
      </c>
      <c r="O191" s="660"/>
      <c r="P191" s="365"/>
      <c r="Q191" s="365"/>
      <c r="R191" s="561"/>
    </row>
    <row r="192" spans="1:19" s="577" customFormat="1" ht="13.5" customHeight="1" x14ac:dyDescent="0.25">
      <c r="A192" s="577" t="s">
        <v>1672</v>
      </c>
      <c r="B192" s="577">
        <v>16</v>
      </c>
      <c r="C192" s="555" t="s">
        <v>1772</v>
      </c>
      <c r="D192" s="555" t="s">
        <v>1772</v>
      </c>
      <c r="E192" s="555" t="s">
        <v>1781</v>
      </c>
      <c r="F192" s="660"/>
      <c r="G192" s="658" t="s">
        <v>19</v>
      </c>
      <c r="H192" s="368"/>
      <c r="I192" s="658">
        <v>40198</v>
      </c>
      <c r="J192" s="658">
        <v>40513</v>
      </c>
      <c r="K192" s="658"/>
      <c r="L192" s="660">
        <f>(J192-I192)/30</f>
        <v>10.5</v>
      </c>
      <c r="M192" s="370"/>
      <c r="N192" s="660">
        <v>80</v>
      </c>
      <c r="O192" s="364"/>
      <c r="P192" s="365"/>
      <c r="Q192" s="365"/>
      <c r="R192" s="551"/>
    </row>
    <row r="193" spans="1:20" s="577" customFormat="1" ht="13.5" customHeight="1" x14ac:dyDescent="0.25">
      <c r="A193" s="577" t="s">
        <v>1672</v>
      </c>
      <c r="B193" s="577">
        <v>16</v>
      </c>
      <c r="C193" s="555" t="s">
        <v>1772</v>
      </c>
      <c r="D193" s="555" t="s">
        <v>1772</v>
      </c>
      <c r="E193" s="555" t="s">
        <v>1774</v>
      </c>
      <c r="F193" s="660"/>
      <c r="G193" s="367" t="s">
        <v>19</v>
      </c>
      <c r="H193" s="303"/>
      <c r="I193" s="658">
        <v>40548</v>
      </c>
      <c r="J193" s="658">
        <v>40907</v>
      </c>
      <c r="K193" s="370"/>
      <c r="L193" s="364">
        <f t="shared" ref="L193" si="15">(J193-I193)/30</f>
        <v>11.966666666666667</v>
      </c>
      <c r="M193" s="370"/>
      <c r="N193" s="371">
        <v>50</v>
      </c>
      <c r="O193" s="364"/>
      <c r="P193" s="365"/>
      <c r="Q193" s="365"/>
      <c r="R193" s="561" t="s">
        <v>1775</v>
      </c>
    </row>
    <row r="194" spans="1:20" s="808" customFormat="1" ht="13.5" customHeight="1" x14ac:dyDescent="0.25">
      <c r="A194" s="808" t="s">
        <v>1972</v>
      </c>
      <c r="B194" s="808">
        <v>15</v>
      </c>
      <c r="C194" s="823" t="s">
        <v>1772</v>
      </c>
      <c r="D194" s="824" t="s">
        <v>2006</v>
      </c>
      <c r="E194" s="825" t="s">
        <v>32</v>
      </c>
      <c r="F194" s="826" t="s">
        <v>2007</v>
      </c>
      <c r="G194" s="827" t="s">
        <v>19</v>
      </c>
      <c r="H194" s="828">
        <v>1</v>
      </c>
      <c r="I194" s="829">
        <v>41250</v>
      </c>
      <c r="J194" s="830">
        <v>41988</v>
      </c>
      <c r="K194" s="830" t="s">
        <v>16</v>
      </c>
      <c r="L194" s="826">
        <v>21</v>
      </c>
      <c r="M194" s="826">
        <v>23</v>
      </c>
      <c r="N194" s="830"/>
      <c r="O194" s="831">
        <v>140</v>
      </c>
      <c r="P194" s="831">
        <v>140</v>
      </c>
      <c r="Q194" s="832" t="s">
        <v>2008</v>
      </c>
      <c r="R194" s="832"/>
      <c r="S194" s="337" t="s">
        <v>2009</v>
      </c>
    </row>
    <row r="195" spans="1:20" s="808" customFormat="1" ht="13.5" customHeight="1" x14ac:dyDescent="0.25">
      <c r="A195" s="808" t="s">
        <v>1972</v>
      </c>
      <c r="B195" s="808">
        <v>15</v>
      </c>
      <c r="C195" s="823" t="s">
        <v>1772</v>
      </c>
      <c r="D195" s="824" t="s">
        <v>2006</v>
      </c>
      <c r="E195" s="825" t="s">
        <v>32</v>
      </c>
      <c r="F195" s="826" t="s">
        <v>2010</v>
      </c>
      <c r="G195" s="827" t="s">
        <v>19</v>
      </c>
      <c r="H195" s="833">
        <v>1</v>
      </c>
      <c r="I195" s="829">
        <v>41558</v>
      </c>
      <c r="J195" s="830">
        <v>41988</v>
      </c>
      <c r="K195" s="830" t="s">
        <v>16</v>
      </c>
      <c r="L195" s="826">
        <v>11</v>
      </c>
      <c r="M195" s="826">
        <v>19</v>
      </c>
      <c r="N195" s="830" t="s">
        <v>2011</v>
      </c>
      <c r="O195" s="826">
        <v>370</v>
      </c>
      <c r="P195" s="831">
        <v>370</v>
      </c>
      <c r="Q195" s="832">
        <v>810218527</v>
      </c>
      <c r="R195" s="832"/>
      <c r="S195" s="337" t="s">
        <v>1971</v>
      </c>
    </row>
    <row r="196" spans="1:20" s="808" customFormat="1" ht="13.5" customHeight="1" x14ac:dyDescent="0.25">
      <c r="A196" s="808" t="s">
        <v>1972</v>
      </c>
      <c r="B196" s="808">
        <v>15</v>
      </c>
      <c r="C196" s="823" t="s">
        <v>1772</v>
      </c>
      <c r="D196" s="824" t="s">
        <v>2006</v>
      </c>
      <c r="E196" s="825" t="s">
        <v>32</v>
      </c>
      <c r="F196" s="826">
        <v>22012</v>
      </c>
      <c r="G196" s="827" t="s">
        <v>19</v>
      </c>
      <c r="H196" s="833">
        <v>1</v>
      </c>
      <c r="I196" s="829">
        <v>40941</v>
      </c>
      <c r="J196" s="830">
        <v>41069</v>
      </c>
      <c r="K196" s="830" t="s">
        <v>16</v>
      </c>
      <c r="L196" s="826">
        <v>4</v>
      </c>
      <c r="M196" s="826">
        <v>7</v>
      </c>
      <c r="N196" s="830"/>
      <c r="O196" s="826">
        <v>210</v>
      </c>
      <c r="P196" s="831">
        <v>210</v>
      </c>
      <c r="Q196" s="832">
        <v>15000000</v>
      </c>
      <c r="R196" s="832"/>
      <c r="S196" s="337" t="s">
        <v>2012</v>
      </c>
    </row>
    <row r="197" spans="1:20" s="808" customFormat="1" ht="13.5" customHeight="1" x14ac:dyDescent="0.2">
      <c r="A197" s="808" t="s">
        <v>1972</v>
      </c>
      <c r="B197" s="808">
        <v>15</v>
      </c>
      <c r="C197" s="555" t="s">
        <v>1772</v>
      </c>
      <c r="D197" s="366" t="s">
        <v>1772</v>
      </c>
      <c r="E197" s="555" t="s">
        <v>2013</v>
      </c>
      <c r="F197" s="660">
        <v>12010</v>
      </c>
      <c r="G197" s="367" t="s">
        <v>19</v>
      </c>
      <c r="H197" s="368">
        <v>1</v>
      </c>
      <c r="I197" s="658">
        <v>40218</v>
      </c>
      <c r="J197" s="370">
        <v>40831</v>
      </c>
      <c r="K197" s="370" t="s">
        <v>16</v>
      </c>
      <c r="L197" s="660">
        <v>32</v>
      </c>
      <c r="M197" s="660">
        <v>8</v>
      </c>
      <c r="N197" s="370"/>
      <c r="O197" s="364">
        <v>848</v>
      </c>
      <c r="P197" s="364">
        <v>800</v>
      </c>
      <c r="Q197" s="365">
        <v>6432000</v>
      </c>
      <c r="R197" s="365">
        <v>434</v>
      </c>
      <c r="S197" s="561" t="s">
        <v>2014</v>
      </c>
      <c r="T197" s="808" t="s">
        <v>1002</v>
      </c>
    </row>
    <row r="198" spans="1:20" s="808" customFormat="1" ht="13.5" customHeight="1" x14ac:dyDescent="0.2">
      <c r="A198" s="808" t="s">
        <v>1972</v>
      </c>
      <c r="B198" s="808">
        <v>3</v>
      </c>
      <c r="C198" s="555" t="s">
        <v>1772</v>
      </c>
      <c r="D198" s="366" t="s">
        <v>1772</v>
      </c>
      <c r="E198" s="555" t="s">
        <v>32</v>
      </c>
      <c r="F198" s="834">
        <v>0.14605067064083457</v>
      </c>
      <c r="G198" s="367" t="s">
        <v>19</v>
      </c>
      <c r="H198" s="367">
        <v>100</v>
      </c>
      <c r="I198" s="658">
        <v>41530</v>
      </c>
      <c r="J198" s="370">
        <v>41988</v>
      </c>
      <c r="K198" s="370" t="s">
        <v>16</v>
      </c>
      <c r="L198" s="660">
        <v>12</v>
      </c>
      <c r="M198" s="660">
        <v>11</v>
      </c>
      <c r="N198" s="370"/>
      <c r="O198" s="364">
        <v>914</v>
      </c>
      <c r="P198" s="364">
        <v>914</v>
      </c>
      <c r="Q198" s="365">
        <f>(2336992028+698965985+341815007)*80%</f>
        <v>2702218416</v>
      </c>
      <c r="R198" s="365" t="s">
        <v>2015</v>
      </c>
      <c r="S198" s="561"/>
    </row>
    <row r="199" spans="1:20" ht="14.25" customHeight="1" x14ac:dyDescent="0.2">
      <c r="A199" s="607" t="s">
        <v>2326</v>
      </c>
      <c r="B199" s="607">
        <v>11</v>
      </c>
      <c r="C199" s="555" t="s">
        <v>2276</v>
      </c>
      <c r="D199" s="366" t="s">
        <v>2276</v>
      </c>
      <c r="E199" s="554" t="s">
        <v>32</v>
      </c>
      <c r="F199" s="563">
        <v>701820130329</v>
      </c>
      <c r="G199" s="549" t="s">
        <v>19</v>
      </c>
      <c r="H199" s="560">
        <v>1</v>
      </c>
      <c r="I199" s="570">
        <v>41508</v>
      </c>
      <c r="J199" s="570">
        <v>41988</v>
      </c>
      <c r="K199" s="558" t="s">
        <v>16</v>
      </c>
      <c r="L199" s="556">
        <v>13.26</v>
      </c>
      <c r="M199" s="556">
        <v>2.5</v>
      </c>
      <c r="N199" s="565">
        <v>356</v>
      </c>
      <c r="O199" s="565">
        <f>+N199*H199</f>
        <v>356</v>
      </c>
      <c r="P199" s="550">
        <v>972159719</v>
      </c>
      <c r="Q199" s="308">
        <v>68</v>
      </c>
      <c r="R199" s="561" t="s">
        <v>2277</v>
      </c>
    </row>
    <row r="200" spans="1:20" ht="14.25" customHeight="1" x14ac:dyDescent="0.2">
      <c r="A200" s="607" t="s">
        <v>2326</v>
      </c>
      <c r="B200" s="607">
        <v>11</v>
      </c>
      <c r="C200" s="555" t="s">
        <v>2276</v>
      </c>
      <c r="D200" s="366" t="s">
        <v>2276</v>
      </c>
      <c r="E200" s="554" t="s">
        <v>32</v>
      </c>
      <c r="F200" s="563">
        <v>701820130351</v>
      </c>
      <c r="G200" s="549" t="s">
        <v>19</v>
      </c>
      <c r="H200" s="557">
        <v>1</v>
      </c>
      <c r="I200" s="570">
        <v>41508</v>
      </c>
      <c r="J200" s="570">
        <v>41988</v>
      </c>
      <c r="K200" s="558" t="s">
        <v>16</v>
      </c>
      <c r="L200" s="556">
        <v>0</v>
      </c>
      <c r="M200" s="556">
        <v>15.76</v>
      </c>
      <c r="N200" s="565">
        <v>450</v>
      </c>
      <c r="O200" s="565">
        <v>450</v>
      </c>
      <c r="P200" s="550">
        <v>856502550</v>
      </c>
      <c r="Q200" s="265" t="s">
        <v>2278</v>
      </c>
      <c r="R200" s="561" t="s">
        <v>2279</v>
      </c>
    </row>
    <row r="201" spans="1:20" ht="14.25" customHeight="1" x14ac:dyDescent="0.2">
      <c r="A201" s="607" t="s">
        <v>2326</v>
      </c>
      <c r="B201" s="607">
        <v>11</v>
      </c>
      <c r="C201" s="555" t="s">
        <v>2276</v>
      </c>
      <c r="D201" s="366" t="s">
        <v>2276</v>
      </c>
      <c r="E201" s="553" t="s">
        <v>2280</v>
      </c>
      <c r="F201" s="563">
        <v>42012</v>
      </c>
      <c r="G201" s="549" t="s">
        <v>19</v>
      </c>
      <c r="H201" s="557">
        <v>1</v>
      </c>
      <c r="I201" s="570">
        <v>41124</v>
      </c>
      <c r="J201" s="570">
        <v>41612</v>
      </c>
      <c r="K201" s="558" t="s">
        <v>16</v>
      </c>
      <c r="L201" s="556">
        <v>0</v>
      </c>
      <c r="M201" s="556">
        <v>16.3</v>
      </c>
      <c r="N201" s="565">
        <v>382</v>
      </c>
      <c r="O201" s="565">
        <v>382</v>
      </c>
      <c r="P201" s="283"/>
      <c r="Q201" s="308">
        <v>71</v>
      </c>
      <c r="R201" s="561" t="s">
        <v>2281</v>
      </c>
    </row>
    <row r="202" spans="1:20" ht="14.25" customHeight="1" x14ac:dyDescent="0.2">
      <c r="A202" s="607" t="s">
        <v>2326</v>
      </c>
      <c r="B202" s="607">
        <v>11</v>
      </c>
      <c r="C202" s="555" t="s">
        <v>2276</v>
      </c>
      <c r="D202" s="366" t="s">
        <v>2276</v>
      </c>
      <c r="E202" s="554" t="s">
        <v>2282</v>
      </c>
      <c r="F202" s="563" t="s">
        <v>2146</v>
      </c>
      <c r="G202" s="549" t="s">
        <v>19</v>
      </c>
      <c r="H202" s="560">
        <v>1</v>
      </c>
      <c r="I202" s="570">
        <v>40227</v>
      </c>
      <c r="J202" s="570">
        <v>40842</v>
      </c>
      <c r="K202" s="558" t="s">
        <v>16</v>
      </c>
      <c r="L202" s="556">
        <v>20.21</v>
      </c>
      <c r="M202" s="556">
        <v>0</v>
      </c>
      <c r="N202" s="556"/>
      <c r="O202" s="556"/>
      <c r="P202" s="550">
        <v>18000000</v>
      </c>
      <c r="Q202" s="550">
        <v>563</v>
      </c>
      <c r="R202" s="561" t="s">
        <v>2283</v>
      </c>
      <c r="S202" s="607" t="s">
        <v>1002</v>
      </c>
    </row>
    <row r="203" spans="1:20" ht="14.25" customHeight="1" x14ac:dyDescent="0.2">
      <c r="A203" s="607" t="s">
        <v>2326</v>
      </c>
      <c r="B203" s="607">
        <v>8</v>
      </c>
      <c r="C203" s="1000" t="s">
        <v>1772</v>
      </c>
      <c r="D203" s="1000" t="s">
        <v>1772</v>
      </c>
      <c r="E203" s="1002" t="s">
        <v>93</v>
      </c>
      <c r="F203" s="1061">
        <v>7018201200085</v>
      </c>
      <c r="G203" s="1002" t="s">
        <v>19</v>
      </c>
      <c r="H203" s="1003">
        <v>1</v>
      </c>
      <c r="I203" s="1004">
        <v>41513</v>
      </c>
      <c r="J203" s="1083">
        <v>41912</v>
      </c>
      <c r="K203" s="1005" t="s">
        <v>16</v>
      </c>
      <c r="L203" s="1084">
        <v>12.1</v>
      </c>
      <c r="M203" s="1006">
        <v>0</v>
      </c>
      <c r="N203" s="1001">
        <v>350</v>
      </c>
      <c r="O203" s="1001">
        <f>N203*H203</f>
        <v>350</v>
      </c>
      <c r="P203" s="1008">
        <v>680234900</v>
      </c>
      <c r="Q203" s="1009" t="s">
        <v>2164</v>
      </c>
      <c r="R203" s="1382" t="s">
        <v>2165</v>
      </c>
    </row>
    <row r="204" spans="1:20" ht="14.25" customHeight="1" x14ac:dyDescent="0.2">
      <c r="A204" s="607" t="s">
        <v>2326</v>
      </c>
      <c r="B204" s="607">
        <v>8</v>
      </c>
      <c r="C204" s="1000" t="s">
        <v>1772</v>
      </c>
      <c r="D204" s="1002" t="s">
        <v>1772</v>
      </c>
      <c r="E204" s="1002" t="s">
        <v>2166</v>
      </c>
      <c r="F204" s="1061" t="s">
        <v>2167</v>
      </c>
      <c r="G204" s="1002" t="s">
        <v>19</v>
      </c>
      <c r="H204" s="1003">
        <v>1</v>
      </c>
      <c r="I204" s="1085">
        <v>40249</v>
      </c>
      <c r="J204" s="1086">
        <v>40564</v>
      </c>
      <c r="K204" s="1005" t="s">
        <v>16</v>
      </c>
      <c r="L204" s="1006">
        <v>9.9</v>
      </c>
      <c r="M204" s="1006">
        <v>0</v>
      </c>
      <c r="N204" s="1001">
        <v>102</v>
      </c>
      <c r="O204" s="1001">
        <f>N204*H204</f>
        <v>102</v>
      </c>
      <c r="P204" s="1087">
        <v>8000000</v>
      </c>
      <c r="Q204" s="1009" t="s">
        <v>2168</v>
      </c>
      <c r="R204" s="1383"/>
    </row>
    <row r="205" spans="1:20" ht="14.25" customHeight="1" x14ac:dyDescent="0.2">
      <c r="A205" s="607" t="s">
        <v>2326</v>
      </c>
      <c r="B205" s="607">
        <v>8</v>
      </c>
      <c r="C205" s="1000" t="s">
        <v>1772</v>
      </c>
      <c r="D205" s="1009" t="s">
        <v>1772</v>
      </c>
      <c r="E205" s="1002" t="s">
        <v>2166</v>
      </c>
      <c r="F205" s="1088" t="s">
        <v>2169</v>
      </c>
      <c r="G205" s="1002" t="s">
        <v>19</v>
      </c>
      <c r="H205" s="1003">
        <v>1</v>
      </c>
      <c r="I205" s="1004">
        <v>40596</v>
      </c>
      <c r="J205" s="1083">
        <v>41207</v>
      </c>
      <c r="K205" s="1005" t="s">
        <v>16</v>
      </c>
      <c r="L205" s="1006">
        <v>19.2</v>
      </c>
      <c r="M205" s="1005"/>
      <c r="N205" s="1001">
        <v>180</v>
      </c>
      <c r="O205" s="1001">
        <v>100</v>
      </c>
      <c r="P205" s="1008">
        <v>15000000</v>
      </c>
      <c r="Q205" s="1008">
        <v>251</v>
      </c>
      <c r="R205" s="1009" t="s">
        <v>2170</v>
      </c>
      <c r="S205" s="607" t="s">
        <v>1002</v>
      </c>
    </row>
    <row r="206" spans="1:20" ht="14.25" customHeight="1" x14ac:dyDescent="0.2">
      <c r="A206" s="607" t="s">
        <v>2326</v>
      </c>
      <c r="B206" s="607">
        <v>16</v>
      </c>
      <c r="C206" s="991" t="s">
        <v>1772</v>
      </c>
      <c r="D206" s="992" t="s">
        <v>32</v>
      </c>
      <c r="E206" s="992" t="s">
        <v>32</v>
      </c>
      <c r="F206" s="993">
        <v>499</v>
      </c>
      <c r="G206" s="992" t="s">
        <v>19</v>
      </c>
      <c r="H206" s="994">
        <v>1</v>
      </c>
      <c r="I206" s="995">
        <v>41250</v>
      </c>
      <c r="J206" s="996">
        <v>42003</v>
      </c>
      <c r="K206" s="996" t="s">
        <v>16</v>
      </c>
      <c r="L206" s="997">
        <v>24.76</v>
      </c>
      <c r="M206" s="997"/>
      <c r="N206" s="997">
        <v>90</v>
      </c>
      <c r="O206" s="997">
        <v>90</v>
      </c>
      <c r="P206" s="998">
        <v>341076202</v>
      </c>
      <c r="Q206" s="998" t="s">
        <v>400</v>
      </c>
      <c r="R206" s="999" t="s">
        <v>2192</v>
      </c>
    </row>
    <row r="207" spans="1:20" ht="14.25" customHeight="1" x14ac:dyDescent="0.2">
      <c r="A207" s="607" t="s">
        <v>2326</v>
      </c>
      <c r="B207" s="607">
        <v>16</v>
      </c>
      <c r="C207" s="991" t="s">
        <v>1772</v>
      </c>
      <c r="D207" s="992" t="s">
        <v>2193</v>
      </c>
      <c r="E207" s="992" t="s">
        <v>2193</v>
      </c>
      <c r="F207" s="993" t="s">
        <v>1369</v>
      </c>
      <c r="G207" s="992" t="s">
        <v>19</v>
      </c>
      <c r="H207" s="1066">
        <v>1</v>
      </c>
      <c r="I207" s="995">
        <v>41103</v>
      </c>
      <c r="J207" s="996">
        <v>41243</v>
      </c>
      <c r="K207" s="996" t="s">
        <v>16</v>
      </c>
      <c r="L207" s="997">
        <v>4</v>
      </c>
      <c r="M207" s="997">
        <v>0.56000000000000005</v>
      </c>
      <c r="N207" s="997">
        <v>196</v>
      </c>
      <c r="O207" s="997">
        <v>196</v>
      </c>
      <c r="P207" s="998">
        <v>22000000</v>
      </c>
      <c r="Q207" s="998">
        <v>52</v>
      </c>
      <c r="R207" s="999" t="s">
        <v>2194</v>
      </c>
    </row>
    <row r="208" spans="1:20" ht="14.25" customHeight="1" x14ac:dyDescent="0.2">
      <c r="A208" s="607" t="s">
        <v>2326</v>
      </c>
      <c r="B208" s="607">
        <v>16</v>
      </c>
      <c r="C208" s="991" t="s">
        <v>1772</v>
      </c>
      <c r="D208" s="992" t="s">
        <v>2195</v>
      </c>
      <c r="E208" s="992" t="s">
        <v>2195</v>
      </c>
      <c r="F208" s="993" t="s">
        <v>1369</v>
      </c>
      <c r="G208" s="992" t="s">
        <v>19</v>
      </c>
      <c r="H208" s="1066">
        <v>1</v>
      </c>
      <c r="I208" s="995">
        <v>41319</v>
      </c>
      <c r="J208" s="996">
        <v>41508</v>
      </c>
      <c r="K208" s="996" t="s">
        <v>16</v>
      </c>
      <c r="L208" s="997">
        <v>6.5</v>
      </c>
      <c r="M208" s="997"/>
      <c r="N208" s="997">
        <v>276</v>
      </c>
      <c r="O208" s="997">
        <v>276</v>
      </c>
      <c r="P208" s="998">
        <v>51000000</v>
      </c>
      <c r="Q208" s="998">
        <v>53</v>
      </c>
      <c r="R208" s="999" t="s">
        <v>2194</v>
      </c>
    </row>
    <row r="209" spans="1:20" ht="14.25" customHeight="1" x14ac:dyDescent="0.2">
      <c r="A209" s="607" t="s">
        <v>2326</v>
      </c>
      <c r="B209" s="607">
        <v>16</v>
      </c>
      <c r="C209" s="991" t="s">
        <v>1772</v>
      </c>
      <c r="D209" s="992" t="s">
        <v>32</v>
      </c>
      <c r="E209" s="992" t="s">
        <v>32</v>
      </c>
      <c r="F209" s="993">
        <v>499</v>
      </c>
      <c r="G209" s="992" t="s">
        <v>19</v>
      </c>
      <c r="H209" s="994">
        <v>1</v>
      </c>
      <c r="I209" s="995">
        <v>41250</v>
      </c>
      <c r="J209" s="995">
        <v>42003</v>
      </c>
      <c r="K209" s="996" t="s">
        <v>16</v>
      </c>
      <c r="L209" s="997">
        <v>23.76</v>
      </c>
      <c r="M209" s="997"/>
      <c r="N209" s="997">
        <v>90</v>
      </c>
      <c r="O209" s="997">
        <v>90</v>
      </c>
      <c r="P209" s="998">
        <v>341076202</v>
      </c>
      <c r="Q209" s="998" t="s">
        <v>400</v>
      </c>
      <c r="R209" s="999" t="s">
        <v>2192</v>
      </c>
      <c r="S209" s="607" t="s">
        <v>1002</v>
      </c>
    </row>
    <row r="210" spans="1:20" ht="14.25" customHeight="1" x14ac:dyDescent="0.2">
      <c r="A210" s="607" t="s">
        <v>2326</v>
      </c>
      <c r="B210" s="607">
        <v>16</v>
      </c>
      <c r="C210" s="991" t="s">
        <v>1772</v>
      </c>
      <c r="D210" s="992" t="s">
        <v>2193</v>
      </c>
      <c r="E210" s="992" t="s">
        <v>2193</v>
      </c>
      <c r="F210" s="993" t="s">
        <v>1369</v>
      </c>
      <c r="G210" s="992" t="s">
        <v>19</v>
      </c>
      <c r="H210" s="1066">
        <v>1</v>
      </c>
      <c r="I210" s="995">
        <v>41103</v>
      </c>
      <c r="J210" s="995">
        <v>41243</v>
      </c>
      <c r="K210" s="996" t="s">
        <v>16</v>
      </c>
      <c r="L210" s="997">
        <v>4.5599999999999996</v>
      </c>
      <c r="M210" s="997"/>
      <c r="N210" s="997">
        <v>196</v>
      </c>
      <c r="O210" s="997">
        <v>196</v>
      </c>
      <c r="P210" s="998">
        <v>22000000</v>
      </c>
      <c r="Q210" s="998">
        <v>52</v>
      </c>
      <c r="R210" s="999" t="s">
        <v>2194</v>
      </c>
      <c r="S210" s="607" t="s">
        <v>1002</v>
      </c>
    </row>
    <row r="211" spans="1:20" ht="14.25" customHeight="1" x14ac:dyDescent="0.2">
      <c r="A211" s="607" t="s">
        <v>2326</v>
      </c>
      <c r="B211" s="607">
        <v>16</v>
      </c>
      <c r="C211" s="991" t="s">
        <v>1772</v>
      </c>
      <c r="D211" s="992" t="s">
        <v>2195</v>
      </c>
      <c r="E211" s="992" t="s">
        <v>2195</v>
      </c>
      <c r="F211" s="993" t="s">
        <v>1369</v>
      </c>
      <c r="G211" s="992" t="s">
        <v>19</v>
      </c>
      <c r="H211" s="1066">
        <v>1</v>
      </c>
      <c r="I211" s="995">
        <v>41319</v>
      </c>
      <c r="J211" s="995">
        <v>41508</v>
      </c>
      <c r="K211" s="996" t="s">
        <v>16</v>
      </c>
      <c r="L211" s="997">
        <v>6.5</v>
      </c>
      <c r="M211" s="997"/>
      <c r="N211" s="997">
        <v>276</v>
      </c>
      <c r="O211" s="997">
        <v>276</v>
      </c>
      <c r="P211" s="998">
        <v>51000000</v>
      </c>
      <c r="Q211" s="998">
        <v>53</v>
      </c>
      <c r="R211" s="999" t="s">
        <v>2194</v>
      </c>
      <c r="S211" s="607" t="s">
        <v>1002</v>
      </c>
    </row>
    <row r="212" spans="1:20" ht="14.25" customHeight="1" x14ac:dyDescent="0.2">
      <c r="A212" s="607" t="s">
        <v>2326</v>
      </c>
      <c r="B212" s="607">
        <v>16</v>
      </c>
      <c r="C212" s="991" t="s">
        <v>2145</v>
      </c>
      <c r="D212" s="991" t="s">
        <v>2142</v>
      </c>
      <c r="E212" s="991" t="s">
        <v>2142</v>
      </c>
      <c r="F212" s="993" t="s">
        <v>2146</v>
      </c>
      <c r="G212" s="992" t="s">
        <v>19</v>
      </c>
      <c r="H212" s="1066">
        <v>1</v>
      </c>
      <c r="I212" s="995">
        <v>40192</v>
      </c>
      <c r="J212" s="995">
        <v>40512</v>
      </c>
      <c r="K212" s="996" t="s">
        <v>16</v>
      </c>
      <c r="L212" s="997">
        <v>10.53</v>
      </c>
      <c r="M212" s="997"/>
      <c r="N212" s="997">
        <v>83</v>
      </c>
      <c r="O212" s="997">
        <v>83</v>
      </c>
      <c r="P212" s="998">
        <v>8500000</v>
      </c>
      <c r="Q212" s="998" t="s">
        <v>2147</v>
      </c>
      <c r="R212" s="999"/>
      <c r="S212" s="607" t="s">
        <v>1002</v>
      </c>
    </row>
    <row r="213" spans="1:20" ht="14.25" customHeight="1" x14ac:dyDescent="0.2">
      <c r="A213" s="607" t="s">
        <v>2326</v>
      </c>
      <c r="B213" s="607">
        <v>16</v>
      </c>
      <c r="C213" s="991" t="s">
        <v>2145</v>
      </c>
      <c r="D213" s="991" t="s">
        <v>2142</v>
      </c>
      <c r="E213" s="991" t="s">
        <v>2142</v>
      </c>
      <c r="F213" s="993" t="s">
        <v>2146</v>
      </c>
      <c r="G213" s="992" t="s">
        <v>19</v>
      </c>
      <c r="H213" s="1066">
        <v>1</v>
      </c>
      <c r="I213" s="995">
        <v>40571</v>
      </c>
      <c r="J213" s="995">
        <v>40877</v>
      </c>
      <c r="K213" s="996" t="s">
        <v>16</v>
      </c>
      <c r="L213" s="997">
        <v>10.06</v>
      </c>
      <c r="M213" s="996"/>
      <c r="N213" s="997">
        <v>80</v>
      </c>
      <c r="O213" s="997">
        <v>80</v>
      </c>
      <c r="P213" s="998">
        <v>9000000</v>
      </c>
      <c r="Q213" s="998" t="s">
        <v>2148</v>
      </c>
      <c r="R213" s="999"/>
      <c r="S213" s="607" t="s">
        <v>1002</v>
      </c>
    </row>
    <row r="214" spans="1:20" ht="14.25" customHeight="1" x14ac:dyDescent="0.2">
      <c r="C214" s="1071"/>
      <c r="D214" s="1071"/>
      <c r="E214" s="1071"/>
      <c r="F214" s="1077"/>
      <c r="G214" s="1073"/>
      <c r="H214" s="1074"/>
      <c r="I214" s="1075"/>
      <c r="J214" s="1075"/>
      <c r="K214" s="1076"/>
      <c r="L214" s="1072"/>
      <c r="M214" s="1076"/>
      <c r="N214" s="1072"/>
      <c r="O214" s="1072"/>
      <c r="P214" s="1078"/>
      <c r="Q214" s="1078"/>
      <c r="R214" s="1056"/>
    </row>
    <row r="215" spans="1:20" ht="14.25" customHeight="1" x14ac:dyDescent="0.2">
      <c r="C215" s="1071"/>
      <c r="D215" s="1071"/>
      <c r="E215" s="1071"/>
      <c r="F215" s="1077"/>
      <c r="G215" s="1073"/>
      <c r="H215" s="1074"/>
      <c r="I215" s="1075"/>
      <c r="J215" s="1075"/>
      <c r="K215" s="1076"/>
      <c r="L215" s="1072"/>
      <c r="M215" s="1076"/>
      <c r="N215" s="1072"/>
      <c r="O215" s="1072"/>
      <c r="P215" s="1078"/>
      <c r="Q215" s="1078"/>
      <c r="R215" s="1056"/>
    </row>
    <row r="216" spans="1:20" s="798" customFormat="1" ht="13.5" customHeight="1" x14ac:dyDescent="0.25">
      <c r="A216" s="607" t="s">
        <v>1972</v>
      </c>
      <c r="B216" s="963">
        <v>20</v>
      </c>
      <c r="C216" s="1165" t="s">
        <v>2181</v>
      </c>
      <c r="D216" s="324" t="s">
        <v>2181</v>
      </c>
      <c r="E216" s="323" t="s">
        <v>374</v>
      </c>
      <c r="F216" s="280">
        <v>2111025</v>
      </c>
      <c r="G216" s="276" t="s">
        <v>19</v>
      </c>
      <c r="H216" s="502"/>
      <c r="I216" s="338">
        <v>40547</v>
      </c>
      <c r="J216" s="566">
        <v>40982</v>
      </c>
      <c r="K216" s="566" t="s">
        <v>16</v>
      </c>
      <c r="L216" s="280">
        <v>1</v>
      </c>
      <c r="M216" s="280">
        <v>10</v>
      </c>
      <c r="N216" s="566"/>
      <c r="O216" s="492">
        <v>386</v>
      </c>
      <c r="P216" s="281"/>
      <c r="Q216" s="283">
        <v>348597850</v>
      </c>
      <c r="R216" s="283"/>
      <c r="S216" s="337"/>
    </row>
    <row r="217" spans="1:20" s="798" customFormat="1" ht="13.5" customHeight="1" x14ac:dyDescent="0.25">
      <c r="A217" s="607" t="s">
        <v>1972</v>
      </c>
      <c r="B217" s="963">
        <v>20</v>
      </c>
      <c r="C217" s="1165" t="s">
        <v>2181</v>
      </c>
      <c r="D217" s="324" t="s">
        <v>2181</v>
      </c>
      <c r="E217" s="323" t="s">
        <v>1588</v>
      </c>
      <c r="F217" s="280" t="s">
        <v>2352</v>
      </c>
      <c r="G217" s="276" t="s">
        <v>19</v>
      </c>
      <c r="H217" s="278"/>
      <c r="I217" s="338">
        <v>40189</v>
      </c>
      <c r="J217" s="566">
        <v>40588</v>
      </c>
      <c r="K217" s="566" t="s">
        <v>16</v>
      </c>
      <c r="L217" s="280">
        <v>11</v>
      </c>
      <c r="M217" s="280">
        <v>3</v>
      </c>
      <c r="N217" s="566" t="s">
        <v>585</v>
      </c>
      <c r="O217" s="280">
        <v>930</v>
      </c>
      <c r="P217" s="281"/>
      <c r="Q217" s="283">
        <v>2262455403</v>
      </c>
      <c r="R217" s="283"/>
      <c r="S217" s="337"/>
    </row>
    <row r="218" spans="1:20" s="808" customFormat="1" ht="13.5" customHeight="1" x14ac:dyDescent="0.25">
      <c r="A218" s="607" t="s">
        <v>1972</v>
      </c>
      <c r="B218" s="963">
        <v>20</v>
      </c>
      <c r="C218" s="1165" t="s">
        <v>2181</v>
      </c>
      <c r="D218" s="324" t="s">
        <v>2181</v>
      </c>
      <c r="E218" s="323" t="s">
        <v>32</v>
      </c>
      <c r="F218" s="280">
        <v>7452012</v>
      </c>
      <c r="G218" s="276" t="s">
        <v>19</v>
      </c>
      <c r="H218" s="278"/>
      <c r="I218" s="338">
        <v>41267</v>
      </c>
      <c r="J218" s="566">
        <v>41988</v>
      </c>
      <c r="K218" s="566" t="s">
        <v>16</v>
      </c>
      <c r="L218" s="280">
        <v>21</v>
      </c>
      <c r="M218" s="280"/>
      <c r="N218" s="566"/>
      <c r="O218" s="280">
        <v>195</v>
      </c>
      <c r="P218" s="281"/>
      <c r="Q218" s="283">
        <v>765906667</v>
      </c>
      <c r="R218" s="283"/>
      <c r="S218" s="337"/>
    </row>
    <row r="219" spans="1:20" s="808" customFormat="1" ht="13.5" customHeight="1" x14ac:dyDescent="0.25">
      <c r="A219" s="607" t="s">
        <v>1972</v>
      </c>
      <c r="B219" s="808">
        <v>1</v>
      </c>
      <c r="C219" s="1152" t="s">
        <v>2172</v>
      </c>
      <c r="D219" s="554" t="s">
        <v>2172</v>
      </c>
      <c r="E219" s="553" t="s">
        <v>32</v>
      </c>
      <c r="F219" s="557">
        <v>2111309</v>
      </c>
      <c r="G219" s="549" t="s">
        <v>19</v>
      </c>
      <c r="H219" s="560">
        <v>1</v>
      </c>
      <c r="I219" s="570">
        <v>40184</v>
      </c>
      <c r="J219" s="558">
        <v>40980</v>
      </c>
      <c r="K219" s="558" t="s">
        <v>16</v>
      </c>
      <c r="L219" s="565">
        <v>26</v>
      </c>
      <c r="M219" s="565">
        <v>6</v>
      </c>
      <c r="N219" s="565"/>
      <c r="O219" s="558"/>
      <c r="P219" s="556">
        <v>681</v>
      </c>
      <c r="Q219" s="556">
        <f>+P219*H219</f>
        <v>681</v>
      </c>
      <c r="R219" s="283">
        <v>411073828</v>
      </c>
      <c r="S219" s="550">
        <v>103</v>
      </c>
      <c r="T219" s="561"/>
    </row>
    <row r="220" spans="1:20" ht="14.25" customHeight="1" x14ac:dyDescent="0.2">
      <c r="A220" s="607" t="s">
        <v>1972</v>
      </c>
      <c r="B220" s="607">
        <v>3</v>
      </c>
      <c r="C220" s="554" t="s">
        <v>2345</v>
      </c>
      <c r="D220" s="554" t="s">
        <v>2345</v>
      </c>
      <c r="E220" s="553" t="s">
        <v>2346</v>
      </c>
      <c r="F220" s="335" t="s">
        <v>2347</v>
      </c>
      <c r="G220" s="549" t="s">
        <v>19</v>
      </c>
      <c r="H220" s="560">
        <v>1</v>
      </c>
      <c r="I220" s="558">
        <v>40693</v>
      </c>
      <c r="J220" s="558">
        <v>40908</v>
      </c>
      <c r="K220" s="558" t="s">
        <v>2348</v>
      </c>
      <c r="L220" s="565">
        <v>7</v>
      </c>
      <c r="M220" s="565"/>
      <c r="N220" s="558"/>
      <c r="O220" s="556"/>
      <c r="P220" s="556"/>
      <c r="Q220" s="550"/>
      <c r="R220" s="550"/>
      <c r="S220" s="561" t="s">
        <v>2349</v>
      </c>
    </row>
    <row r="221" spans="1:20" ht="14.25" customHeight="1" x14ac:dyDescent="0.2">
      <c r="A221" s="607" t="s">
        <v>1972</v>
      </c>
      <c r="B221" s="607">
        <v>3</v>
      </c>
      <c r="C221" s="554" t="s">
        <v>2345</v>
      </c>
      <c r="D221" s="554" t="s">
        <v>2345</v>
      </c>
      <c r="E221" s="553" t="s">
        <v>2346</v>
      </c>
      <c r="F221" s="335" t="s">
        <v>2350</v>
      </c>
      <c r="G221" s="549" t="s">
        <v>19</v>
      </c>
      <c r="H221" s="557">
        <v>1</v>
      </c>
      <c r="I221" s="570">
        <v>40233</v>
      </c>
      <c r="J221" s="558">
        <v>40543</v>
      </c>
      <c r="K221" s="558" t="s">
        <v>2351</v>
      </c>
      <c r="L221" s="565">
        <v>10</v>
      </c>
      <c r="M221" s="565">
        <v>24</v>
      </c>
      <c r="N221" s="558"/>
      <c r="O221" s="556"/>
      <c r="P221" s="556"/>
      <c r="Q221" s="550"/>
      <c r="R221" s="550"/>
      <c r="S221" s="561" t="s">
        <v>2349</v>
      </c>
    </row>
    <row r="222" spans="1:20" ht="14.25" customHeight="1" x14ac:dyDescent="0.2">
      <c r="A222" s="607" t="s">
        <v>1972</v>
      </c>
      <c r="B222" s="607">
        <v>3</v>
      </c>
      <c r="C222" s="553" t="s">
        <v>2343</v>
      </c>
      <c r="D222" s="553" t="s">
        <v>2343</v>
      </c>
      <c r="E222" s="553" t="s">
        <v>32</v>
      </c>
      <c r="F222" s="335" t="s">
        <v>2344</v>
      </c>
      <c r="G222" s="549" t="s">
        <v>19</v>
      </c>
      <c r="H222" s="549">
        <v>100</v>
      </c>
      <c r="I222" s="570">
        <v>41262</v>
      </c>
      <c r="J222" s="558">
        <v>42004</v>
      </c>
      <c r="K222" s="558" t="s">
        <v>16</v>
      </c>
      <c r="L222" s="565">
        <v>21</v>
      </c>
      <c r="M222" s="565">
        <v>12</v>
      </c>
      <c r="N222" s="558"/>
      <c r="O222" s="556">
        <v>550</v>
      </c>
      <c r="P222" s="556">
        <v>550</v>
      </c>
      <c r="Q222" s="550">
        <f>(900177850+312095625+127537575)*80%</f>
        <v>1071848840</v>
      </c>
      <c r="R222" s="550">
        <v>94</v>
      </c>
      <c r="S222" s="561"/>
      <c r="T222" s="607" t="s">
        <v>1002</v>
      </c>
    </row>
    <row r="223" spans="1:20" ht="14.25" customHeight="1" x14ac:dyDescent="0.2">
      <c r="A223" s="607" t="s">
        <v>1972</v>
      </c>
      <c r="B223" s="607">
        <v>3</v>
      </c>
      <c r="C223" s="553" t="s">
        <v>2343</v>
      </c>
      <c r="D223" s="553" t="s">
        <v>2343</v>
      </c>
      <c r="E223" s="553" t="s">
        <v>374</v>
      </c>
      <c r="F223" s="335">
        <v>212122089</v>
      </c>
      <c r="G223" s="549" t="s">
        <v>19</v>
      </c>
      <c r="H223" s="549">
        <v>100</v>
      </c>
      <c r="I223" s="570">
        <v>41152</v>
      </c>
      <c r="J223" s="558">
        <v>41258</v>
      </c>
      <c r="K223" s="558" t="s">
        <v>16</v>
      </c>
      <c r="L223" s="565"/>
      <c r="M223" s="565"/>
      <c r="N223" s="558"/>
      <c r="O223" s="556">
        <v>100</v>
      </c>
      <c r="P223" s="556">
        <v>100</v>
      </c>
      <c r="Q223" s="550">
        <v>99572827</v>
      </c>
      <c r="R223" s="550">
        <v>97</v>
      </c>
      <c r="S223" s="561"/>
      <c r="T223" s="607" t="s">
        <v>1002</v>
      </c>
    </row>
    <row r="224" spans="1:20" ht="14.25" customHeight="1" x14ac:dyDescent="0.2">
      <c r="A224" s="607" t="s">
        <v>1972</v>
      </c>
      <c r="B224" s="607">
        <v>8</v>
      </c>
      <c r="C224" s="553" t="s">
        <v>2172</v>
      </c>
      <c r="D224" s="553" t="s">
        <v>2172</v>
      </c>
      <c r="E224" s="553" t="s">
        <v>397</v>
      </c>
      <c r="F224" s="557" t="s">
        <v>2341</v>
      </c>
      <c r="G224" s="549" t="s">
        <v>19</v>
      </c>
      <c r="H224" s="560">
        <v>1</v>
      </c>
      <c r="I224" s="570">
        <v>40410</v>
      </c>
      <c r="J224" s="570">
        <v>40612</v>
      </c>
      <c r="K224" s="558" t="s">
        <v>16</v>
      </c>
      <c r="L224" s="558">
        <v>6</v>
      </c>
      <c r="M224" s="558">
        <v>20</v>
      </c>
      <c r="N224" s="558"/>
      <c r="O224" s="558"/>
      <c r="P224" s="556">
        <v>1209</v>
      </c>
      <c r="Q224" s="556">
        <v>1209</v>
      </c>
      <c r="R224" s="550">
        <v>1047799350</v>
      </c>
      <c r="S224" s="550" t="s">
        <v>2342</v>
      </c>
      <c r="T224" s="561" t="s">
        <v>1002</v>
      </c>
    </row>
    <row r="225" spans="1:20" ht="14.25" customHeight="1" x14ac:dyDescent="0.25">
      <c r="A225" s="607" t="s">
        <v>1972</v>
      </c>
      <c r="B225" s="607">
        <v>8</v>
      </c>
      <c r="C225" s="1152" t="s">
        <v>2172</v>
      </c>
      <c r="D225" s="1153" t="s">
        <v>2172</v>
      </c>
      <c r="E225" s="553" t="s">
        <v>32</v>
      </c>
      <c r="F225" s="557" t="s">
        <v>2339</v>
      </c>
      <c r="G225" s="549" t="s">
        <v>19</v>
      </c>
      <c r="H225" s="560">
        <v>1</v>
      </c>
      <c r="I225" s="570">
        <v>41288</v>
      </c>
      <c r="J225" s="558">
        <v>41912</v>
      </c>
      <c r="K225" s="558" t="s">
        <v>16</v>
      </c>
      <c r="L225" s="565">
        <v>20</v>
      </c>
      <c r="M225" s="565">
        <v>16</v>
      </c>
      <c r="N225" s="565"/>
      <c r="O225" s="558"/>
      <c r="P225" s="556">
        <v>172</v>
      </c>
      <c r="Q225" s="556">
        <v>172</v>
      </c>
      <c r="R225" s="283">
        <v>611653823</v>
      </c>
      <c r="S225" s="550">
        <v>38</v>
      </c>
      <c r="T225" s="561"/>
    </row>
    <row r="226" spans="1:20" ht="14.25" customHeight="1" x14ac:dyDescent="0.25">
      <c r="A226" s="607" t="s">
        <v>1972</v>
      </c>
      <c r="B226" s="607">
        <v>8</v>
      </c>
      <c r="C226" s="1152" t="s">
        <v>2172</v>
      </c>
      <c r="D226" s="1153" t="s">
        <v>2172</v>
      </c>
      <c r="E226" s="553" t="s">
        <v>32</v>
      </c>
      <c r="F226" s="278" t="s">
        <v>2340</v>
      </c>
      <c r="G226" s="276" t="s">
        <v>19</v>
      </c>
      <c r="H226" s="278">
        <v>1</v>
      </c>
      <c r="I226" s="338">
        <v>41557</v>
      </c>
      <c r="J226" s="566">
        <v>41943</v>
      </c>
      <c r="K226" s="566" t="s">
        <v>16</v>
      </c>
      <c r="L226" s="280"/>
      <c r="M226" s="280"/>
      <c r="N226" s="280">
        <v>12</v>
      </c>
      <c r="O226" s="566">
        <v>20</v>
      </c>
      <c r="P226" s="281">
        <v>350</v>
      </c>
      <c r="Q226" s="281">
        <v>350</v>
      </c>
      <c r="R226" s="283">
        <v>735356332</v>
      </c>
      <c r="S226" s="283">
        <v>39</v>
      </c>
      <c r="T226" s="337"/>
    </row>
    <row r="227" spans="1:20" ht="14.25" customHeight="1" x14ac:dyDescent="0.2">
      <c r="A227" s="607" t="s">
        <v>2326</v>
      </c>
      <c r="B227" s="607">
        <v>9</v>
      </c>
      <c r="C227" s="555" t="s">
        <v>2259</v>
      </c>
      <c r="D227" s="555" t="s">
        <v>2264</v>
      </c>
      <c r="E227" s="553" t="s">
        <v>2265</v>
      </c>
      <c r="F227" s="565" t="s">
        <v>2266</v>
      </c>
      <c r="G227" s="549" t="s">
        <v>843</v>
      </c>
      <c r="H227" s="560">
        <v>1</v>
      </c>
      <c r="I227" s="570">
        <v>40547</v>
      </c>
      <c r="J227" s="558">
        <v>40892</v>
      </c>
      <c r="K227" s="558" t="s">
        <v>720</v>
      </c>
      <c r="L227" s="556">
        <v>11.86</v>
      </c>
      <c r="M227" s="565">
        <v>0</v>
      </c>
      <c r="N227" s="1106"/>
      <c r="O227" s="1106"/>
      <c r="P227" s="550">
        <v>348597850</v>
      </c>
      <c r="Q227" s="550">
        <v>362</v>
      </c>
      <c r="R227" s="343" t="s">
        <v>2267</v>
      </c>
      <c r="S227" s="607" t="s">
        <v>1002</v>
      </c>
    </row>
    <row r="228" spans="1:20" ht="14.25" customHeight="1" x14ac:dyDescent="0.2">
      <c r="A228" s="607" t="s">
        <v>2326</v>
      </c>
      <c r="B228" s="607">
        <v>9</v>
      </c>
      <c r="C228" s="555" t="s">
        <v>2259</v>
      </c>
      <c r="D228" s="555" t="s">
        <v>2264</v>
      </c>
      <c r="E228" s="553" t="s">
        <v>2265</v>
      </c>
      <c r="F228" s="565">
        <v>2111308</v>
      </c>
      <c r="G228" s="549" t="s">
        <v>843</v>
      </c>
      <c r="H228" s="560">
        <v>1</v>
      </c>
      <c r="I228" s="570">
        <v>41153</v>
      </c>
      <c r="J228" s="558">
        <v>41151</v>
      </c>
      <c r="K228" s="558" t="s">
        <v>720</v>
      </c>
      <c r="L228" s="565">
        <v>7.7</v>
      </c>
      <c r="M228" s="565">
        <v>0</v>
      </c>
      <c r="N228" s="411"/>
      <c r="O228" s="411"/>
      <c r="P228" s="550">
        <v>88281274</v>
      </c>
      <c r="Q228" s="550">
        <v>263</v>
      </c>
      <c r="R228" s="343" t="s">
        <v>2268</v>
      </c>
      <c r="S228" s="607" t="s">
        <v>1002</v>
      </c>
    </row>
    <row r="229" spans="1:20" ht="14.25" customHeight="1" x14ac:dyDescent="0.2">
      <c r="A229" s="607" t="s">
        <v>2326</v>
      </c>
      <c r="B229" s="607">
        <v>9</v>
      </c>
      <c r="C229" s="555" t="s">
        <v>2259</v>
      </c>
      <c r="D229" s="555" t="s">
        <v>2264</v>
      </c>
      <c r="E229" s="551" t="s">
        <v>2269</v>
      </c>
      <c r="F229" s="563" t="s">
        <v>2270</v>
      </c>
      <c r="G229" s="549" t="s">
        <v>843</v>
      </c>
      <c r="H229" s="560">
        <v>1</v>
      </c>
      <c r="I229" s="570">
        <v>41247</v>
      </c>
      <c r="J229" s="558">
        <v>41933</v>
      </c>
      <c r="K229" s="558" t="s">
        <v>720</v>
      </c>
      <c r="L229" s="565">
        <v>21</v>
      </c>
      <c r="M229" s="565">
        <v>0</v>
      </c>
      <c r="N229" s="565">
        <v>74</v>
      </c>
      <c r="O229" s="565">
        <v>74</v>
      </c>
      <c r="P229" s="550">
        <v>327865509</v>
      </c>
      <c r="Q229" s="550">
        <v>264</v>
      </c>
      <c r="R229" s="561" t="s">
        <v>2112</v>
      </c>
      <c r="S229" s="607" t="s">
        <v>1002</v>
      </c>
    </row>
    <row r="230" spans="1:20" ht="14.25" customHeight="1" x14ac:dyDescent="0.2">
      <c r="A230" s="607" t="s">
        <v>2326</v>
      </c>
      <c r="B230" s="607">
        <v>9</v>
      </c>
      <c r="C230" s="555" t="s">
        <v>2259</v>
      </c>
      <c r="D230" s="555" t="s">
        <v>2264</v>
      </c>
      <c r="E230" s="551" t="s">
        <v>2269</v>
      </c>
      <c r="F230" s="557" t="s">
        <v>2271</v>
      </c>
      <c r="G230" s="549" t="s">
        <v>843</v>
      </c>
      <c r="H230" s="557">
        <v>1</v>
      </c>
      <c r="I230" s="570">
        <v>41313</v>
      </c>
      <c r="J230" s="558">
        <v>41639</v>
      </c>
      <c r="K230" s="558" t="s">
        <v>720</v>
      </c>
      <c r="L230" s="565">
        <v>10.66</v>
      </c>
      <c r="M230" s="565">
        <v>0</v>
      </c>
      <c r="N230" s="563">
        <v>216</v>
      </c>
      <c r="O230" s="563">
        <v>216</v>
      </c>
      <c r="P230" s="550">
        <v>434472768</v>
      </c>
      <c r="Q230" s="550">
        <v>365</v>
      </c>
      <c r="R230" s="561" t="s">
        <v>2112</v>
      </c>
      <c r="S230" s="607" t="s">
        <v>1002</v>
      </c>
    </row>
    <row r="231" spans="1:20" ht="14.25" customHeight="1" x14ac:dyDescent="0.2">
      <c r="A231" s="607" t="s">
        <v>2326</v>
      </c>
      <c r="B231" s="607">
        <v>9</v>
      </c>
      <c r="C231" s="555" t="s">
        <v>2259</v>
      </c>
      <c r="D231" s="555" t="s">
        <v>2264</v>
      </c>
      <c r="E231" s="551" t="s">
        <v>2269</v>
      </c>
      <c r="F231" s="563" t="s">
        <v>2272</v>
      </c>
      <c r="G231" s="549" t="s">
        <v>843</v>
      </c>
      <c r="H231" s="557">
        <v>1</v>
      </c>
      <c r="I231" s="570">
        <v>41557</v>
      </c>
      <c r="J231" s="558">
        <v>41943</v>
      </c>
      <c r="K231" s="558" t="s">
        <v>720</v>
      </c>
      <c r="L231" s="565">
        <v>9.66</v>
      </c>
      <c r="M231" s="565">
        <v>0</v>
      </c>
      <c r="N231" s="563">
        <v>240</v>
      </c>
      <c r="O231" s="563">
        <v>240</v>
      </c>
      <c r="P231" s="550">
        <v>548934000</v>
      </c>
      <c r="Q231" s="1107" t="s">
        <v>2273</v>
      </c>
      <c r="R231" s="561" t="s">
        <v>2112</v>
      </c>
      <c r="S231" s="607" t="s">
        <v>1002</v>
      </c>
    </row>
    <row r="232" spans="1:20" ht="14.25" customHeight="1" x14ac:dyDescent="0.2">
      <c r="A232" s="607" t="s">
        <v>2326</v>
      </c>
      <c r="B232" s="607">
        <v>9</v>
      </c>
      <c r="C232" s="555" t="s">
        <v>2259</v>
      </c>
      <c r="D232" s="555" t="s">
        <v>2264</v>
      </c>
      <c r="E232" s="551" t="s">
        <v>2269</v>
      </c>
      <c r="F232" s="565" t="s">
        <v>2274</v>
      </c>
      <c r="G232" s="549" t="s">
        <v>843</v>
      </c>
      <c r="H232" s="557">
        <v>1</v>
      </c>
      <c r="I232" s="570">
        <v>41989</v>
      </c>
      <c r="J232" s="558">
        <v>41943</v>
      </c>
      <c r="K232" s="558" t="s">
        <v>720</v>
      </c>
      <c r="L232" s="565">
        <v>9.4600000000000009</v>
      </c>
      <c r="M232" s="565">
        <v>0</v>
      </c>
      <c r="N232" s="565">
        <v>216</v>
      </c>
      <c r="O232" s="565">
        <v>216</v>
      </c>
      <c r="P232" s="550">
        <v>117497304</v>
      </c>
      <c r="Q232" s="550" t="s">
        <v>2275</v>
      </c>
      <c r="R232" s="561" t="s">
        <v>2112</v>
      </c>
      <c r="S232" s="607" t="s">
        <v>1002</v>
      </c>
    </row>
    <row r="233" spans="1:20" ht="14.25" customHeight="1" x14ac:dyDescent="0.2">
      <c r="C233" s="1071"/>
      <c r="D233" s="1071"/>
      <c r="E233" s="1071"/>
      <c r="F233" s="1077"/>
      <c r="G233" s="1073"/>
      <c r="H233" s="1074"/>
      <c r="I233" s="1075"/>
      <c r="J233" s="1075"/>
      <c r="K233" s="1076"/>
      <c r="L233" s="1072"/>
      <c r="M233" s="1076"/>
      <c r="N233" s="1072"/>
      <c r="O233" s="1072"/>
      <c r="P233" s="1078"/>
      <c r="Q233" s="1078"/>
      <c r="R233" s="1056"/>
    </row>
    <row r="234" spans="1:20" ht="14.25" customHeight="1" x14ac:dyDescent="0.2">
      <c r="A234" s="607" t="s">
        <v>2326</v>
      </c>
      <c r="B234" s="607">
        <v>12</v>
      </c>
      <c r="C234" s="991" t="s">
        <v>2171</v>
      </c>
      <c r="D234" s="992" t="s">
        <v>2172</v>
      </c>
      <c r="E234" s="991" t="s">
        <v>2173</v>
      </c>
      <c r="F234" s="993" t="s">
        <v>2174</v>
      </c>
      <c r="G234" s="992" t="s">
        <v>19</v>
      </c>
      <c r="H234" s="994">
        <v>1</v>
      </c>
      <c r="I234" s="995" t="s">
        <v>1569</v>
      </c>
      <c r="J234" s="996" t="s">
        <v>1186</v>
      </c>
      <c r="K234" s="996" t="s">
        <v>16</v>
      </c>
      <c r="L234" s="1080">
        <v>21.36</v>
      </c>
      <c r="M234" s="1080">
        <v>0</v>
      </c>
      <c r="N234" s="1080">
        <v>316</v>
      </c>
      <c r="O234" s="1081">
        <f>N234*H234</f>
        <v>316</v>
      </c>
      <c r="P234" s="998">
        <v>1261251458</v>
      </c>
      <c r="Q234" s="998" t="s">
        <v>2175</v>
      </c>
      <c r="R234" s="999" t="s">
        <v>525</v>
      </c>
    </row>
    <row r="235" spans="1:20" ht="14.25" customHeight="1" x14ac:dyDescent="0.2">
      <c r="A235" s="607" t="s">
        <v>2326</v>
      </c>
      <c r="B235" s="607">
        <v>12</v>
      </c>
      <c r="C235" s="991" t="s">
        <v>2171</v>
      </c>
      <c r="D235" s="992" t="s">
        <v>2172</v>
      </c>
      <c r="E235" s="991" t="s">
        <v>2176</v>
      </c>
      <c r="F235" s="993">
        <v>2123319</v>
      </c>
      <c r="G235" s="992" t="s">
        <v>843</v>
      </c>
      <c r="H235" s="994">
        <v>1</v>
      </c>
      <c r="I235" s="992" t="s">
        <v>2177</v>
      </c>
      <c r="J235" s="996" t="s">
        <v>2178</v>
      </c>
      <c r="K235" s="996" t="s">
        <v>16</v>
      </c>
      <c r="L235" s="1080">
        <v>3.64</v>
      </c>
      <c r="M235" s="1080">
        <v>0</v>
      </c>
      <c r="N235" s="1080">
        <v>210</v>
      </c>
      <c r="O235" s="1081">
        <f>N235*H235</f>
        <v>210</v>
      </c>
      <c r="P235" s="998">
        <v>75465936</v>
      </c>
      <c r="Q235" s="998" t="s">
        <v>2179</v>
      </c>
      <c r="R235" s="999" t="s">
        <v>2180</v>
      </c>
    </row>
    <row r="236" spans="1:20" ht="14.25" customHeight="1" x14ac:dyDescent="0.2">
      <c r="A236" s="607" t="s">
        <v>2326</v>
      </c>
      <c r="B236" s="607">
        <v>12</v>
      </c>
      <c r="C236" s="991" t="s">
        <v>2181</v>
      </c>
      <c r="D236" s="991" t="s">
        <v>2182</v>
      </c>
      <c r="E236" s="991" t="s">
        <v>2182</v>
      </c>
      <c r="F236" s="1080" t="s">
        <v>2183</v>
      </c>
      <c r="G236" s="992" t="s">
        <v>843</v>
      </c>
      <c r="H236" s="994">
        <v>0.3</v>
      </c>
      <c r="I236" s="995">
        <v>40585</v>
      </c>
      <c r="J236" s="996">
        <v>40844</v>
      </c>
      <c r="K236" s="996" t="s">
        <v>16</v>
      </c>
      <c r="L236" s="997">
        <v>8.6</v>
      </c>
      <c r="M236" s="996"/>
      <c r="N236" s="1082">
        <v>75</v>
      </c>
      <c r="O236" s="1082">
        <v>75</v>
      </c>
      <c r="P236" s="998">
        <v>76778594</v>
      </c>
      <c r="Q236" s="998" t="s">
        <v>2184</v>
      </c>
      <c r="R236" s="999" t="s">
        <v>525</v>
      </c>
      <c r="S236" s="607" t="s">
        <v>1002</v>
      </c>
    </row>
    <row r="237" spans="1:20" ht="14.25" customHeight="1" x14ac:dyDescent="0.2">
      <c r="A237" s="607" t="s">
        <v>2326</v>
      </c>
      <c r="B237" s="607">
        <v>12</v>
      </c>
      <c r="C237" s="991" t="s">
        <v>2185</v>
      </c>
      <c r="D237" s="992" t="s">
        <v>2186</v>
      </c>
      <c r="E237" s="992" t="s">
        <v>2186</v>
      </c>
      <c r="F237" s="1080" t="s">
        <v>2187</v>
      </c>
      <c r="G237" s="992" t="s">
        <v>843</v>
      </c>
      <c r="H237" s="1066">
        <v>0.7</v>
      </c>
      <c r="I237" s="995">
        <v>40815</v>
      </c>
      <c r="J237" s="996">
        <v>41121</v>
      </c>
      <c r="K237" s="996" t="s">
        <v>16</v>
      </c>
      <c r="L237" s="1080">
        <v>9</v>
      </c>
      <c r="M237" s="997">
        <v>1.03</v>
      </c>
      <c r="N237" s="1080">
        <v>126</v>
      </c>
      <c r="O237" s="1080">
        <v>126</v>
      </c>
      <c r="P237" s="998">
        <v>9904500</v>
      </c>
      <c r="Q237" s="998" t="s">
        <v>2188</v>
      </c>
      <c r="R237" s="999" t="s">
        <v>525</v>
      </c>
      <c r="S237" s="607" t="s">
        <v>1002</v>
      </c>
    </row>
    <row r="238" spans="1:20" ht="14.25" customHeight="1" x14ac:dyDescent="0.2">
      <c r="A238" s="607" t="s">
        <v>2326</v>
      </c>
      <c r="B238" s="607">
        <v>12</v>
      </c>
      <c r="C238" s="992" t="s">
        <v>2189</v>
      </c>
      <c r="D238" s="1058" t="s">
        <v>2182</v>
      </c>
      <c r="E238" s="1058" t="s">
        <v>2182</v>
      </c>
      <c r="F238" s="1066" t="s">
        <v>2190</v>
      </c>
      <c r="G238" s="992" t="s">
        <v>843</v>
      </c>
      <c r="H238" s="992">
        <v>30</v>
      </c>
      <c r="I238" s="995">
        <v>40401</v>
      </c>
      <c r="J238" s="996">
        <v>40515</v>
      </c>
      <c r="K238" s="996" t="s">
        <v>16</v>
      </c>
      <c r="L238" s="1080">
        <v>4.63</v>
      </c>
      <c r="M238" s="997">
        <v>0</v>
      </c>
      <c r="N238" s="1080">
        <v>54</v>
      </c>
      <c r="O238" s="1080">
        <v>54</v>
      </c>
      <c r="P238" s="998">
        <v>61024383</v>
      </c>
      <c r="Q238" s="998" t="s">
        <v>2191</v>
      </c>
      <c r="R238" s="999" t="s">
        <v>525</v>
      </c>
      <c r="S238" s="607" t="s">
        <v>1002</v>
      </c>
    </row>
    <row r="239" spans="1:20" ht="14.25" customHeight="1" x14ac:dyDescent="0.2">
      <c r="A239" s="607" t="s">
        <v>2326</v>
      </c>
      <c r="B239" s="607">
        <v>9</v>
      </c>
      <c r="C239" s="555" t="s">
        <v>2259</v>
      </c>
      <c r="D239" s="366" t="s">
        <v>2260</v>
      </c>
      <c r="E239" s="554" t="s">
        <v>2261</v>
      </c>
      <c r="F239" s="563" t="s">
        <v>2262</v>
      </c>
      <c r="G239" s="549" t="s">
        <v>19</v>
      </c>
      <c r="H239" s="560">
        <v>1</v>
      </c>
      <c r="I239" s="570">
        <v>41113</v>
      </c>
      <c r="J239" s="558" t="s">
        <v>2263</v>
      </c>
      <c r="K239" s="558" t="s">
        <v>16</v>
      </c>
      <c r="L239" s="565">
        <v>25.23</v>
      </c>
      <c r="M239" s="565">
        <v>0</v>
      </c>
      <c r="N239" s="565">
        <v>1083</v>
      </c>
      <c r="O239" s="411">
        <f>N239*H239</f>
        <v>1083</v>
      </c>
      <c r="P239" s="550">
        <v>93853219</v>
      </c>
      <c r="Q239" s="550">
        <v>80</v>
      </c>
      <c r="R239" s="561"/>
    </row>
    <row r="240" spans="1:20" ht="14.25" customHeight="1" x14ac:dyDescent="0.2">
      <c r="C240" s="1073"/>
      <c r="D240" s="1058"/>
      <c r="E240" s="1058"/>
      <c r="F240" s="1074"/>
      <c r="G240" s="1073"/>
      <c r="H240" s="1073"/>
      <c r="I240" s="1075"/>
      <c r="J240" s="1076"/>
      <c r="K240" s="1076"/>
      <c r="L240" s="1105"/>
      <c r="M240" s="1072"/>
      <c r="N240" s="1105"/>
      <c r="O240" s="1105"/>
      <c r="P240" s="1078"/>
      <c r="Q240" s="1078"/>
      <c r="R240" s="1056"/>
    </row>
    <row r="242" spans="1:19" ht="14.25" customHeight="1" x14ac:dyDescent="0.2">
      <c r="A242" s="607" t="s">
        <v>2326</v>
      </c>
      <c r="B242" s="607">
        <v>1</v>
      </c>
      <c r="C242" s="1000" t="s">
        <v>2196</v>
      </c>
      <c r="D242" s="1000" t="s">
        <v>2196</v>
      </c>
      <c r="E242" s="1002" t="s">
        <v>2197</v>
      </c>
      <c r="F242" s="1061" t="s">
        <v>2198</v>
      </c>
      <c r="G242" s="1002" t="s">
        <v>19</v>
      </c>
      <c r="H242" s="1003">
        <v>1</v>
      </c>
      <c r="I242" s="1004"/>
      <c r="J242" s="1083">
        <v>41639</v>
      </c>
      <c r="K242" s="1005" t="s">
        <v>16</v>
      </c>
      <c r="L242" s="1084">
        <v>0</v>
      </c>
      <c r="M242" s="1006">
        <v>0</v>
      </c>
      <c r="N242" s="1001">
        <v>80</v>
      </c>
      <c r="O242" s="1001">
        <f>N242*H242</f>
        <v>80</v>
      </c>
      <c r="P242" s="1008">
        <v>65000000</v>
      </c>
      <c r="Q242" s="1009">
        <v>40.409999999999997</v>
      </c>
      <c r="R242" s="1009" t="s">
        <v>2199</v>
      </c>
    </row>
    <row r="243" spans="1:19" ht="14.25" customHeight="1" x14ac:dyDescent="0.2">
      <c r="A243" s="607" t="s">
        <v>2326</v>
      </c>
      <c r="B243" s="607">
        <v>1</v>
      </c>
      <c r="C243" s="1000" t="s">
        <v>2196</v>
      </c>
      <c r="D243" s="1002" t="s">
        <v>2196</v>
      </c>
      <c r="E243" s="1002" t="s">
        <v>2200</v>
      </c>
      <c r="F243" s="1061" t="s">
        <v>2201</v>
      </c>
      <c r="G243" s="1002" t="s">
        <v>19</v>
      </c>
      <c r="H243" s="1003">
        <v>1</v>
      </c>
      <c r="I243" s="1085">
        <v>40191</v>
      </c>
      <c r="J243" s="1086">
        <v>40938</v>
      </c>
      <c r="K243" s="1089" t="s">
        <v>16</v>
      </c>
      <c r="L243" s="1006">
        <v>24.56</v>
      </c>
      <c r="M243" s="1006">
        <v>0</v>
      </c>
      <c r="N243" s="1001">
        <v>900</v>
      </c>
      <c r="O243" s="1001">
        <f>N243*H243</f>
        <v>900</v>
      </c>
      <c r="P243" s="1087">
        <v>344675000</v>
      </c>
      <c r="Q243" s="1009" t="s">
        <v>2202</v>
      </c>
      <c r="R243" s="1058"/>
    </row>
    <row r="244" spans="1:19" ht="14.25" customHeight="1" x14ac:dyDescent="0.2">
      <c r="A244" s="607" t="s">
        <v>2326</v>
      </c>
      <c r="B244" s="607">
        <v>1</v>
      </c>
      <c r="C244" s="1000" t="s">
        <v>2196</v>
      </c>
      <c r="D244" s="1000" t="s">
        <v>2196</v>
      </c>
      <c r="E244" s="1002" t="s">
        <v>2203</v>
      </c>
      <c r="F244" s="1061" t="s">
        <v>2204</v>
      </c>
      <c r="G244" s="1002" t="s">
        <v>19</v>
      </c>
      <c r="H244" s="1003">
        <v>1</v>
      </c>
      <c r="I244" s="1085"/>
      <c r="J244" s="1086">
        <v>41273</v>
      </c>
      <c r="K244" s="1005" t="s">
        <v>16</v>
      </c>
      <c r="L244" s="1006"/>
      <c r="M244" s="1006"/>
      <c r="N244" s="1001">
        <v>225</v>
      </c>
      <c r="O244" s="1001">
        <v>225</v>
      </c>
      <c r="P244" s="1087">
        <v>62107000</v>
      </c>
      <c r="Q244" s="1382" t="s">
        <v>2205</v>
      </c>
      <c r="R244" s="1396" t="s">
        <v>2206</v>
      </c>
    </row>
    <row r="245" spans="1:19" ht="14.25" customHeight="1" x14ac:dyDescent="0.2">
      <c r="A245" s="607" t="s">
        <v>2326</v>
      </c>
      <c r="B245" s="607">
        <v>1</v>
      </c>
      <c r="C245" s="1000" t="s">
        <v>2196</v>
      </c>
      <c r="D245" s="1000" t="s">
        <v>2196</v>
      </c>
      <c r="E245" s="1002" t="s">
        <v>2207</v>
      </c>
      <c r="F245" s="1061"/>
      <c r="G245" s="1002"/>
      <c r="H245" s="1003"/>
      <c r="I245" s="1085"/>
      <c r="J245" s="1086"/>
      <c r="K245" s="1005"/>
      <c r="L245" s="1006"/>
      <c r="M245" s="1006"/>
      <c r="N245" s="1001"/>
      <c r="O245" s="1001"/>
      <c r="P245" s="1087"/>
      <c r="Q245" s="1383"/>
      <c r="R245" s="1383"/>
    </row>
    <row r="248" spans="1:19" ht="14.25" customHeight="1" x14ac:dyDescent="0.2">
      <c r="A248" s="607" t="s">
        <v>2326</v>
      </c>
      <c r="B248" s="607">
        <v>8</v>
      </c>
      <c r="C248" s="991" t="s">
        <v>2212</v>
      </c>
      <c r="D248" s="992" t="s">
        <v>2212</v>
      </c>
      <c r="E248" s="991" t="s">
        <v>2213</v>
      </c>
      <c r="F248" s="1001">
        <v>135</v>
      </c>
      <c r="G248" s="1002" t="s">
        <v>19</v>
      </c>
      <c r="H248" s="1003">
        <v>1</v>
      </c>
      <c r="I248" s="1004">
        <v>40973</v>
      </c>
      <c r="J248" s="1004">
        <v>41274</v>
      </c>
      <c r="K248" s="1005" t="s">
        <v>16</v>
      </c>
      <c r="L248" s="1006">
        <v>9.83</v>
      </c>
      <c r="M248" s="1005"/>
      <c r="N248" s="1001">
        <v>200</v>
      </c>
      <c r="O248" s="1001">
        <f>+N248*H248</f>
        <v>200</v>
      </c>
      <c r="P248" s="1008">
        <v>348001920</v>
      </c>
      <c r="Q248" s="1008">
        <v>83</v>
      </c>
      <c r="R248" s="1009" t="s">
        <v>2112</v>
      </c>
    </row>
    <row r="249" spans="1:19" ht="14.25" customHeight="1" x14ac:dyDescent="0.2">
      <c r="A249" s="607" t="s">
        <v>2326</v>
      </c>
      <c r="B249" s="607">
        <v>8</v>
      </c>
      <c r="C249" s="991" t="s">
        <v>2212</v>
      </c>
      <c r="D249" s="992" t="s">
        <v>2212</v>
      </c>
      <c r="E249" s="991" t="s">
        <v>2214</v>
      </c>
      <c r="F249" s="1001">
        <v>77</v>
      </c>
      <c r="G249" s="1002" t="s">
        <v>19</v>
      </c>
      <c r="H249" s="1003">
        <v>1</v>
      </c>
      <c r="I249" s="1004">
        <v>40612</v>
      </c>
      <c r="J249" s="1004">
        <v>40907</v>
      </c>
      <c r="K249" s="1005" t="s">
        <v>16</v>
      </c>
      <c r="L249" s="1006">
        <v>9.66</v>
      </c>
      <c r="M249" s="1005"/>
      <c r="N249" s="1001">
        <v>240</v>
      </c>
      <c r="O249" s="1001">
        <v>240</v>
      </c>
      <c r="P249" s="1008">
        <v>336651400</v>
      </c>
      <c r="Q249" s="1008">
        <v>85</v>
      </c>
      <c r="R249" s="1009" t="s">
        <v>2112</v>
      </c>
    </row>
    <row r="250" spans="1:19" ht="14.25" customHeight="1" x14ac:dyDescent="0.2">
      <c r="A250" s="607" t="s">
        <v>2326</v>
      </c>
      <c r="B250" s="607">
        <v>8</v>
      </c>
      <c r="C250" s="991" t="s">
        <v>2212</v>
      </c>
      <c r="D250" s="992" t="s">
        <v>2212</v>
      </c>
      <c r="E250" s="991" t="s">
        <v>2214</v>
      </c>
      <c r="F250" s="1001">
        <v>252</v>
      </c>
      <c r="G250" s="1002" t="s">
        <v>19</v>
      </c>
      <c r="H250" s="1003">
        <v>1</v>
      </c>
      <c r="I250" s="1004">
        <v>40272</v>
      </c>
      <c r="J250" s="1004">
        <v>40542</v>
      </c>
      <c r="K250" s="1005" t="s">
        <v>16</v>
      </c>
      <c r="L250" s="1006">
        <v>8.86</v>
      </c>
      <c r="M250" s="1005"/>
      <c r="N250" s="1001">
        <v>260</v>
      </c>
      <c r="O250" s="1001">
        <v>260</v>
      </c>
      <c r="P250" s="1008">
        <v>359481150</v>
      </c>
      <c r="Q250" s="1008">
        <v>87</v>
      </c>
      <c r="R250" s="1009" t="s">
        <v>2112</v>
      </c>
    </row>
    <row r="251" spans="1:19" ht="14.25" customHeight="1" x14ac:dyDescent="0.2">
      <c r="A251" s="607" t="s">
        <v>2326</v>
      </c>
      <c r="B251" s="607">
        <v>8</v>
      </c>
      <c r="C251" s="1000" t="s">
        <v>2212</v>
      </c>
      <c r="D251" s="1002" t="s">
        <v>2212</v>
      </c>
      <c r="E251" s="1000" t="s">
        <v>2215</v>
      </c>
      <c r="F251" s="1001">
        <v>12</v>
      </c>
      <c r="G251" s="1002" t="s">
        <v>19</v>
      </c>
      <c r="H251" s="1003">
        <v>1</v>
      </c>
      <c r="I251" s="1004">
        <v>41656</v>
      </c>
      <c r="J251" s="1004">
        <v>41851</v>
      </c>
      <c r="K251" s="1005" t="s">
        <v>16</v>
      </c>
      <c r="L251" s="1006">
        <v>6.43</v>
      </c>
      <c r="M251" s="1006">
        <v>0</v>
      </c>
      <c r="N251" s="1001">
        <v>35</v>
      </c>
      <c r="O251" s="1001">
        <f>+N251*H251</f>
        <v>35</v>
      </c>
      <c r="P251" s="1008">
        <v>45119356</v>
      </c>
      <c r="Q251" s="1008">
        <v>92</v>
      </c>
      <c r="R251" s="1009"/>
      <c r="S251" s="607" t="s">
        <v>1002</v>
      </c>
    </row>
    <row r="252" spans="1:19" ht="14.25" customHeight="1" x14ac:dyDescent="0.2">
      <c r="A252" s="607" t="s">
        <v>2326</v>
      </c>
      <c r="B252" s="607">
        <v>8</v>
      </c>
      <c r="C252" s="1000" t="s">
        <v>2212</v>
      </c>
      <c r="D252" s="1002" t="s">
        <v>2212</v>
      </c>
      <c r="E252" s="1000" t="s">
        <v>2216</v>
      </c>
      <c r="F252" s="1001">
        <v>102</v>
      </c>
      <c r="G252" s="1002" t="s">
        <v>19</v>
      </c>
      <c r="H252" s="1003">
        <v>1</v>
      </c>
      <c r="I252" s="1004">
        <v>41344</v>
      </c>
      <c r="J252" s="1004">
        <v>41486</v>
      </c>
      <c r="K252" s="1005" t="s">
        <v>16</v>
      </c>
      <c r="L252" s="1006">
        <v>4.63</v>
      </c>
      <c r="M252" s="1006">
        <v>0</v>
      </c>
      <c r="N252" s="1001">
        <v>68</v>
      </c>
      <c r="O252" s="1001">
        <f>+N252*H252</f>
        <v>68</v>
      </c>
      <c r="P252" s="1008">
        <v>32819176</v>
      </c>
      <c r="Q252" s="1008">
        <v>94</v>
      </c>
      <c r="R252" s="1009"/>
      <c r="S252" s="607" t="s">
        <v>1002</v>
      </c>
    </row>
    <row r="253" spans="1:19" ht="14.25" customHeight="1" x14ac:dyDescent="0.2">
      <c r="A253" s="607" t="s">
        <v>2326</v>
      </c>
      <c r="B253" s="607">
        <v>8</v>
      </c>
      <c r="C253" s="1000" t="s">
        <v>2212</v>
      </c>
      <c r="D253" s="1002" t="s">
        <v>2212</v>
      </c>
      <c r="E253" s="1000" t="s">
        <v>2215</v>
      </c>
      <c r="F253" s="1001">
        <v>132</v>
      </c>
      <c r="G253" s="1002" t="s">
        <v>19</v>
      </c>
      <c r="H253" s="1003">
        <v>1</v>
      </c>
      <c r="I253" s="1004">
        <v>41487</v>
      </c>
      <c r="J253" s="1004">
        <v>41638</v>
      </c>
      <c r="K253" s="1005" t="s">
        <v>16</v>
      </c>
      <c r="L253" s="1006">
        <v>5</v>
      </c>
      <c r="M253" s="1006">
        <v>0</v>
      </c>
      <c r="N253" s="1001">
        <v>38</v>
      </c>
      <c r="O253" s="1001">
        <f>+N253*H253</f>
        <v>38</v>
      </c>
      <c r="P253" s="1008">
        <v>57220887</v>
      </c>
      <c r="Q253" s="1008">
        <v>96</v>
      </c>
      <c r="R253" s="1009"/>
      <c r="S253" s="607" t="s">
        <v>1002</v>
      </c>
    </row>
    <row r="254" spans="1:19" ht="14.25" customHeight="1" x14ac:dyDescent="0.2">
      <c r="A254" s="607" t="s">
        <v>2326</v>
      </c>
      <c r="B254" s="607">
        <v>8</v>
      </c>
      <c r="C254" s="1000" t="s">
        <v>2212</v>
      </c>
      <c r="D254" s="1002" t="s">
        <v>2212</v>
      </c>
      <c r="E254" s="1000" t="s">
        <v>2217</v>
      </c>
      <c r="F254" s="1001">
        <v>43</v>
      </c>
      <c r="G254" s="1002" t="s">
        <v>19</v>
      </c>
      <c r="H254" s="1003">
        <v>1</v>
      </c>
      <c r="I254" s="1004">
        <v>39987</v>
      </c>
      <c r="J254" s="1004">
        <v>40177</v>
      </c>
      <c r="K254" s="1005" t="s">
        <v>16</v>
      </c>
      <c r="L254" s="1006">
        <v>0.9</v>
      </c>
      <c r="M254" s="1006">
        <v>5.33</v>
      </c>
      <c r="N254" s="1001">
        <v>220</v>
      </c>
      <c r="O254" s="1001">
        <v>220</v>
      </c>
      <c r="P254" s="1008">
        <v>360481150</v>
      </c>
      <c r="Q254" s="1008">
        <v>98</v>
      </c>
      <c r="R254" s="1009" t="s">
        <v>2218</v>
      </c>
    </row>
    <row r="255" spans="1:19" ht="14.25" customHeight="1" x14ac:dyDescent="0.2">
      <c r="A255" s="607" t="s">
        <v>2326</v>
      </c>
      <c r="B255" s="607">
        <v>8</v>
      </c>
      <c r="C255" s="1000" t="s">
        <v>2212</v>
      </c>
      <c r="D255" s="1002" t="s">
        <v>2212</v>
      </c>
      <c r="E255" s="1000" t="s">
        <v>2217</v>
      </c>
      <c r="F255" s="1001">
        <v>119</v>
      </c>
      <c r="G255" s="1002" t="s">
        <v>19</v>
      </c>
      <c r="H255" s="1003">
        <v>1</v>
      </c>
      <c r="I255" s="1004">
        <v>39827</v>
      </c>
      <c r="J255" s="1004">
        <v>40025</v>
      </c>
      <c r="K255" s="1005" t="s">
        <v>16</v>
      </c>
      <c r="L255" s="1006">
        <v>0</v>
      </c>
      <c r="M255" s="1006">
        <v>6.53</v>
      </c>
      <c r="N255" s="1001">
        <v>85</v>
      </c>
      <c r="O255" s="1001">
        <v>85</v>
      </c>
      <c r="P255" s="1008">
        <v>128319043</v>
      </c>
      <c r="Q255" s="1008">
        <v>100</v>
      </c>
      <c r="R255" s="1009" t="s">
        <v>2219</v>
      </c>
    </row>
    <row r="256" spans="1:19" ht="14.25" customHeight="1" x14ac:dyDescent="0.2">
      <c r="A256" s="607" t="s">
        <v>1984</v>
      </c>
      <c r="B256" s="607">
        <v>8</v>
      </c>
      <c r="C256" s="1166" t="s">
        <v>2358</v>
      </c>
      <c r="D256" s="1166" t="s">
        <v>2353</v>
      </c>
      <c r="E256" s="1167" t="s">
        <v>2354</v>
      </c>
      <c r="F256" s="1168" t="s">
        <v>2355</v>
      </c>
      <c r="G256" s="1167" t="s">
        <v>19</v>
      </c>
      <c r="H256" s="1169">
        <v>1</v>
      </c>
      <c r="I256" s="1170">
        <v>40970</v>
      </c>
      <c r="J256" s="1170">
        <v>41274</v>
      </c>
      <c r="K256" s="1171" t="s">
        <v>16</v>
      </c>
      <c r="L256" s="1172">
        <v>9.9</v>
      </c>
      <c r="M256" s="1173">
        <v>0</v>
      </c>
      <c r="N256" s="1173">
        <v>260</v>
      </c>
      <c r="O256" s="1168">
        <f>+N256*H256</f>
        <v>260</v>
      </c>
      <c r="P256" s="1174">
        <v>410472123</v>
      </c>
      <c r="Q256" s="1174">
        <v>72</v>
      </c>
      <c r="R256" s="581"/>
    </row>
    <row r="257" spans="1:19" ht="14.25" customHeight="1" x14ac:dyDescent="0.2">
      <c r="A257" s="607" t="s">
        <v>1984</v>
      </c>
      <c r="B257" s="607">
        <v>8</v>
      </c>
      <c r="C257" s="1166" t="s">
        <v>2358</v>
      </c>
      <c r="D257" s="1167" t="s">
        <v>2353</v>
      </c>
      <c r="E257" s="1175" t="s">
        <v>2354</v>
      </c>
      <c r="F257" s="1166" t="s">
        <v>2356</v>
      </c>
      <c r="G257" s="1167" t="s">
        <v>19</v>
      </c>
      <c r="H257" s="1169">
        <v>1</v>
      </c>
      <c r="I257" s="1170">
        <v>40606</v>
      </c>
      <c r="J257" s="1170">
        <v>40908</v>
      </c>
      <c r="K257" s="1171" t="s">
        <v>16</v>
      </c>
      <c r="L257" s="1172">
        <v>9.9</v>
      </c>
      <c r="M257" s="1173">
        <v>0</v>
      </c>
      <c r="N257" s="1173">
        <v>240</v>
      </c>
      <c r="O257" s="1168">
        <v>240</v>
      </c>
      <c r="P257" s="1174">
        <v>340523758</v>
      </c>
      <c r="Q257" s="1174">
        <v>74</v>
      </c>
      <c r="R257" s="581"/>
    </row>
    <row r="258" spans="1:19" ht="14.25" customHeight="1" x14ac:dyDescent="0.2">
      <c r="A258" s="607" t="s">
        <v>1984</v>
      </c>
      <c r="B258" s="607">
        <v>8</v>
      </c>
      <c r="C258" s="1166" t="s">
        <v>2358</v>
      </c>
      <c r="D258" s="1167" t="s">
        <v>2353</v>
      </c>
      <c r="E258" s="1175" t="s">
        <v>32</v>
      </c>
      <c r="F258" s="1168" t="s">
        <v>2357</v>
      </c>
      <c r="G258" s="1167" t="s">
        <v>19</v>
      </c>
      <c r="H258" s="1169">
        <v>1</v>
      </c>
      <c r="I258" s="1170">
        <v>40205</v>
      </c>
      <c r="J258" s="1170">
        <v>40543</v>
      </c>
      <c r="K258" s="1171" t="s">
        <v>16</v>
      </c>
      <c r="L258" s="1168">
        <v>11.1</v>
      </c>
      <c r="M258" s="1173">
        <v>0</v>
      </c>
      <c r="N258" s="1173">
        <v>100</v>
      </c>
      <c r="O258" s="1168">
        <v>240</v>
      </c>
      <c r="P258" s="1174">
        <v>133218915</v>
      </c>
      <c r="Q258" s="1174">
        <v>76</v>
      </c>
      <c r="R258" s="581"/>
    </row>
    <row r="259" spans="1:19" ht="14.25" customHeight="1" x14ac:dyDescent="0.2">
      <c r="A259" s="607" t="s">
        <v>1984</v>
      </c>
      <c r="B259" s="607">
        <v>8</v>
      </c>
      <c r="C259" s="1166" t="s">
        <v>2358</v>
      </c>
      <c r="D259" s="1166" t="s">
        <v>2353</v>
      </c>
      <c r="E259" s="1175" t="s">
        <v>2359</v>
      </c>
      <c r="F259" s="1176" t="s">
        <v>2360</v>
      </c>
      <c r="G259" s="1167" t="s">
        <v>19</v>
      </c>
      <c r="H259" s="1169">
        <v>1</v>
      </c>
      <c r="I259" s="1170">
        <v>41652</v>
      </c>
      <c r="J259" s="1170">
        <v>41851</v>
      </c>
      <c r="K259" s="1171" t="s">
        <v>16</v>
      </c>
      <c r="L259" s="1166">
        <v>6.6</v>
      </c>
      <c r="M259" s="1166">
        <v>0</v>
      </c>
      <c r="N259" s="1168">
        <v>10</v>
      </c>
      <c r="O259" s="1168">
        <f>+N259*H259</f>
        <v>10</v>
      </c>
      <c r="P259" s="1174">
        <v>35481150</v>
      </c>
      <c r="Q259" s="1174">
        <v>80</v>
      </c>
      <c r="R259" s="581"/>
      <c r="S259" s="607" t="s">
        <v>1002</v>
      </c>
    </row>
    <row r="260" spans="1:19" ht="15.75" customHeight="1" x14ac:dyDescent="0.2">
      <c r="A260" s="607" t="s">
        <v>1984</v>
      </c>
      <c r="B260" s="607">
        <v>8</v>
      </c>
      <c r="C260" s="1166" t="s">
        <v>2358</v>
      </c>
      <c r="D260" s="1166" t="s">
        <v>2353</v>
      </c>
      <c r="E260" s="1175" t="s">
        <v>2361</v>
      </c>
      <c r="F260" s="1176" t="s">
        <v>2362</v>
      </c>
      <c r="G260" s="1167" t="s">
        <v>19</v>
      </c>
      <c r="H260" s="1169">
        <v>1</v>
      </c>
      <c r="I260" s="1170">
        <v>41330</v>
      </c>
      <c r="J260" s="1170">
        <v>42004</v>
      </c>
      <c r="K260" s="1171" t="s">
        <v>16</v>
      </c>
      <c r="L260" s="1166">
        <v>7.2</v>
      </c>
      <c r="M260" s="1166">
        <v>3</v>
      </c>
      <c r="N260" s="1168">
        <v>55</v>
      </c>
      <c r="O260" s="1168">
        <f t="shared" ref="O260:O261" si="16">+N260*H260</f>
        <v>55</v>
      </c>
      <c r="P260" s="1174">
        <v>135405751</v>
      </c>
      <c r="Q260" s="1174">
        <v>82</v>
      </c>
      <c r="R260" s="581"/>
      <c r="S260" s="607" t="s">
        <v>1002</v>
      </c>
    </row>
    <row r="261" spans="1:19" ht="14.25" customHeight="1" x14ac:dyDescent="0.2">
      <c r="A261" s="607" t="s">
        <v>1984</v>
      </c>
      <c r="B261" s="607">
        <v>8</v>
      </c>
      <c r="C261" s="1166" t="s">
        <v>2358</v>
      </c>
      <c r="D261" s="1166" t="s">
        <v>2353</v>
      </c>
      <c r="E261" s="1175" t="s">
        <v>32</v>
      </c>
      <c r="F261" s="1176" t="s">
        <v>1329</v>
      </c>
      <c r="G261" s="1167" t="s">
        <v>19</v>
      </c>
      <c r="H261" s="1169">
        <v>1</v>
      </c>
      <c r="I261" s="1170">
        <v>39839</v>
      </c>
      <c r="J261" s="1170">
        <v>40178</v>
      </c>
      <c r="K261" s="1171" t="s">
        <v>16</v>
      </c>
      <c r="L261" s="1166">
        <v>3</v>
      </c>
      <c r="M261" s="1166">
        <v>8</v>
      </c>
      <c r="N261" s="1168">
        <v>1038</v>
      </c>
      <c r="O261" s="1168">
        <f t="shared" si="16"/>
        <v>1038</v>
      </c>
      <c r="P261" s="1174">
        <v>302291851</v>
      </c>
      <c r="Q261" s="1174">
        <v>84</v>
      </c>
      <c r="R261" s="581"/>
      <c r="S261" s="607" t="s">
        <v>1002</v>
      </c>
    </row>
    <row r="262" spans="1:19" ht="14.25" customHeight="1" x14ac:dyDescent="0.2">
      <c r="C262" s="1166"/>
      <c r="D262" s="1166"/>
      <c r="E262" s="1175"/>
      <c r="F262" s="1176"/>
      <c r="G262" s="1167"/>
      <c r="H262" s="1169"/>
      <c r="I262" s="1170"/>
      <c r="J262" s="1170"/>
      <c r="K262" s="1171"/>
      <c r="L262" s="1166"/>
      <c r="M262" s="1166"/>
      <c r="N262" s="1168"/>
      <c r="O262" s="1168"/>
      <c r="P262" s="1174"/>
      <c r="Q262" s="1174"/>
      <c r="R262" s="581"/>
    </row>
    <row r="263" spans="1:19" ht="14.25" customHeight="1" x14ac:dyDescent="0.2">
      <c r="C263" s="1166"/>
      <c r="D263" s="1166"/>
      <c r="E263" s="1175"/>
      <c r="F263" s="1176"/>
      <c r="G263" s="1167"/>
      <c r="H263" s="1169"/>
      <c r="I263" s="1170"/>
      <c r="J263" s="1170"/>
      <c r="K263" s="1171"/>
      <c r="L263" s="1166"/>
      <c r="M263" s="1166"/>
      <c r="N263" s="1168"/>
      <c r="O263" s="1168"/>
      <c r="P263" s="1174"/>
      <c r="Q263" s="1174"/>
      <c r="R263" s="581"/>
    </row>
    <row r="264" spans="1:19" ht="14.25" customHeight="1" x14ac:dyDescent="0.2">
      <c r="C264" s="1166"/>
      <c r="D264" s="1166"/>
      <c r="E264" s="1175"/>
      <c r="F264" s="1176"/>
      <c r="G264" s="1167"/>
      <c r="H264" s="1169"/>
      <c r="I264" s="1170"/>
      <c r="J264" s="1170"/>
      <c r="K264" s="1171"/>
      <c r="L264" s="1166"/>
      <c r="M264" s="1166"/>
      <c r="N264" s="1168"/>
      <c r="O264" s="1168"/>
      <c r="P264" s="1174"/>
      <c r="Q264" s="1174"/>
      <c r="R264" s="581"/>
    </row>
    <row r="265" spans="1:19" s="577" customFormat="1" ht="13.5" customHeight="1" x14ac:dyDescent="0.25">
      <c r="A265" s="577" t="s">
        <v>1672</v>
      </c>
      <c r="B265" s="577">
        <v>17</v>
      </c>
      <c r="C265" s="555" t="s">
        <v>1784</v>
      </c>
      <c r="D265" s="366" t="s">
        <v>1784</v>
      </c>
      <c r="E265" s="555" t="s">
        <v>397</v>
      </c>
      <c r="F265" s="371" t="s">
        <v>1785</v>
      </c>
      <c r="G265" s="367" t="s">
        <v>19</v>
      </c>
      <c r="H265" s="368"/>
      <c r="I265" s="658">
        <v>40253</v>
      </c>
      <c r="J265" s="658">
        <v>40527</v>
      </c>
      <c r="K265" s="370" t="s">
        <v>16</v>
      </c>
      <c r="L265" s="661">
        <f>(J265-I265)/30</f>
        <v>9.1333333333333329</v>
      </c>
      <c r="M265" s="370"/>
      <c r="N265" s="660">
        <v>912</v>
      </c>
      <c r="O265" s="364">
        <f>+N265*H265</f>
        <v>0</v>
      </c>
      <c r="P265" s="365"/>
      <c r="Q265" s="365"/>
      <c r="R265" s="561"/>
    </row>
    <row r="266" spans="1:19" s="577" customFormat="1" ht="13.5" customHeight="1" x14ac:dyDescent="0.25">
      <c r="A266" s="577" t="s">
        <v>1672</v>
      </c>
      <c r="B266" s="577">
        <v>17</v>
      </c>
      <c r="C266" s="555" t="s">
        <v>1784</v>
      </c>
      <c r="D266" s="366" t="s">
        <v>1784</v>
      </c>
      <c r="E266" s="555" t="s">
        <v>374</v>
      </c>
      <c r="F266" s="371">
        <v>2111134</v>
      </c>
      <c r="G266" s="367" t="s">
        <v>19</v>
      </c>
      <c r="H266" s="367"/>
      <c r="I266" s="658">
        <v>40778</v>
      </c>
      <c r="J266" s="658">
        <v>40892</v>
      </c>
      <c r="K266" s="370" t="s">
        <v>16</v>
      </c>
      <c r="L266" s="661">
        <f t="shared" ref="L266:L267" si="17">(J266-I266)/30</f>
        <v>3.8</v>
      </c>
      <c r="M266" s="370"/>
      <c r="N266" s="660">
        <v>175</v>
      </c>
      <c r="O266" s="364"/>
      <c r="P266" s="365"/>
      <c r="Q266" s="365"/>
      <c r="R266" s="561"/>
    </row>
    <row r="267" spans="1:19" s="577" customFormat="1" ht="13.5" customHeight="1" x14ac:dyDescent="0.25">
      <c r="A267" s="577" t="s">
        <v>1672</v>
      </c>
      <c r="B267" s="577">
        <v>17</v>
      </c>
      <c r="C267" s="555" t="s">
        <v>1784</v>
      </c>
      <c r="D267" s="366" t="s">
        <v>1784</v>
      </c>
      <c r="E267" s="555" t="s">
        <v>32</v>
      </c>
      <c r="F267" s="371">
        <v>257</v>
      </c>
      <c r="G267" s="367" t="s">
        <v>19</v>
      </c>
      <c r="H267" s="367"/>
      <c r="I267" s="658">
        <v>40925</v>
      </c>
      <c r="J267" s="658">
        <v>41273</v>
      </c>
      <c r="K267" s="370" t="s">
        <v>16</v>
      </c>
      <c r="L267" s="661">
        <f t="shared" si="17"/>
        <v>11.6</v>
      </c>
      <c r="M267" s="370"/>
      <c r="N267" s="364"/>
      <c r="O267" s="364"/>
      <c r="P267" s="365"/>
      <c r="Q267" s="365"/>
      <c r="R267" s="561"/>
    </row>
    <row r="268" spans="1:19" s="577" customFormat="1" ht="13.5" customHeight="1" x14ac:dyDescent="0.25">
      <c r="A268" s="577" t="s">
        <v>1672</v>
      </c>
      <c r="B268" s="577">
        <v>17</v>
      </c>
      <c r="C268" s="555" t="s">
        <v>1784</v>
      </c>
      <c r="D268" s="366" t="s">
        <v>1784</v>
      </c>
      <c r="E268" s="555" t="s">
        <v>32</v>
      </c>
      <c r="F268" s="660">
        <v>126</v>
      </c>
      <c r="G268" s="658" t="s">
        <v>19</v>
      </c>
      <c r="H268" s="368"/>
      <c r="I268" s="658">
        <v>41295</v>
      </c>
      <c r="J268" s="658">
        <v>41639</v>
      </c>
      <c r="K268" s="370" t="s">
        <v>16</v>
      </c>
      <c r="L268" s="660">
        <f>(J268-I268)/30</f>
        <v>11.466666666666667</v>
      </c>
      <c r="M268" s="370"/>
      <c r="N268" s="660">
        <v>336</v>
      </c>
      <c r="O268" s="364">
        <f>+N268*H268</f>
        <v>0</v>
      </c>
      <c r="P268" s="365"/>
      <c r="Q268" s="365"/>
      <c r="R268" s="561"/>
    </row>
    <row r="269" spans="1:19" ht="14.25" customHeight="1" x14ac:dyDescent="0.2">
      <c r="A269" s="607" t="s">
        <v>2326</v>
      </c>
      <c r="B269" s="607" t="s">
        <v>2221</v>
      </c>
      <c r="C269" s="991" t="s">
        <v>1784</v>
      </c>
      <c r="D269" s="992" t="s">
        <v>32</v>
      </c>
      <c r="E269" s="992" t="s">
        <v>32</v>
      </c>
      <c r="F269" s="1066">
        <v>2.5099999999999998</v>
      </c>
      <c r="G269" s="992" t="s">
        <v>19</v>
      </c>
      <c r="H269" s="1066">
        <v>1</v>
      </c>
      <c r="I269" s="995">
        <v>41332</v>
      </c>
      <c r="J269" s="995">
        <v>41639</v>
      </c>
      <c r="K269" s="996" t="s">
        <v>16</v>
      </c>
      <c r="L269" s="997">
        <v>10.3</v>
      </c>
      <c r="M269" s="996"/>
      <c r="N269" s="997">
        <v>875</v>
      </c>
      <c r="O269" s="997">
        <v>875</v>
      </c>
      <c r="P269" s="998">
        <v>1531344075</v>
      </c>
      <c r="Q269" s="998">
        <v>42</v>
      </c>
      <c r="R269" s="999"/>
    </row>
    <row r="270" spans="1:19" ht="14.25" customHeight="1" x14ac:dyDescent="0.2">
      <c r="A270" s="607" t="s">
        <v>2326</v>
      </c>
      <c r="B270" s="607" t="s">
        <v>2221</v>
      </c>
      <c r="C270" s="991" t="s">
        <v>1784</v>
      </c>
      <c r="D270" s="992" t="s">
        <v>32</v>
      </c>
      <c r="E270" s="992" t="s">
        <v>32</v>
      </c>
      <c r="F270" s="993">
        <v>291</v>
      </c>
      <c r="G270" s="992" t="s">
        <v>19</v>
      </c>
      <c r="H270" s="1066">
        <v>1</v>
      </c>
      <c r="I270" s="995">
        <v>41096</v>
      </c>
      <c r="J270" s="995">
        <v>41274</v>
      </c>
      <c r="K270" s="996" t="s">
        <v>16</v>
      </c>
      <c r="L270" s="997">
        <v>5.08</v>
      </c>
      <c r="M270" s="997"/>
      <c r="N270" s="997">
        <v>765</v>
      </c>
      <c r="O270" s="997">
        <v>765</v>
      </c>
      <c r="P270" s="998">
        <v>1341888957</v>
      </c>
      <c r="Q270" s="998">
        <v>42</v>
      </c>
      <c r="R270" s="999"/>
    </row>
    <row r="271" spans="1:19" ht="14.25" customHeight="1" x14ac:dyDescent="0.2">
      <c r="A271" s="607" t="s">
        <v>2326</v>
      </c>
      <c r="B271" s="607" t="s">
        <v>2221</v>
      </c>
      <c r="C271" s="991" t="s">
        <v>1784</v>
      </c>
      <c r="D271" s="992" t="s">
        <v>32</v>
      </c>
      <c r="E271" s="992" t="s">
        <v>32</v>
      </c>
      <c r="F271" s="993">
        <v>701820120</v>
      </c>
      <c r="G271" s="992" t="s">
        <v>19</v>
      </c>
      <c r="H271" s="1066">
        <v>1</v>
      </c>
      <c r="I271" s="995">
        <v>40942</v>
      </c>
      <c r="J271" s="995">
        <v>41273</v>
      </c>
      <c r="K271" s="996" t="s">
        <v>16</v>
      </c>
      <c r="L271" s="997">
        <v>10.089</v>
      </c>
      <c r="M271" s="997"/>
      <c r="N271" s="997"/>
      <c r="O271" s="997"/>
      <c r="P271" s="998">
        <v>442119592</v>
      </c>
      <c r="Q271" s="998">
        <v>42</v>
      </c>
      <c r="R271" s="999"/>
      <c r="S271" s="607" t="s">
        <v>1002</v>
      </c>
    </row>
    <row r="272" spans="1:19" ht="14.25" customHeight="1" x14ac:dyDescent="0.2">
      <c r="A272" s="607" t="s">
        <v>2326</v>
      </c>
      <c r="B272" s="607" t="s">
        <v>2221</v>
      </c>
      <c r="C272" s="991" t="s">
        <v>1784</v>
      </c>
      <c r="D272" s="991" t="s">
        <v>32</v>
      </c>
      <c r="E272" s="991" t="s">
        <v>32</v>
      </c>
      <c r="F272" s="993">
        <v>701820100053</v>
      </c>
      <c r="G272" s="992" t="s">
        <v>19</v>
      </c>
      <c r="H272" s="1066">
        <v>1</v>
      </c>
      <c r="I272" s="995">
        <v>40205</v>
      </c>
      <c r="J272" s="995">
        <v>40543</v>
      </c>
      <c r="K272" s="996" t="s">
        <v>16</v>
      </c>
      <c r="L272" s="997">
        <v>10.003500000000001</v>
      </c>
      <c r="M272" s="997"/>
      <c r="N272" s="997"/>
      <c r="O272" s="997"/>
      <c r="P272" s="998"/>
      <c r="Q272" s="998"/>
      <c r="R272" s="999" t="s">
        <v>2220</v>
      </c>
      <c r="S272" s="607" t="s">
        <v>1002</v>
      </c>
    </row>
    <row r="273" spans="1:19" ht="14.25" customHeight="1" x14ac:dyDescent="0.2">
      <c r="A273" s="607" t="s">
        <v>2326</v>
      </c>
      <c r="B273" s="607" t="s">
        <v>2221</v>
      </c>
      <c r="C273" s="991" t="s">
        <v>1784</v>
      </c>
      <c r="D273" s="991" t="s">
        <v>32</v>
      </c>
      <c r="E273" s="991" t="s">
        <v>32</v>
      </c>
      <c r="F273" s="993">
        <v>701820100098</v>
      </c>
      <c r="G273" s="992" t="s">
        <v>19</v>
      </c>
      <c r="H273" s="1066">
        <v>1</v>
      </c>
      <c r="I273" s="995">
        <v>40560</v>
      </c>
      <c r="J273" s="996">
        <v>40908</v>
      </c>
      <c r="K273" s="996" t="s">
        <v>16</v>
      </c>
      <c r="L273" s="997">
        <v>11.042999999999999</v>
      </c>
      <c r="M273" s="996"/>
      <c r="N273" s="997"/>
      <c r="O273" s="997"/>
      <c r="P273" s="998"/>
      <c r="Q273" s="998"/>
      <c r="R273" s="999" t="s">
        <v>2220</v>
      </c>
      <c r="S273" s="607" t="s">
        <v>1002</v>
      </c>
    </row>
    <row r="274" spans="1:19" ht="14.25" customHeight="1" x14ac:dyDescent="0.2">
      <c r="A274" s="607" t="s">
        <v>2326</v>
      </c>
      <c r="B274" s="607" t="s">
        <v>2221</v>
      </c>
      <c r="C274" s="991" t="s">
        <v>1784</v>
      </c>
      <c r="D274" s="992" t="s">
        <v>32</v>
      </c>
      <c r="E274" s="991" t="s">
        <v>32</v>
      </c>
      <c r="F274" s="1066">
        <v>2.29</v>
      </c>
      <c r="G274" s="992" t="s">
        <v>19</v>
      </c>
      <c r="H274" s="1066">
        <v>1</v>
      </c>
      <c r="I274" s="995">
        <v>41656</v>
      </c>
      <c r="J274" s="995">
        <v>41912</v>
      </c>
      <c r="K274" s="996" t="s">
        <v>16</v>
      </c>
      <c r="L274" s="996">
        <v>8.0429999999999993</v>
      </c>
      <c r="M274" s="996"/>
      <c r="N274" s="997"/>
      <c r="O274" s="997"/>
      <c r="P274" s="998"/>
      <c r="Q274" s="998"/>
      <c r="R274" s="999" t="s">
        <v>2220</v>
      </c>
      <c r="S274" s="607" t="s">
        <v>1002</v>
      </c>
    </row>
    <row r="275" spans="1:19" ht="14.25" customHeight="1" x14ac:dyDescent="0.2">
      <c r="A275" s="607" t="s">
        <v>2326</v>
      </c>
      <c r="B275" s="607" t="s">
        <v>2221</v>
      </c>
      <c r="C275" s="991" t="s">
        <v>1784</v>
      </c>
      <c r="D275" s="992" t="s">
        <v>32</v>
      </c>
      <c r="E275" s="992" t="s">
        <v>32</v>
      </c>
      <c r="F275" s="1066">
        <v>1.55</v>
      </c>
      <c r="G275" s="992" t="s">
        <v>19</v>
      </c>
      <c r="H275" s="1066">
        <v>1</v>
      </c>
      <c r="I275" s="995">
        <v>40932</v>
      </c>
      <c r="J275" s="995">
        <v>41273</v>
      </c>
      <c r="K275" s="996" t="s">
        <v>16</v>
      </c>
      <c r="L275" s="997">
        <v>11.02</v>
      </c>
      <c r="M275" s="996"/>
      <c r="N275" s="997"/>
      <c r="O275" s="997"/>
      <c r="P275" s="998"/>
      <c r="Q275" s="998"/>
      <c r="R275" s="999" t="s">
        <v>2220</v>
      </c>
      <c r="S275" s="607" t="s">
        <v>1002</v>
      </c>
    </row>
    <row r="276" spans="1:19" ht="14.25" customHeight="1" x14ac:dyDescent="0.2">
      <c r="A276" s="607" t="s">
        <v>2326</v>
      </c>
      <c r="B276" s="607" t="s">
        <v>2221</v>
      </c>
      <c r="C276" s="991" t="s">
        <v>1784</v>
      </c>
      <c r="D276" s="992" t="s">
        <v>32</v>
      </c>
      <c r="E276" s="992" t="s">
        <v>32</v>
      </c>
      <c r="F276" s="1066">
        <v>2.4900000000000002</v>
      </c>
      <c r="G276" s="992" t="s">
        <v>19</v>
      </c>
      <c r="H276" s="1066">
        <v>1</v>
      </c>
      <c r="I276" s="995">
        <v>41301</v>
      </c>
      <c r="J276" s="995">
        <v>41639</v>
      </c>
      <c r="K276" s="996" t="s">
        <v>16</v>
      </c>
      <c r="L276" s="997">
        <v>11.01</v>
      </c>
      <c r="M276" s="996">
        <v>11</v>
      </c>
      <c r="N276" s="997"/>
      <c r="O276" s="997"/>
      <c r="P276" s="998">
        <v>416305514</v>
      </c>
      <c r="Q276" s="998">
        <v>42</v>
      </c>
      <c r="R276" s="999"/>
      <c r="S276" s="607" t="s">
        <v>1002</v>
      </c>
    </row>
    <row r="277" spans="1:19" ht="14.25" customHeight="1" x14ac:dyDescent="0.2">
      <c r="A277" s="607" t="s">
        <v>2326</v>
      </c>
      <c r="B277" s="607" t="s">
        <v>2221</v>
      </c>
      <c r="C277" s="991" t="s">
        <v>1784</v>
      </c>
      <c r="D277" s="992" t="s">
        <v>32</v>
      </c>
      <c r="E277" s="992" t="s">
        <v>32</v>
      </c>
      <c r="F277" s="1066">
        <v>204</v>
      </c>
      <c r="G277" s="992" t="s">
        <v>19</v>
      </c>
      <c r="H277" s="1066">
        <v>1</v>
      </c>
      <c r="I277" s="995">
        <v>41661</v>
      </c>
      <c r="J277" s="995">
        <v>41943</v>
      </c>
      <c r="K277" s="996" t="s">
        <v>16</v>
      </c>
      <c r="L277" s="997">
        <v>9.0259999999999998</v>
      </c>
      <c r="M277" s="996"/>
      <c r="N277" s="997"/>
      <c r="O277" s="997"/>
      <c r="P277" s="998"/>
      <c r="Q277" s="998"/>
      <c r="R277" s="999"/>
      <c r="S277" s="607" t="s">
        <v>1002</v>
      </c>
    </row>
    <row r="280" spans="1:19" ht="14.25" customHeight="1" x14ac:dyDescent="0.2">
      <c r="A280" s="607" t="s">
        <v>2326</v>
      </c>
      <c r="B280" s="607">
        <v>16</v>
      </c>
      <c r="C280" s="991" t="s">
        <v>2239</v>
      </c>
      <c r="D280" s="992" t="s">
        <v>2236</v>
      </c>
      <c r="E280" s="992" t="s">
        <v>2236</v>
      </c>
      <c r="F280" s="993" t="s">
        <v>2237</v>
      </c>
      <c r="G280" s="992" t="s">
        <v>19</v>
      </c>
      <c r="H280" s="994">
        <v>1</v>
      </c>
      <c r="I280" s="995">
        <v>40190</v>
      </c>
      <c r="J280" s="995">
        <v>40949</v>
      </c>
      <c r="K280" s="996" t="s">
        <v>16</v>
      </c>
      <c r="L280" s="997">
        <v>24.06</v>
      </c>
      <c r="M280" s="997"/>
      <c r="N280" s="997">
        <v>1395</v>
      </c>
      <c r="O280" s="997">
        <v>1395</v>
      </c>
      <c r="P280" s="998">
        <v>498415200</v>
      </c>
      <c r="Q280" s="998" t="s">
        <v>2238</v>
      </c>
      <c r="R280" s="999"/>
    </row>
    <row r="281" spans="1:19" ht="14.25" customHeight="1" x14ac:dyDescent="0.2">
      <c r="A281" s="607" t="s">
        <v>2326</v>
      </c>
      <c r="B281" s="607">
        <v>16</v>
      </c>
      <c r="C281" s="991" t="s">
        <v>2239</v>
      </c>
      <c r="D281" s="992" t="s">
        <v>2240</v>
      </c>
      <c r="E281" s="992" t="s">
        <v>2240</v>
      </c>
      <c r="F281" s="993">
        <v>25</v>
      </c>
      <c r="G281" s="992" t="s">
        <v>19</v>
      </c>
      <c r="H281" s="1066">
        <v>1</v>
      </c>
      <c r="I281" s="995">
        <v>40938</v>
      </c>
      <c r="J281" s="995">
        <v>41698</v>
      </c>
      <c r="K281" s="996" t="s">
        <v>16</v>
      </c>
      <c r="L281" s="997">
        <v>11.33</v>
      </c>
      <c r="M281" s="997"/>
      <c r="N281" s="997"/>
      <c r="O281" s="997">
        <v>1438</v>
      </c>
      <c r="P281" s="998">
        <v>578830300</v>
      </c>
      <c r="Q281" s="998" t="s">
        <v>2241</v>
      </c>
      <c r="R281" s="999"/>
      <c r="S281" s="607" t="s">
        <v>1002</v>
      </c>
    </row>
    <row r="282" spans="1:19" ht="14.25" customHeight="1" x14ac:dyDescent="0.2">
      <c r="A282" s="607" t="s">
        <v>2326</v>
      </c>
      <c r="B282" s="607">
        <v>11</v>
      </c>
      <c r="C282" s="993" t="s">
        <v>2242</v>
      </c>
      <c r="D282" s="993" t="s">
        <v>2242</v>
      </c>
      <c r="E282" s="993" t="s">
        <v>2243</v>
      </c>
      <c r="F282" s="1059" t="s">
        <v>2244</v>
      </c>
      <c r="G282" s="992" t="s">
        <v>843</v>
      </c>
      <c r="H282" s="994">
        <v>1</v>
      </c>
      <c r="I282" s="995">
        <v>40157</v>
      </c>
      <c r="J282" s="996">
        <v>40927</v>
      </c>
      <c r="K282" s="996" t="s">
        <v>16</v>
      </c>
      <c r="L282" s="997">
        <v>25.29</v>
      </c>
      <c r="M282" s="997">
        <v>0</v>
      </c>
      <c r="N282" s="1080">
        <v>1522</v>
      </c>
      <c r="O282" s="1081">
        <v>1522</v>
      </c>
      <c r="P282" s="998">
        <v>550500000</v>
      </c>
      <c r="Q282" s="998" t="s">
        <v>2245</v>
      </c>
      <c r="R282" s="999" t="s">
        <v>2246</v>
      </c>
    </row>
    <row r="283" spans="1:19" ht="14.25" customHeight="1" x14ac:dyDescent="0.2">
      <c r="A283" s="607" t="s">
        <v>2326</v>
      </c>
      <c r="B283" s="607">
        <v>11</v>
      </c>
      <c r="C283" s="991" t="s">
        <v>2247</v>
      </c>
      <c r="D283" s="991" t="s">
        <v>2247</v>
      </c>
      <c r="E283" s="991" t="s">
        <v>2248</v>
      </c>
      <c r="F283" s="1080" t="s">
        <v>2249</v>
      </c>
      <c r="G283" s="992" t="s">
        <v>843</v>
      </c>
      <c r="H283" s="994">
        <v>1</v>
      </c>
      <c r="I283" s="995">
        <v>40919</v>
      </c>
      <c r="J283" s="996">
        <v>41698</v>
      </c>
      <c r="K283" s="996" t="s">
        <v>16</v>
      </c>
      <c r="L283" s="1080">
        <v>25.63</v>
      </c>
      <c r="M283" s="1080">
        <v>0</v>
      </c>
      <c r="N283" s="1082">
        <v>975</v>
      </c>
      <c r="O283" s="1082">
        <v>975</v>
      </c>
      <c r="P283" s="998">
        <v>398600000</v>
      </c>
      <c r="Q283" s="998" t="s">
        <v>2250</v>
      </c>
      <c r="R283" s="999"/>
      <c r="S283" s="607" t="s">
        <v>1002</v>
      </c>
    </row>
    <row r="284" spans="1:19" ht="14.25" customHeight="1" x14ac:dyDescent="0.25">
      <c r="A284" s="607" t="s">
        <v>1972</v>
      </c>
      <c r="B284" s="607">
        <v>14</v>
      </c>
      <c r="C284" s="594" t="s">
        <v>2327</v>
      </c>
      <c r="D284" s="594" t="s">
        <v>2328</v>
      </c>
      <c r="E284" s="553" t="s">
        <v>2240</v>
      </c>
      <c r="F284" s="325" t="s">
        <v>2329</v>
      </c>
      <c r="G284" s="554" t="s">
        <v>19</v>
      </c>
      <c r="H284" s="325">
        <v>1</v>
      </c>
      <c r="I284" s="316" t="s">
        <v>2330</v>
      </c>
      <c r="J284" s="317">
        <v>41362</v>
      </c>
      <c r="K284" s="317" t="s">
        <v>16</v>
      </c>
      <c r="L284" s="318">
        <v>48</v>
      </c>
      <c r="M284" s="318">
        <v>26</v>
      </c>
      <c r="N284" s="314">
        <v>5</v>
      </c>
      <c r="O284" s="314">
        <v>4328</v>
      </c>
      <c r="P284" s="319"/>
      <c r="Q284" s="424">
        <v>1950500000</v>
      </c>
      <c r="R284" s="320">
        <v>89</v>
      </c>
      <c r="S284" s="561" t="s">
        <v>2331</v>
      </c>
    </row>
    <row r="285" spans="1:19" s="808" customFormat="1" ht="13.5" customHeight="1" x14ac:dyDescent="0.2">
      <c r="A285" s="607" t="s">
        <v>1972</v>
      </c>
      <c r="B285" s="607">
        <v>14</v>
      </c>
      <c r="C285" s="555" t="s">
        <v>2239</v>
      </c>
      <c r="D285" s="555" t="s">
        <v>2239</v>
      </c>
      <c r="E285" s="555" t="s">
        <v>2332</v>
      </c>
      <c r="F285" s="557" t="s">
        <v>2333</v>
      </c>
      <c r="G285" s="549" t="s">
        <v>19</v>
      </c>
      <c r="H285" s="560">
        <v>1</v>
      </c>
      <c r="I285" s="570" t="s">
        <v>2334</v>
      </c>
      <c r="J285" s="558" t="s">
        <v>2335</v>
      </c>
      <c r="K285" s="558" t="s">
        <v>16</v>
      </c>
      <c r="L285" s="563">
        <v>21</v>
      </c>
      <c r="M285" s="563">
        <v>3</v>
      </c>
      <c r="N285" s="558"/>
      <c r="O285" s="563">
        <v>3098</v>
      </c>
      <c r="P285" s="556"/>
      <c r="Q285" s="550">
        <v>873420400</v>
      </c>
      <c r="R285" s="550">
        <v>242</v>
      </c>
      <c r="S285" s="561" t="s">
        <v>1002</v>
      </c>
    </row>
    <row r="286" spans="1:19" s="963" customFormat="1" ht="13.5" customHeight="1" x14ac:dyDescent="0.25">
      <c r="A286" s="1148" t="s">
        <v>1972</v>
      </c>
      <c r="B286" s="963">
        <v>24</v>
      </c>
      <c r="C286" s="1151" t="s">
        <v>2327</v>
      </c>
      <c r="D286" s="1151" t="s">
        <v>2328</v>
      </c>
      <c r="E286" s="555" t="s">
        <v>2236</v>
      </c>
      <c r="F286" s="810" t="s">
        <v>2336</v>
      </c>
      <c r="G286" s="366" t="s">
        <v>19</v>
      </c>
      <c r="H286" s="810">
        <v>1</v>
      </c>
      <c r="I286" s="811" t="s">
        <v>2337</v>
      </c>
      <c r="J286" s="812" t="s">
        <v>2338</v>
      </c>
      <c r="K286" s="812" t="s">
        <v>16</v>
      </c>
      <c r="L286" s="813">
        <v>36</v>
      </c>
      <c r="M286" s="813">
        <v>13</v>
      </c>
      <c r="N286" s="814"/>
      <c r="O286" s="814">
        <v>2930</v>
      </c>
      <c r="P286" s="815"/>
      <c r="Q286" s="816">
        <v>995890500</v>
      </c>
      <c r="R286" s="817">
        <v>86</v>
      </c>
      <c r="S286" s="561"/>
    </row>
    <row r="287" spans="1:19" s="963" customFormat="1" ht="13.5" customHeight="1" x14ac:dyDescent="0.2">
      <c r="A287" s="1148" t="s">
        <v>1972</v>
      </c>
      <c r="B287" s="963">
        <v>24</v>
      </c>
      <c r="C287" s="555" t="s">
        <v>2239</v>
      </c>
      <c r="D287" s="555" t="s">
        <v>2239</v>
      </c>
      <c r="E287" s="555" t="s">
        <v>2332</v>
      </c>
      <c r="F287" s="303" t="s">
        <v>2333</v>
      </c>
      <c r="G287" s="367" t="s">
        <v>19</v>
      </c>
      <c r="H287" s="368">
        <v>1</v>
      </c>
      <c r="I287" s="658" t="s">
        <v>2334</v>
      </c>
      <c r="J287" s="370" t="s">
        <v>2335</v>
      </c>
      <c r="K287" s="370" t="s">
        <v>16</v>
      </c>
      <c r="L287" s="371">
        <v>21</v>
      </c>
      <c r="M287" s="371">
        <v>3</v>
      </c>
      <c r="N287" s="370"/>
      <c r="O287" s="371">
        <v>3098</v>
      </c>
      <c r="P287" s="364"/>
      <c r="Q287" s="365">
        <v>873420400</v>
      </c>
      <c r="R287" s="365">
        <v>242</v>
      </c>
      <c r="S287" s="561" t="s">
        <v>1002</v>
      </c>
    </row>
    <row r="288" spans="1:19" s="808" customFormat="1" ht="13.5" customHeight="1" x14ac:dyDescent="0.2">
      <c r="A288" s="607"/>
      <c r="B288" s="607"/>
      <c r="C288" s="547"/>
      <c r="D288" s="547"/>
      <c r="E288" s="547"/>
      <c r="F288" s="418"/>
      <c r="G288" s="286"/>
      <c r="H288" s="419"/>
      <c r="I288" s="287"/>
      <c r="J288" s="288"/>
      <c r="K288" s="288"/>
      <c r="L288" s="285"/>
      <c r="M288" s="285"/>
      <c r="N288" s="288"/>
      <c r="O288" s="285"/>
      <c r="P288" s="289"/>
      <c r="Q288" s="290"/>
      <c r="R288" s="290"/>
      <c r="S288" s="559"/>
    </row>
    <row r="290" spans="1:19" ht="14.25" customHeight="1" x14ac:dyDescent="0.2">
      <c r="A290" s="607" t="s">
        <v>2326</v>
      </c>
      <c r="B290" s="607">
        <v>20</v>
      </c>
      <c r="C290" s="294" t="s">
        <v>2286</v>
      </c>
      <c r="D290" s="294" t="s">
        <v>2284</v>
      </c>
      <c r="E290" s="346" t="s">
        <v>32</v>
      </c>
      <c r="F290" s="1140">
        <v>701820140194</v>
      </c>
      <c r="G290" s="226" t="s">
        <v>19</v>
      </c>
      <c r="H290" s="1141">
        <v>1</v>
      </c>
      <c r="I290" s="1142">
        <v>41661</v>
      </c>
      <c r="J290" s="1143">
        <v>41973</v>
      </c>
      <c r="K290" s="1144" t="s">
        <v>16</v>
      </c>
      <c r="L290" s="980">
        <v>8.27</v>
      </c>
      <c r="M290" s="1145">
        <v>2</v>
      </c>
      <c r="N290" s="225">
        <v>1106</v>
      </c>
      <c r="O290" s="1146">
        <v>100</v>
      </c>
      <c r="P290" s="231">
        <v>1267467224</v>
      </c>
      <c r="Q290" s="1112">
        <v>96</v>
      </c>
      <c r="R290" s="561" t="s">
        <v>2285</v>
      </c>
    </row>
    <row r="291" spans="1:19" ht="14.25" customHeight="1" x14ac:dyDescent="0.2">
      <c r="A291" s="607" t="s">
        <v>2326</v>
      </c>
      <c r="B291" s="607">
        <v>23</v>
      </c>
      <c r="C291" s="553" t="s">
        <v>2453</v>
      </c>
      <c r="D291" s="553" t="s">
        <v>2453</v>
      </c>
      <c r="E291" s="554" t="s">
        <v>2050</v>
      </c>
      <c r="F291" s="563">
        <v>701820100063</v>
      </c>
      <c r="G291" s="549" t="s">
        <v>19</v>
      </c>
      <c r="H291" s="560">
        <v>1</v>
      </c>
      <c r="I291" s="570">
        <v>40205</v>
      </c>
      <c r="J291" s="558">
        <v>40543</v>
      </c>
      <c r="K291" s="558" t="s">
        <v>16</v>
      </c>
      <c r="L291" s="556" t="s">
        <v>2448</v>
      </c>
      <c r="M291" s="556"/>
      <c r="N291" s="563">
        <v>338</v>
      </c>
      <c r="O291" s="563">
        <f>+N291*H291</f>
        <v>338</v>
      </c>
      <c r="P291" s="550">
        <v>117313890</v>
      </c>
      <c r="Q291" s="550" t="s">
        <v>2454</v>
      </c>
      <c r="R291" s="561"/>
    </row>
    <row r="292" spans="1:19" ht="14.25" customHeight="1" x14ac:dyDescent="0.2">
      <c r="A292" s="607" t="s">
        <v>2326</v>
      </c>
      <c r="B292" s="607">
        <v>23</v>
      </c>
      <c r="C292" s="553" t="s">
        <v>2453</v>
      </c>
      <c r="D292" s="553" t="s">
        <v>2453</v>
      </c>
      <c r="E292" s="554" t="s">
        <v>2050</v>
      </c>
      <c r="F292" s="563">
        <v>701820110088</v>
      </c>
      <c r="G292" s="549" t="s">
        <v>19</v>
      </c>
      <c r="H292" s="557">
        <v>1</v>
      </c>
      <c r="I292" s="570">
        <v>40569</v>
      </c>
      <c r="J292" s="558">
        <v>40908</v>
      </c>
      <c r="K292" s="558" t="s">
        <v>16</v>
      </c>
      <c r="L292" s="556" t="s">
        <v>688</v>
      </c>
      <c r="M292" s="556"/>
      <c r="N292" s="563">
        <v>338</v>
      </c>
      <c r="O292" s="563">
        <v>338</v>
      </c>
      <c r="P292" s="550">
        <v>198298922</v>
      </c>
      <c r="Q292" s="550" t="s">
        <v>2455</v>
      </c>
      <c r="R292" s="561"/>
    </row>
    <row r="293" spans="1:19" ht="14.25" customHeight="1" x14ac:dyDescent="0.2">
      <c r="A293" s="607" t="s">
        <v>2326</v>
      </c>
      <c r="B293" s="607">
        <v>23</v>
      </c>
      <c r="C293" s="553" t="s">
        <v>2453</v>
      </c>
      <c r="D293" s="553" t="s">
        <v>2453</v>
      </c>
      <c r="E293" s="554" t="s">
        <v>2050</v>
      </c>
      <c r="F293" s="563">
        <v>701820120187</v>
      </c>
      <c r="G293" s="549" t="s">
        <v>19</v>
      </c>
      <c r="H293" s="557">
        <v>1</v>
      </c>
      <c r="I293" s="570">
        <v>40938</v>
      </c>
      <c r="J293" s="558">
        <v>41274</v>
      </c>
      <c r="K293" s="558" t="s">
        <v>16</v>
      </c>
      <c r="L293" s="563">
        <v>11</v>
      </c>
      <c r="M293" s="556"/>
      <c r="N293" s="563">
        <v>366</v>
      </c>
      <c r="O293" s="563">
        <v>366</v>
      </c>
      <c r="P293" s="550">
        <v>253966827</v>
      </c>
      <c r="Q293" s="550" t="s">
        <v>2123</v>
      </c>
      <c r="R293" s="561"/>
    </row>
    <row r="294" spans="1:19" ht="14.25" customHeight="1" x14ac:dyDescent="0.2">
      <c r="A294" s="607" t="s">
        <v>2326</v>
      </c>
      <c r="B294" s="607">
        <v>23</v>
      </c>
      <c r="C294" s="553" t="s">
        <v>2453</v>
      </c>
      <c r="D294" s="553" t="s">
        <v>2453</v>
      </c>
      <c r="E294" s="554" t="s">
        <v>2050</v>
      </c>
      <c r="F294" s="563">
        <v>701820130318</v>
      </c>
      <c r="G294" s="549" t="s">
        <v>19</v>
      </c>
      <c r="H294" s="557">
        <v>1</v>
      </c>
      <c r="I294" s="570">
        <v>41514</v>
      </c>
      <c r="J294" s="558">
        <v>41912</v>
      </c>
      <c r="K294" s="558" t="s">
        <v>16</v>
      </c>
      <c r="L294" s="556" t="s">
        <v>2456</v>
      </c>
      <c r="M294" s="556"/>
      <c r="N294" s="563">
        <v>200</v>
      </c>
      <c r="O294" s="563">
        <v>200</v>
      </c>
      <c r="P294" s="550">
        <v>380871708</v>
      </c>
      <c r="Q294" s="550">
        <v>41</v>
      </c>
      <c r="R294" s="561"/>
    </row>
    <row r="295" spans="1:19" ht="14.25" customHeight="1" x14ac:dyDescent="0.2">
      <c r="C295" s="414"/>
      <c r="D295" s="414"/>
      <c r="E295" s="415"/>
      <c r="F295" s="285"/>
      <c r="G295" s="286"/>
      <c r="H295" s="418"/>
      <c r="I295" s="287"/>
      <c r="J295" s="288"/>
      <c r="K295" s="288"/>
      <c r="L295" s="289"/>
      <c r="M295" s="289"/>
      <c r="N295" s="285"/>
      <c r="O295" s="285"/>
      <c r="P295" s="290"/>
      <c r="Q295" s="290"/>
      <c r="R295" s="559"/>
    </row>
    <row r="296" spans="1:19" ht="14.25" customHeight="1" x14ac:dyDescent="0.2">
      <c r="C296" s="1147"/>
      <c r="D296" s="1147"/>
    </row>
    <row r="297" spans="1:19" s="893" customFormat="1" ht="14.25" customHeight="1" x14ac:dyDescent="0.2">
      <c r="A297" s="893" t="s">
        <v>2326</v>
      </c>
      <c r="B297" s="893">
        <v>16</v>
      </c>
      <c r="C297" s="699" t="s">
        <v>2288</v>
      </c>
      <c r="D297" s="699" t="s">
        <v>2289</v>
      </c>
      <c r="E297" s="441" t="s">
        <v>2290</v>
      </c>
      <c r="F297" s="1364">
        <v>701820140225</v>
      </c>
      <c r="G297" s="433" t="s">
        <v>843</v>
      </c>
      <c r="H297" s="434">
        <v>1</v>
      </c>
      <c r="I297" s="435">
        <v>41661</v>
      </c>
      <c r="J297" s="333" t="s">
        <v>2291</v>
      </c>
      <c r="K297" s="333" t="s">
        <v>720</v>
      </c>
      <c r="L297" s="334">
        <v>10.26</v>
      </c>
      <c r="M297" s="334">
        <v>0</v>
      </c>
      <c r="N297" s="436">
        <v>130</v>
      </c>
      <c r="O297" s="1365">
        <v>130</v>
      </c>
      <c r="P297" s="437">
        <v>101292490</v>
      </c>
      <c r="Q297" s="704">
        <v>106</v>
      </c>
      <c r="R297" s="438" t="s">
        <v>2292</v>
      </c>
    </row>
    <row r="298" spans="1:19" s="893" customFormat="1" ht="14.25" customHeight="1" x14ac:dyDescent="0.2">
      <c r="A298" s="893" t="s">
        <v>2326</v>
      </c>
      <c r="B298" s="893">
        <v>16</v>
      </c>
      <c r="C298" s="699" t="s">
        <v>2288</v>
      </c>
      <c r="D298" s="699" t="s">
        <v>2289</v>
      </c>
      <c r="E298" s="441" t="s">
        <v>2290</v>
      </c>
      <c r="F298" s="1364">
        <v>701820130169</v>
      </c>
      <c r="G298" s="433" t="s">
        <v>843</v>
      </c>
      <c r="H298" s="434">
        <v>1</v>
      </c>
      <c r="I298" s="435">
        <v>41309</v>
      </c>
      <c r="J298" s="333">
        <v>41639</v>
      </c>
      <c r="K298" s="333" t="s">
        <v>720</v>
      </c>
      <c r="L298" s="334">
        <v>10.8</v>
      </c>
      <c r="M298" s="334" t="s">
        <v>2293</v>
      </c>
      <c r="N298" s="436">
        <v>130</v>
      </c>
      <c r="O298" s="1365">
        <v>130</v>
      </c>
      <c r="P298" s="437">
        <v>100120165</v>
      </c>
      <c r="Q298" s="437">
        <v>108</v>
      </c>
      <c r="R298" s="438"/>
    </row>
    <row r="299" spans="1:19" s="893" customFormat="1" ht="14.25" customHeight="1" x14ac:dyDescent="0.2">
      <c r="A299" s="893" t="s">
        <v>2326</v>
      </c>
      <c r="B299" s="893">
        <v>16</v>
      </c>
      <c r="C299" s="699" t="s">
        <v>2288</v>
      </c>
      <c r="D299" s="699" t="s">
        <v>2289</v>
      </c>
      <c r="E299" s="441" t="s">
        <v>2290</v>
      </c>
      <c r="F299" s="1364">
        <v>701820100078</v>
      </c>
      <c r="G299" s="433" t="s">
        <v>843</v>
      </c>
      <c r="H299" s="432">
        <v>1</v>
      </c>
      <c r="I299" s="435">
        <v>40205</v>
      </c>
      <c r="J299" s="333">
        <v>40543</v>
      </c>
      <c r="K299" s="333" t="s">
        <v>720</v>
      </c>
      <c r="L299" s="334">
        <v>11.1</v>
      </c>
      <c r="M299" s="334">
        <v>0</v>
      </c>
      <c r="N299" s="436">
        <v>804</v>
      </c>
      <c r="O299" s="1365">
        <v>804</v>
      </c>
      <c r="P299" s="437">
        <v>410875743</v>
      </c>
      <c r="Q299" s="437" t="s">
        <v>2294</v>
      </c>
      <c r="R299" s="438"/>
    </row>
    <row r="300" spans="1:19" ht="14.25" customHeight="1" x14ac:dyDescent="0.2">
      <c r="A300" s="607" t="s">
        <v>2326</v>
      </c>
      <c r="B300" s="607">
        <v>16</v>
      </c>
      <c r="C300" s="371" t="s">
        <v>2288</v>
      </c>
      <c r="D300" s="555" t="s">
        <v>2289</v>
      </c>
      <c r="E300" s="553" t="s">
        <v>2290</v>
      </c>
      <c r="F300" s="563">
        <v>701820110105</v>
      </c>
      <c r="G300" s="549" t="s">
        <v>843</v>
      </c>
      <c r="H300" s="560">
        <v>1</v>
      </c>
      <c r="I300" s="570">
        <v>40576</v>
      </c>
      <c r="J300" s="558">
        <v>40908</v>
      </c>
      <c r="K300" s="558" t="s">
        <v>16</v>
      </c>
      <c r="L300" s="565">
        <v>10.86</v>
      </c>
      <c r="M300" s="565"/>
      <c r="N300" s="280">
        <v>140</v>
      </c>
      <c r="O300" s="280">
        <v>140</v>
      </c>
      <c r="P300" s="550">
        <v>85498372</v>
      </c>
      <c r="Q300" s="550" t="s">
        <v>2295</v>
      </c>
      <c r="R300" s="561"/>
      <c r="S300" s="607" t="s">
        <v>1002</v>
      </c>
    </row>
    <row r="301" spans="1:19" s="893" customFormat="1" ht="14.25" customHeight="1" x14ac:dyDescent="0.2">
      <c r="A301" s="893" t="s">
        <v>2326</v>
      </c>
      <c r="B301" s="893">
        <v>11</v>
      </c>
      <c r="C301" s="431" t="s">
        <v>2447</v>
      </c>
      <c r="D301" s="431" t="s">
        <v>2447</v>
      </c>
      <c r="E301" s="440" t="s">
        <v>2050</v>
      </c>
      <c r="F301" s="441">
        <v>701820100078</v>
      </c>
      <c r="G301" s="433" t="s">
        <v>19</v>
      </c>
      <c r="H301" s="434">
        <v>1</v>
      </c>
      <c r="I301" s="435">
        <v>40205</v>
      </c>
      <c r="J301" s="333">
        <v>40543</v>
      </c>
      <c r="K301" s="333" t="s">
        <v>16</v>
      </c>
      <c r="L301" s="334" t="s">
        <v>2448</v>
      </c>
      <c r="M301" s="334"/>
      <c r="N301" s="441">
        <v>804</v>
      </c>
      <c r="O301" s="441">
        <f>+N301*H301</f>
        <v>804</v>
      </c>
      <c r="P301" s="437">
        <v>410875743</v>
      </c>
      <c r="Q301" s="437" t="s">
        <v>2449</v>
      </c>
      <c r="R301" s="438"/>
    </row>
    <row r="302" spans="1:19" s="893" customFormat="1" ht="14.25" customHeight="1" x14ac:dyDescent="0.2">
      <c r="A302" s="893" t="s">
        <v>2326</v>
      </c>
      <c r="B302" s="893">
        <v>11</v>
      </c>
      <c r="C302" s="431" t="s">
        <v>2447</v>
      </c>
      <c r="D302" s="431" t="s">
        <v>2447</v>
      </c>
      <c r="E302" s="440" t="s">
        <v>2050</v>
      </c>
      <c r="F302" s="441">
        <v>701820130169</v>
      </c>
      <c r="G302" s="433" t="s">
        <v>19</v>
      </c>
      <c r="H302" s="432">
        <v>1</v>
      </c>
      <c r="I302" s="435">
        <v>41309</v>
      </c>
      <c r="J302" s="333">
        <v>41639</v>
      </c>
      <c r="K302" s="333" t="s">
        <v>16</v>
      </c>
      <c r="L302" s="334" t="s">
        <v>2450</v>
      </c>
      <c r="M302" s="334"/>
      <c r="N302" s="441">
        <v>130</v>
      </c>
      <c r="O302" s="441">
        <v>130</v>
      </c>
      <c r="P302" s="437">
        <v>100120165</v>
      </c>
      <c r="Q302" s="437" t="s">
        <v>2451</v>
      </c>
      <c r="R302" s="438"/>
    </row>
    <row r="303" spans="1:19" s="893" customFormat="1" ht="14.25" customHeight="1" x14ac:dyDescent="0.2">
      <c r="A303" s="893" t="s">
        <v>2326</v>
      </c>
      <c r="B303" s="893">
        <v>11</v>
      </c>
      <c r="C303" s="431" t="s">
        <v>2447</v>
      </c>
      <c r="D303" s="431" t="s">
        <v>2447</v>
      </c>
      <c r="E303" s="1214" t="s">
        <v>2050</v>
      </c>
      <c r="F303" s="1215">
        <v>701820140225</v>
      </c>
      <c r="G303" s="433" t="s">
        <v>19</v>
      </c>
      <c r="H303" s="432">
        <v>1</v>
      </c>
      <c r="I303" s="435">
        <v>41661</v>
      </c>
      <c r="J303" s="333">
        <v>41912</v>
      </c>
      <c r="K303" s="333" t="s">
        <v>16</v>
      </c>
      <c r="L303" s="334" t="s">
        <v>2452</v>
      </c>
      <c r="M303" s="334"/>
      <c r="N303" s="441">
        <v>130</v>
      </c>
      <c r="O303" s="441">
        <v>130</v>
      </c>
      <c r="P303" s="437">
        <v>101292490</v>
      </c>
      <c r="Q303" s="437">
        <v>110</v>
      </c>
      <c r="R303" s="438"/>
      <c r="S303" s="893" t="s">
        <v>1002</v>
      </c>
    </row>
    <row r="304" spans="1:19" s="893" customFormat="1" ht="14.25" customHeight="1" x14ac:dyDescent="0.2">
      <c r="C304" s="953"/>
      <c r="D304" s="1366"/>
      <c r="E304" s="1155"/>
      <c r="F304" s="1161"/>
      <c r="G304" s="1157"/>
      <c r="H304" s="1158"/>
      <c r="I304" s="1159"/>
      <c r="J304" s="1160"/>
      <c r="K304" s="1160"/>
      <c r="L304" s="1367"/>
      <c r="M304" s="1367"/>
      <c r="N304" s="1368"/>
      <c r="O304" s="1368"/>
      <c r="P304" s="1163"/>
      <c r="Q304" s="1163"/>
      <c r="R304" s="1164"/>
    </row>
    <row r="305" spans="1:19" ht="14.25" customHeight="1" x14ac:dyDescent="0.2">
      <c r="C305" s="1147"/>
      <c r="D305" s="1147"/>
    </row>
    <row r="306" spans="1:19" ht="14.25" customHeight="1" x14ac:dyDescent="0.2">
      <c r="A306" s="607" t="s">
        <v>2326</v>
      </c>
      <c r="B306" s="607">
        <v>8</v>
      </c>
      <c r="C306" s="294" t="s">
        <v>2302</v>
      </c>
      <c r="D306" s="346" t="s">
        <v>908</v>
      </c>
      <c r="E306" s="226" t="s">
        <v>2301</v>
      </c>
      <c r="F306" s="1019">
        <v>152</v>
      </c>
      <c r="G306" s="226" t="s">
        <v>19</v>
      </c>
      <c r="H306" s="227">
        <v>0.8</v>
      </c>
      <c r="I306" s="228">
        <v>41671</v>
      </c>
      <c r="J306" s="228">
        <v>41850</v>
      </c>
      <c r="K306" s="229" t="s">
        <v>16</v>
      </c>
      <c r="L306" s="980">
        <v>6</v>
      </c>
      <c r="M306" s="980"/>
      <c r="N306" s="225">
        <v>350</v>
      </c>
      <c r="O306" s="225">
        <v>100</v>
      </c>
      <c r="P306" s="231">
        <v>192080000</v>
      </c>
      <c r="Q306" s="232">
        <v>114</v>
      </c>
      <c r="R306" s="232"/>
    </row>
    <row r="307" spans="1:19" ht="14.25" customHeight="1" x14ac:dyDescent="0.2">
      <c r="A307" s="607" t="s">
        <v>2326</v>
      </c>
      <c r="B307" s="607">
        <v>8</v>
      </c>
      <c r="C307" s="294" t="s">
        <v>2302</v>
      </c>
      <c r="D307" s="346" t="s">
        <v>908</v>
      </c>
      <c r="E307" s="226" t="s">
        <v>2301</v>
      </c>
      <c r="F307" s="1019">
        <v>74</v>
      </c>
      <c r="G307" s="226" t="s">
        <v>19</v>
      </c>
      <c r="H307" s="227">
        <v>0.8</v>
      </c>
      <c r="I307" s="228">
        <v>40210</v>
      </c>
      <c r="J307" s="228">
        <v>40543</v>
      </c>
      <c r="K307" s="229" t="s">
        <v>16</v>
      </c>
      <c r="L307" s="980">
        <v>11</v>
      </c>
      <c r="M307" s="980"/>
      <c r="N307" s="225">
        <v>170</v>
      </c>
      <c r="O307" s="225">
        <v>100</v>
      </c>
      <c r="P307" s="231">
        <v>35700000</v>
      </c>
      <c r="Q307" s="232">
        <v>115</v>
      </c>
      <c r="R307" s="232"/>
    </row>
    <row r="308" spans="1:19" ht="14.25" customHeight="1" x14ac:dyDescent="0.2">
      <c r="A308" s="607" t="s">
        <v>2326</v>
      </c>
      <c r="B308" s="607">
        <v>8</v>
      </c>
      <c r="C308" s="294" t="s">
        <v>2302</v>
      </c>
      <c r="D308" s="346" t="s">
        <v>908</v>
      </c>
      <c r="E308" s="226" t="s">
        <v>2301</v>
      </c>
      <c r="F308" s="1019">
        <v>238</v>
      </c>
      <c r="G308" s="226" t="s">
        <v>19</v>
      </c>
      <c r="H308" s="227">
        <v>0.8</v>
      </c>
      <c r="I308" s="228">
        <v>39873</v>
      </c>
      <c r="J308" s="228">
        <v>40359</v>
      </c>
      <c r="K308" s="229" t="s">
        <v>16</v>
      </c>
      <c r="L308" s="980">
        <v>16</v>
      </c>
      <c r="M308" s="980"/>
      <c r="N308" s="225">
        <v>170</v>
      </c>
      <c r="O308" s="225">
        <v>100</v>
      </c>
      <c r="P308" s="231">
        <v>315837900</v>
      </c>
      <c r="Q308" s="232">
        <v>116</v>
      </c>
      <c r="R308" s="232"/>
    </row>
    <row r="309" spans="1:19" ht="14.25" customHeight="1" x14ac:dyDescent="0.2">
      <c r="A309" s="607" t="s">
        <v>2326</v>
      </c>
      <c r="B309" s="607">
        <v>8</v>
      </c>
      <c r="C309" s="294" t="s">
        <v>2302</v>
      </c>
      <c r="D309" s="232" t="s">
        <v>908</v>
      </c>
      <c r="E309" s="226" t="s">
        <v>2303</v>
      </c>
      <c r="F309" s="982" t="s">
        <v>2304</v>
      </c>
      <c r="G309" s="983" t="s">
        <v>19</v>
      </c>
      <c r="H309" s="984">
        <v>0.8</v>
      </c>
      <c r="I309" s="985"/>
      <c r="J309" s="986"/>
      <c r="K309" s="986" t="s">
        <v>16</v>
      </c>
      <c r="L309" s="986"/>
      <c r="M309" s="986"/>
      <c r="N309" s="982">
        <v>1627</v>
      </c>
      <c r="O309" s="982">
        <v>100</v>
      </c>
      <c r="P309" s="987">
        <v>1524727710</v>
      </c>
      <c r="Q309" s="987">
        <v>224</v>
      </c>
      <c r="R309" s="232" t="s">
        <v>2305</v>
      </c>
      <c r="S309" s="607" t="s">
        <v>1002</v>
      </c>
    </row>
    <row r="310" spans="1:19" ht="14.25" customHeight="1" x14ac:dyDescent="0.2">
      <c r="A310" s="607" t="s">
        <v>2326</v>
      </c>
      <c r="B310" s="607">
        <v>8</v>
      </c>
      <c r="C310" s="294" t="s">
        <v>2302</v>
      </c>
      <c r="D310" s="232" t="s">
        <v>908</v>
      </c>
      <c r="E310" s="226" t="s">
        <v>2303</v>
      </c>
      <c r="F310" s="982">
        <v>189</v>
      </c>
      <c r="G310" s="983" t="s">
        <v>19</v>
      </c>
      <c r="H310" s="988">
        <v>0.8</v>
      </c>
      <c r="I310" s="983"/>
      <c r="J310" s="986"/>
      <c r="K310" s="986" t="s">
        <v>16</v>
      </c>
      <c r="L310" s="986"/>
      <c r="M310" s="986"/>
      <c r="N310" s="982">
        <v>477</v>
      </c>
      <c r="O310" s="982">
        <v>100</v>
      </c>
      <c r="P310" s="987">
        <v>1200000000</v>
      </c>
      <c r="Q310" s="1124">
        <v>225</v>
      </c>
      <c r="R310" s="232" t="s">
        <v>2305</v>
      </c>
      <c r="S310" s="607" t="s">
        <v>1002</v>
      </c>
    </row>
    <row r="311" spans="1:19" s="893" customFormat="1" ht="14.25" customHeight="1" x14ac:dyDescent="0.2">
      <c r="A311" s="893" t="s">
        <v>2326</v>
      </c>
      <c r="B311" s="893">
        <v>8</v>
      </c>
      <c r="C311" s="1212" t="s">
        <v>2302</v>
      </c>
      <c r="D311" s="1213" t="s">
        <v>908</v>
      </c>
      <c r="E311" s="1214" t="s">
        <v>2301</v>
      </c>
      <c r="F311" s="1215">
        <v>186</v>
      </c>
      <c r="G311" s="1216" t="s">
        <v>19</v>
      </c>
      <c r="H311" s="1217">
        <v>0.8</v>
      </c>
      <c r="I311" s="1218">
        <v>41821</v>
      </c>
      <c r="J311" s="1218">
        <v>42004</v>
      </c>
      <c r="K311" s="1219" t="s">
        <v>16</v>
      </c>
      <c r="L311" s="1220">
        <v>6</v>
      </c>
      <c r="M311" s="1219"/>
      <c r="N311" s="1221">
        <v>170</v>
      </c>
      <c r="O311" s="1221">
        <v>100</v>
      </c>
      <c r="P311" s="1222">
        <v>132674035</v>
      </c>
      <c r="Q311" s="1222">
        <v>226</v>
      </c>
      <c r="R311" s="1213"/>
      <c r="S311" s="893" t="s">
        <v>1002</v>
      </c>
    </row>
    <row r="312" spans="1:19" s="548" customFormat="1" ht="17.25" customHeight="1" x14ac:dyDescent="0.25">
      <c r="A312" s="548" t="s">
        <v>896</v>
      </c>
      <c r="B312" s="548">
        <v>39</v>
      </c>
      <c r="C312" s="224" t="s">
        <v>908</v>
      </c>
      <c r="D312" s="226" t="s">
        <v>908</v>
      </c>
      <c r="E312" s="224" t="s">
        <v>32</v>
      </c>
      <c r="F312" s="237">
        <v>181</v>
      </c>
      <c r="G312" s="226" t="s">
        <v>19</v>
      </c>
      <c r="H312" s="227" t="s">
        <v>909</v>
      </c>
      <c r="I312" s="228">
        <v>40924</v>
      </c>
      <c r="J312" s="229">
        <v>41261</v>
      </c>
      <c r="K312" s="229" t="s">
        <v>16</v>
      </c>
      <c r="L312" s="225"/>
      <c r="M312" s="225">
        <v>11</v>
      </c>
      <c r="N312" s="237">
        <v>1284</v>
      </c>
      <c r="O312" s="227">
        <v>1</v>
      </c>
      <c r="P312" s="231">
        <v>702573984</v>
      </c>
      <c r="Q312" s="231">
        <v>53</v>
      </c>
      <c r="R312" s="232"/>
    </row>
    <row r="313" spans="1:19" s="548" customFormat="1" ht="17.25" customHeight="1" x14ac:dyDescent="0.25">
      <c r="A313" s="548" t="s">
        <v>896</v>
      </c>
      <c r="B313" s="548">
        <v>39</v>
      </c>
      <c r="C313" s="224" t="s">
        <v>908</v>
      </c>
      <c r="D313" s="226" t="s">
        <v>908</v>
      </c>
      <c r="E313" s="224" t="s">
        <v>32</v>
      </c>
      <c r="F313" s="237">
        <v>68</v>
      </c>
      <c r="G313" s="226" t="s">
        <v>19</v>
      </c>
      <c r="H313" s="238" t="s">
        <v>909</v>
      </c>
      <c r="I313" s="228">
        <v>40550</v>
      </c>
      <c r="J313" s="229">
        <v>40908</v>
      </c>
      <c r="K313" s="229" t="s">
        <v>16</v>
      </c>
      <c r="L313" s="225"/>
      <c r="M313" s="225">
        <v>12</v>
      </c>
      <c r="N313" s="237">
        <v>170</v>
      </c>
      <c r="O313" s="227">
        <v>1</v>
      </c>
      <c r="P313" s="231">
        <v>36760800</v>
      </c>
      <c r="Q313" s="231">
        <v>54</v>
      </c>
      <c r="R313" s="232"/>
    </row>
    <row r="314" spans="1:19" s="429" customFormat="1" ht="17.25" customHeight="1" x14ac:dyDescent="0.25">
      <c r="A314" s="429" t="s">
        <v>896</v>
      </c>
      <c r="B314" s="429">
        <v>39</v>
      </c>
      <c r="C314" s="1223" t="s">
        <v>908</v>
      </c>
      <c r="D314" s="1214" t="s">
        <v>908</v>
      </c>
      <c r="E314" s="1223" t="s">
        <v>32</v>
      </c>
      <c r="F314" s="1224">
        <v>186</v>
      </c>
      <c r="G314" s="1214" t="s">
        <v>19</v>
      </c>
      <c r="H314" s="1225" t="s">
        <v>909</v>
      </c>
      <c r="I314" s="1226">
        <v>40361</v>
      </c>
      <c r="J314" s="1227">
        <v>40532</v>
      </c>
      <c r="K314" s="1227" t="s">
        <v>16</v>
      </c>
      <c r="L314" s="1228">
        <v>5</v>
      </c>
      <c r="M314" s="1227"/>
      <c r="N314" s="1224">
        <v>850</v>
      </c>
      <c r="O314" s="1229">
        <v>1</v>
      </c>
      <c r="P314" s="1112">
        <v>132674035</v>
      </c>
      <c r="Q314" s="1112">
        <v>55</v>
      </c>
      <c r="R314" s="1213"/>
    </row>
    <row r="315" spans="1:19" s="548" customFormat="1" ht="17.25" customHeight="1" x14ac:dyDescent="0.25">
      <c r="A315" s="548" t="s">
        <v>896</v>
      </c>
      <c r="B315" s="548">
        <v>39</v>
      </c>
      <c r="C315" s="224" t="s">
        <v>908</v>
      </c>
      <c r="D315" s="226" t="s">
        <v>908</v>
      </c>
      <c r="E315" s="224" t="s">
        <v>32</v>
      </c>
      <c r="F315" s="237">
        <v>134</v>
      </c>
      <c r="G315" s="226" t="s">
        <v>19</v>
      </c>
      <c r="H315" s="238" t="s">
        <v>909</v>
      </c>
      <c r="I315" s="228">
        <v>40575</v>
      </c>
      <c r="J315" s="229">
        <v>41255</v>
      </c>
      <c r="K315" s="229" t="s">
        <v>16</v>
      </c>
      <c r="L315" s="225">
        <v>10</v>
      </c>
      <c r="M315" s="229"/>
      <c r="N315" s="237">
        <v>850</v>
      </c>
      <c r="O315" s="227">
        <v>1</v>
      </c>
      <c r="P315" s="231">
        <v>245026950</v>
      </c>
      <c r="Q315" s="231">
        <v>57</v>
      </c>
      <c r="R315" s="232"/>
    </row>
    <row r="316" spans="1:19" s="548" customFormat="1" ht="17.25" customHeight="1" x14ac:dyDescent="0.25">
      <c r="A316" s="548" t="s">
        <v>896</v>
      </c>
      <c r="B316" s="548">
        <v>39</v>
      </c>
      <c r="C316" s="224" t="s">
        <v>908</v>
      </c>
      <c r="D316" s="226" t="s">
        <v>908</v>
      </c>
      <c r="E316" s="224" t="s">
        <v>32</v>
      </c>
      <c r="F316" s="237">
        <v>59</v>
      </c>
      <c r="G316" s="226" t="s">
        <v>19</v>
      </c>
      <c r="H316" s="238" t="s">
        <v>909</v>
      </c>
      <c r="I316" s="228">
        <v>40924</v>
      </c>
      <c r="J316" s="229">
        <v>41273</v>
      </c>
      <c r="K316" s="229" t="s">
        <v>16</v>
      </c>
      <c r="L316" s="225"/>
      <c r="M316" s="225">
        <v>8</v>
      </c>
      <c r="N316" s="237">
        <v>850</v>
      </c>
      <c r="O316" s="227">
        <v>1</v>
      </c>
      <c r="P316" s="231">
        <v>15296400</v>
      </c>
      <c r="Q316" s="231">
        <v>58</v>
      </c>
      <c r="R316" s="232"/>
    </row>
    <row r="317" spans="1:19" s="548" customFormat="1" ht="17.25" customHeight="1" x14ac:dyDescent="0.25">
      <c r="A317" s="548" t="s">
        <v>896</v>
      </c>
      <c r="B317" s="548">
        <v>39</v>
      </c>
      <c r="C317" s="224" t="s">
        <v>908</v>
      </c>
      <c r="D317" s="226" t="s">
        <v>908</v>
      </c>
      <c r="E317" s="224" t="s">
        <v>32</v>
      </c>
      <c r="F317" s="237">
        <v>234</v>
      </c>
      <c r="G317" s="226" t="s">
        <v>19</v>
      </c>
      <c r="H317" s="226" t="s">
        <v>909</v>
      </c>
      <c r="I317" s="228">
        <v>41579</v>
      </c>
      <c r="J317" s="229">
        <v>41850</v>
      </c>
      <c r="K317" s="229" t="s">
        <v>16</v>
      </c>
      <c r="L317" s="225">
        <v>9</v>
      </c>
      <c r="M317" s="229"/>
      <c r="N317" s="237">
        <v>120</v>
      </c>
      <c r="O317" s="227">
        <v>1</v>
      </c>
      <c r="P317" s="231">
        <v>281216128</v>
      </c>
      <c r="Q317" s="231">
        <v>59</v>
      </c>
      <c r="R317" s="232"/>
    </row>
    <row r="318" spans="1:19" s="548" customFormat="1" ht="17.25" customHeight="1" x14ac:dyDescent="0.25">
      <c r="A318" s="548" t="s">
        <v>896</v>
      </c>
      <c r="B318" s="548">
        <v>39</v>
      </c>
      <c r="C318" s="224" t="s">
        <v>908</v>
      </c>
      <c r="D318" s="226" t="s">
        <v>908</v>
      </c>
      <c r="E318" s="224" t="s">
        <v>32</v>
      </c>
      <c r="F318" s="237">
        <v>195</v>
      </c>
      <c r="G318" s="226" t="s">
        <v>19</v>
      </c>
      <c r="H318" s="226" t="s">
        <v>909</v>
      </c>
      <c r="I318" s="228">
        <v>41502</v>
      </c>
      <c r="J318" s="229">
        <v>41988</v>
      </c>
      <c r="K318" s="229" t="s">
        <v>16</v>
      </c>
      <c r="L318" s="225">
        <v>4</v>
      </c>
      <c r="M318" s="229"/>
      <c r="N318" s="237">
        <v>700</v>
      </c>
      <c r="O318" s="227">
        <v>1</v>
      </c>
      <c r="P318" s="231">
        <v>1388155650</v>
      </c>
      <c r="Q318" s="231">
        <v>60</v>
      </c>
      <c r="R318" s="232"/>
    </row>
    <row r="319" spans="1:19" ht="14.25" customHeight="1" x14ac:dyDescent="0.2">
      <c r="C319" s="1147"/>
      <c r="D319" s="1147"/>
    </row>
    <row r="320" spans="1:19" ht="14.25" customHeight="1" x14ac:dyDescent="0.2">
      <c r="C320" s="1147"/>
      <c r="D320" s="1147"/>
    </row>
    <row r="321" spans="1:19" ht="14.25" customHeight="1" x14ac:dyDescent="0.2">
      <c r="A321" s="607" t="s">
        <v>2326</v>
      </c>
      <c r="B321" s="607">
        <v>11</v>
      </c>
      <c r="C321" s="346" t="s">
        <v>2316</v>
      </c>
      <c r="D321" s="294" t="s">
        <v>2306</v>
      </c>
      <c r="E321" s="226" t="s">
        <v>2307</v>
      </c>
      <c r="F321" s="1019" t="s">
        <v>2308</v>
      </c>
      <c r="G321" s="226" t="s">
        <v>19</v>
      </c>
      <c r="H321" s="227">
        <v>0.6</v>
      </c>
      <c r="I321" s="1027">
        <v>40180</v>
      </c>
      <c r="J321" s="1028">
        <v>40907</v>
      </c>
      <c r="K321" s="1031" t="s">
        <v>16</v>
      </c>
      <c r="L321" s="980">
        <v>24</v>
      </c>
      <c r="M321" s="980"/>
      <c r="N321" s="225">
        <v>900</v>
      </c>
      <c r="O321" s="1030">
        <v>100</v>
      </c>
      <c r="P321" s="1029">
        <v>145000000</v>
      </c>
      <c r="Q321" s="1125">
        <v>86</v>
      </c>
      <c r="R321" s="1126"/>
    </row>
    <row r="322" spans="1:19" ht="14.25" customHeight="1" x14ac:dyDescent="0.2">
      <c r="A322" s="607" t="s">
        <v>2326</v>
      </c>
      <c r="B322" s="607">
        <v>11</v>
      </c>
      <c r="C322" s="346" t="s">
        <v>2316</v>
      </c>
      <c r="D322" s="294" t="s">
        <v>2306</v>
      </c>
      <c r="E322" s="226" t="s">
        <v>2309</v>
      </c>
      <c r="F322" s="1019" t="s">
        <v>2310</v>
      </c>
      <c r="G322" s="226" t="s">
        <v>19</v>
      </c>
      <c r="H322" s="227">
        <v>0.6</v>
      </c>
      <c r="I322" s="1027">
        <v>40626</v>
      </c>
      <c r="J322" s="1028">
        <v>40907</v>
      </c>
      <c r="K322" s="229"/>
      <c r="L322" s="980">
        <v>9.23</v>
      </c>
      <c r="M322" s="980"/>
      <c r="N322" s="225">
        <v>90</v>
      </c>
      <c r="O322" s="225">
        <v>100</v>
      </c>
      <c r="P322" s="1029">
        <v>105286661</v>
      </c>
      <c r="Q322" s="1127" t="s">
        <v>2311</v>
      </c>
      <c r="R322" s="1020"/>
    </row>
    <row r="323" spans="1:19" ht="14.25" customHeight="1" x14ac:dyDescent="0.2">
      <c r="A323" s="607" t="s">
        <v>2326</v>
      </c>
      <c r="B323" s="607">
        <v>11</v>
      </c>
      <c r="C323" s="346" t="s">
        <v>2316</v>
      </c>
      <c r="D323" s="294" t="s">
        <v>2306</v>
      </c>
      <c r="E323" s="226" t="s">
        <v>2312</v>
      </c>
      <c r="F323" s="1019" t="s">
        <v>2313</v>
      </c>
      <c r="G323" s="226" t="s">
        <v>19</v>
      </c>
      <c r="H323" s="227">
        <v>0.6</v>
      </c>
      <c r="I323" s="1027">
        <v>40723</v>
      </c>
      <c r="J323" s="1028">
        <v>40906</v>
      </c>
      <c r="K323" s="229" t="s">
        <v>16</v>
      </c>
      <c r="L323" s="980"/>
      <c r="M323" s="980">
        <v>6</v>
      </c>
      <c r="N323" s="225">
        <v>45</v>
      </c>
      <c r="O323" s="225">
        <v>100</v>
      </c>
      <c r="P323" s="1029">
        <v>34000000</v>
      </c>
      <c r="Q323" s="1128" t="s">
        <v>2314</v>
      </c>
      <c r="R323" s="1128" t="s">
        <v>2315</v>
      </c>
    </row>
    <row r="324" spans="1:19" ht="14.25" customHeight="1" x14ac:dyDescent="0.2">
      <c r="A324" s="607" t="s">
        <v>2326</v>
      </c>
      <c r="B324" s="607">
        <v>11</v>
      </c>
      <c r="C324" s="346" t="s">
        <v>2316</v>
      </c>
      <c r="D324" s="346" t="s">
        <v>2317</v>
      </c>
      <c r="E324" s="224" t="s">
        <v>2318</v>
      </c>
      <c r="F324" s="1019" t="s">
        <v>2319</v>
      </c>
      <c r="G324" s="226" t="s">
        <v>19</v>
      </c>
      <c r="H324" s="227">
        <v>0.4</v>
      </c>
      <c r="I324" s="228">
        <v>40029</v>
      </c>
      <c r="J324" s="1025">
        <v>40484</v>
      </c>
      <c r="K324" s="229" t="s">
        <v>16</v>
      </c>
      <c r="L324" s="1026">
        <v>3</v>
      </c>
      <c r="M324" s="980"/>
      <c r="N324" s="225">
        <v>560</v>
      </c>
      <c r="O324" s="225">
        <v>100</v>
      </c>
      <c r="P324" s="231">
        <v>1162993349</v>
      </c>
      <c r="Q324" s="232">
        <v>85</v>
      </c>
      <c r="R324" s="232"/>
    </row>
    <row r="325" spans="1:19" ht="14.25" customHeight="1" x14ac:dyDescent="0.2">
      <c r="A325" s="607" t="s">
        <v>2326</v>
      </c>
      <c r="B325" s="607">
        <v>11</v>
      </c>
      <c r="C325" s="346" t="s">
        <v>2316</v>
      </c>
      <c r="D325" s="346" t="s">
        <v>2317</v>
      </c>
      <c r="E325" s="226" t="s">
        <v>2320</v>
      </c>
      <c r="F325" s="1019" t="s">
        <v>2321</v>
      </c>
      <c r="G325" s="226" t="s">
        <v>19</v>
      </c>
      <c r="H325" s="227">
        <v>0.4</v>
      </c>
      <c r="I325" s="1027">
        <v>41414</v>
      </c>
      <c r="J325" s="1028">
        <v>41690</v>
      </c>
      <c r="K325" s="229" t="s">
        <v>16</v>
      </c>
      <c r="L325" s="980">
        <v>9</v>
      </c>
      <c r="M325" s="980"/>
      <c r="N325" s="225">
        <v>2700</v>
      </c>
      <c r="O325" s="225">
        <v>100</v>
      </c>
      <c r="P325" s="1029">
        <v>3790579500</v>
      </c>
      <c r="Q325" s="1128" t="s">
        <v>2322</v>
      </c>
      <c r="R325" s="1128"/>
    </row>
    <row r="326" spans="1:19" ht="14.25" customHeight="1" x14ac:dyDescent="0.2">
      <c r="A326" s="607" t="s">
        <v>2326</v>
      </c>
      <c r="B326" s="607">
        <v>11</v>
      </c>
      <c r="C326" s="346" t="s">
        <v>2316</v>
      </c>
      <c r="D326" s="346" t="s">
        <v>2317</v>
      </c>
      <c r="E326" s="226" t="s">
        <v>2323</v>
      </c>
      <c r="F326" s="1030">
        <v>701820120507</v>
      </c>
      <c r="G326" s="226" t="s">
        <v>19</v>
      </c>
      <c r="H326" s="227">
        <v>0.4</v>
      </c>
      <c r="I326" s="228">
        <v>40943</v>
      </c>
      <c r="J326" s="1025">
        <v>41508</v>
      </c>
      <c r="K326" s="229" t="s">
        <v>16</v>
      </c>
      <c r="L326" s="980">
        <v>18.63</v>
      </c>
      <c r="M326" s="229"/>
      <c r="N326" s="225">
        <v>80</v>
      </c>
      <c r="O326" s="225">
        <v>100</v>
      </c>
      <c r="P326" s="231">
        <v>309632116</v>
      </c>
      <c r="Q326" s="231" t="s">
        <v>2324</v>
      </c>
      <c r="R326" s="232"/>
      <c r="S326" s="607" t="s">
        <v>1002</v>
      </c>
    </row>
    <row r="327" spans="1:19" ht="14.25" customHeight="1" x14ac:dyDescent="0.2">
      <c r="A327" s="607" t="s">
        <v>2326</v>
      </c>
      <c r="B327" s="607">
        <v>11</v>
      </c>
      <c r="C327" s="346" t="s">
        <v>2316</v>
      </c>
      <c r="D327" s="346" t="s">
        <v>2317</v>
      </c>
      <c r="E327" s="226" t="s">
        <v>2050</v>
      </c>
      <c r="F327" s="1030">
        <v>701820130312</v>
      </c>
      <c r="G327" s="226" t="s">
        <v>19</v>
      </c>
      <c r="H327" s="238">
        <v>0.4</v>
      </c>
      <c r="I327" s="228">
        <v>41509</v>
      </c>
      <c r="J327" s="1025">
        <v>41881</v>
      </c>
      <c r="K327" s="229" t="s">
        <v>16</v>
      </c>
      <c r="L327" s="225">
        <v>13</v>
      </c>
      <c r="M327" s="225"/>
      <c r="N327" s="225">
        <v>200</v>
      </c>
      <c r="O327" s="225">
        <v>100</v>
      </c>
      <c r="P327" s="231">
        <v>734709312</v>
      </c>
      <c r="Q327" s="981" t="s">
        <v>2325</v>
      </c>
      <c r="R327" s="232"/>
      <c r="S327" s="607" t="s">
        <v>1002</v>
      </c>
    </row>
    <row r="328" spans="1:19" ht="14.25" customHeight="1" x14ac:dyDescent="0.2">
      <c r="A328" s="607" t="s">
        <v>2326</v>
      </c>
      <c r="B328" s="607">
        <v>14</v>
      </c>
      <c r="C328" s="224" t="s">
        <v>2441</v>
      </c>
      <c r="D328" s="226" t="s">
        <v>2441</v>
      </c>
      <c r="E328" s="226" t="s">
        <v>2050</v>
      </c>
      <c r="F328" s="1019">
        <v>701820120191</v>
      </c>
      <c r="G328" s="226" t="s">
        <v>19</v>
      </c>
      <c r="H328" s="227"/>
      <c r="I328" s="228">
        <v>40939</v>
      </c>
      <c r="J328" s="1025">
        <v>41274</v>
      </c>
      <c r="K328" s="229" t="s">
        <v>16</v>
      </c>
      <c r="L328" s="1026">
        <v>11</v>
      </c>
      <c r="M328" s="980"/>
      <c r="N328" s="225">
        <v>248</v>
      </c>
      <c r="O328" s="225">
        <v>100</v>
      </c>
      <c r="P328" s="231">
        <v>127348481</v>
      </c>
      <c r="Q328" s="232" t="s">
        <v>2442</v>
      </c>
      <c r="R328" s="1363"/>
    </row>
    <row r="329" spans="1:19" ht="14.25" customHeight="1" x14ac:dyDescent="0.2">
      <c r="A329" s="607" t="s">
        <v>2326</v>
      </c>
      <c r="B329" s="607">
        <v>14</v>
      </c>
      <c r="C329" s="224" t="s">
        <v>2441</v>
      </c>
      <c r="D329" s="226" t="s">
        <v>2441</v>
      </c>
      <c r="E329" s="226" t="s">
        <v>2050</v>
      </c>
      <c r="F329" s="1019">
        <v>701820110082</v>
      </c>
      <c r="G329" s="226" t="s">
        <v>19</v>
      </c>
      <c r="H329" s="227"/>
      <c r="I329" s="1027">
        <v>40576</v>
      </c>
      <c r="J329" s="1028">
        <v>40908</v>
      </c>
      <c r="K329" s="1031" t="s">
        <v>16</v>
      </c>
      <c r="L329" s="980">
        <v>10.87</v>
      </c>
      <c r="M329" s="980">
        <v>0</v>
      </c>
      <c r="N329" s="225">
        <v>304</v>
      </c>
      <c r="O329" s="1030">
        <v>100</v>
      </c>
      <c r="P329" s="1029">
        <v>143349170</v>
      </c>
      <c r="Q329" s="1125" t="s">
        <v>2443</v>
      </c>
      <c r="R329" s="1363"/>
    </row>
    <row r="330" spans="1:19" ht="14.25" customHeight="1" x14ac:dyDescent="0.2">
      <c r="A330" s="607" t="s">
        <v>2326</v>
      </c>
      <c r="B330" s="607">
        <v>14</v>
      </c>
      <c r="C330" s="224" t="s">
        <v>2441</v>
      </c>
      <c r="D330" s="226" t="s">
        <v>2441</v>
      </c>
      <c r="E330" s="226" t="s">
        <v>2050</v>
      </c>
      <c r="F330" s="1019">
        <v>701820100060</v>
      </c>
      <c r="G330" s="226" t="s">
        <v>19</v>
      </c>
      <c r="H330" s="227"/>
      <c r="I330" s="1027">
        <v>40205</v>
      </c>
      <c r="J330" s="1028">
        <v>40543</v>
      </c>
      <c r="K330" s="229" t="s">
        <v>16</v>
      </c>
      <c r="L330" s="980">
        <v>11.1</v>
      </c>
      <c r="M330" s="980"/>
      <c r="N330" s="225">
        <v>228</v>
      </c>
      <c r="O330" s="225">
        <v>100</v>
      </c>
      <c r="P330" s="1029">
        <v>96550691</v>
      </c>
      <c r="Q330" s="1127" t="s">
        <v>2444</v>
      </c>
      <c r="R330" s="1363"/>
    </row>
    <row r="331" spans="1:19" ht="14.25" customHeight="1" x14ac:dyDescent="0.2">
      <c r="A331" s="607" t="s">
        <v>2326</v>
      </c>
      <c r="B331" s="607">
        <v>14</v>
      </c>
      <c r="C331" s="224" t="s">
        <v>2441</v>
      </c>
      <c r="D331" s="224" t="s">
        <v>2441</v>
      </c>
      <c r="E331" s="226" t="s">
        <v>2050</v>
      </c>
      <c r="F331" s="1030">
        <v>701820140219</v>
      </c>
      <c r="G331" s="226" t="s">
        <v>19</v>
      </c>
      <c r="H331" s="227">
        <v>1</v>
      </c>
      <c r="I331" s="228">
        <v>41661</v>
      </c>
      <c r="J331" s="1025">
        <v>41912</v>
      </c>
      <c r="K331" s="229" t="s">
        <v>16</v>
      </c>
      <c r="L331" s="980">
        <v>8.26</v>
      </c>
      <c r="M331" s="229"/>
      <c r="N331" s="225">
        <v>290</v>
      </c>
      <c r="O331" s="225">
        <v>290</v>
      </c>
      <c r="P331" s="231">
        <v>235128666</v>
      </c>
      <c r="Q331" s="231" t="s">
        <v>2445</v>
      </c>
      <c r="R331" s="232"/>
      <c r="S331" s="607" t="s">
        <v>1002</v>
      </c>
    </row>
    <row r="332" spans="1:19" ht="14.25" customHeight="1" x14ac:dyDescent="0.2">
      <c r="A332" s="607" t="s">
        <v>2326</v>
      </c>
      <c r="B332" s="607">
        <v>14</v>
      </c>
      <c r="C332" s="224" t="s">
        <v>2441</v>
      </c>
      <c r="D332" s="224" t="s">
        <v>2441</v>
      </c>
      <c r="E332" s="226" t="s">
        <v>2050</v>
      </c>
      <c r="F332" s="1030">
        <v>701820130150</v>
      </c>
      <c r="G332" s="226" t="s">
        <v>19</v>
      </c>
      <c r="H332" s="238">
        <v>1</v>
      </c>
      <c r="I332" s="228">
        <v>41304</v>
      </c>
      <c r="J332" s="1025" t="s">
        <v>58</v>
      </c>
      <c r="K332" s="229" t="s">
        <v>16</v>
      </c>
      <c r="L332" s="225">
        <v>11</v>
      </c>
      <c r="M332" s="225">
        <v>9</v>
      </c>
      <c r="N332" s="225">
        <v>290</v>
      </c>
      <c r="O332" s="225">
        <v>290</v>
      </c>
      <c r="P332" s="231">
        <v>234445603</v>
      </c>
      <c r="Q332" s="981" t="s">
        <v>2446</v>
      </c>
      <c r="R332" s="232"/>
      <c r="S332" s="607" t="s">
        <v>1002</v>
      </c>
    </row>
    <row r="333" spans="1:19" ht="14.25" customHeight="1" x14ac:dyDescent="0.2">
      <c r="C333" s="1353"/>
      <c r="D333" s="1353"/>
      <c r="E333" s="1354"/>
      <c r="F333" s="1355"/>
      <c r="G333" s="1354"/>
      <c r="H333" s="1356"/>
      <c r="I333" s="1357"/>
      <c r="J333" s="1358"/>
      <c r="K333" s="1359"/>
      <c r="L333" s="1360"/>
      <c r="M333" s="1360"/>
      <c r="N333" s="1360"/>
      <c r="O333" s="1360"/>
      <c r="P333" s="1361"/>
      <c r="Q333" s="1362"/>
      <c r="R333" s="1363"/>
    </row>
    <row r="335" spans="1:19" ht="14.25" customHeight="1" x14ac:dyDescent="0.2">
      <c r="A335" s="607" t="s">
        <v>2326</v>
      </c>
      <c r="B335" s="607">
        <v>15</v>
      </c>
      <c r="C335" s="553" t="s">
        <v>2417</v>
      </c>
      <c r="D335" s="554" t="s">
        <v>2417</v>
      </c>
      <c r="E335" s="553" t="s">
        <v>2050</v>
      </c>
      <c r="F335" s="344">
        <v>701820100117</v>
      </c>
      <c r="G335" s="549" t="s">
        <v>19</v>
      </c>
      <c r="H335" s="560">
        <v>1</v>
      </c>
      <c r="I335" s="570" t="s">
        <v>2418</v>
      </c>
      <c r="J335" s="558" t="s">
        <v>2419</v>
      </c>
      <c r="K335" s="558" t="s">
        <v>16</v>
      </c>
      <c r="L335" s="558" t="s">
        <v>2420</v>
      </c>
      <c r="M335" s="558"/>
      <c r="N335" s="563">
        <v>110</v>
      </c>
      <c r="O335" s="563">
        <v>110</v>
      </c>
      <c r="P335" s="1352">
        <v>153634395</v>
      </c>
      <c r="Q335" s="550" t="s">
        <v>2421</v>
      </c>
      <c r="R335" s="266" t="s">
        <v>2422</v>
      </c>
    </row>
    <row r="336" spans="1:19" ht="14.25" customHeight="1" x14ac:dyDescent="0.2">
      <c r="A336" s="607" t="s">
        <v>2326</v>
      </c>
      <c r="B336" s="607">
        <v>15</v>
      </c>
      <c r="C336" s="553" t="s">
        <v>2417</v>
      </c>
      <c r="D336" s="554" t="s">
        <v>2417</v>
      </c>
      <c r="E336" s="553" t="s">
        <v>2050</v>
      </c>
      <c r="F336" s="344">
        <v>701820130224</v>
      </c>
      <c r="G336" s="549" t="s">
        <v>19</v>
      </c>
      <c r="H336" s="560">
        <v>1</v>
      </c>
      <c r="I336" s="570" t="s">
        <v>2423</v>
      </c>
      <c r="J336" s="558" t="s">
        <v>2424</v>
      </c>
      <c r="K336" s="558" t="s">
        <v>16</v>
      </c>
      <c r="L336" s="558" t="s">
        <v>2411</v>
      </c>
      <c r="M336" s="558"/>
      <c r="N336" s="563">
        <v>354</v>
      </c>
      <c r="O336" s="563">
        <v>354</v>
      </c>
      <c r="P336" s="550">
        <v>233033898</v>
      </c>
      <c r="Q336" s="550" t="s">
        <v>2425</v>
      </c>
      <c r="R336" s="266"/>
    </row>
    <row r="337" spans="1:19" ht="14.25" customHeight="1" x14ac:dyDescent="0.2">
      <c r="A337" s="607" t="s">
        <v>2326</v>
      </c>
      <c r="B337" s="607">
        <v>15</v>
      </c>
      <c r="C337" s="553" t="s">
        <v>2417</v>
      </c>
      <c r="D337" s="554" t="s">
        <v>2417</v>
      </c>
      <c r="E337" s="553" t="s">
        <v>2050</v>
      </c>
      <c r="F337" s="344">
        <v>701820130325</v>
      </c>
      <c r="G337" s="549" t="s">
        <v>19</v>
      </c>
      <c r="H337" s="557">
        <v>1</v>
      </c>
      <c r="I337" s="549" t="s">
        <v>2426</v>
      </c>
      <c r="J337" s="558" t="s">
        <v>2427</v>
      </c>
      <c r="K337" s="558" t="s">
        <v>16</v>
      </c>
      <c r="L337" s="558" t="s">
        <v>2428</v>
      </c>
      <c r="M337" s="558"/>
      <c r="N337" s="563">
        <v>352</v>
      </c>
      <c r="O337" s="563">
        <v>352</v>
      </c>
      <c r="P337" s="550">
        <v>1363548543</v>
      </c>
      <c r="Q337" s="550" t="s">
        <v>2429</v>
      </c>
      <c r="R337" s="561"/>
    </row>
    <row r="338" spans="1:19" ht="14.25" customHeight="1" x14ac:dyDescent="0.2">
      <c r="A338" s="607" t="s">
        <v>2326</v>
      </c>
      <c r="B338" s="607">
        <v>15</v>
      </c>
      <c r="C338" s="553" t="s">
        <v>2430</v>
      </c>
      <c r="D338" s="554" t="s">
        <v>2430</v>
      </c>
      <c r="E338" s="553" t="s">
        <v>2050</v>
      </c>
      <c r="F338" s="344">
        <v>70182008157</v>
      </c>
      <c r="G338" s="549" t="s">
        <v>19</v>
      </c>
      <c r="H338" s="557">
        <v>1</v>
      </c>
      <c r="I338" s="549" t="s">
        <v>2431</v>
      </c>
      <c r="J338" s="558" t="s">
        <v>2432</v>
      </c>
      <c r="K338" s="558" t="s">
        <v>16</v>
      </c>
      <c r="L338" s="558"/>
      <c r="M338" s="558" t="s">
        <v>2433</v>
      </c>
      <c r="N338" s="563">
        <v>180</v>
      </c>
      <c r="O338" s="563">
        <v>180</v>
      </c>
      <c r="P338" s="550">
        <v>53108949</v>
      </c>
      <c r="Q338" s="550" t="s">
        <v>2434</v>
      </c>
      <c r="R338" s="266" t="s">
        <v>2435</v>
      </c>
      <c r="S338" s="607" t="s">
        <v>1002</v>
      </c>
    </row>
    <row r="339" spans="1:19" ht="14.25" customHeight="1" x14ac:dyDescent="0.2">
      <c r="A339" s="607" t="s">
        <v>2326</v>
      </c>
      <c r="B339" s="607">
        <v>15</v>
      </c>
      <c r="C339" s="553" t="s">
        <v>2430</v>
      </c>
      <c r="D339" s="554" t="s">
        <v>2430</v>
      </c>
      <c r="E339" s="553" t="s">
        <v>2050</v>
      </c>
      <c r="F339" s="557" t="s">
        <v>2436</v>
      </c>
      <c r="G339" s="549" t="s">
        <v>19</v>
      </c>
      <c r="H339" s="557">
        <v>1</v>
      </c>
      <c r="I339" s="549" t="s">
        <v>2437</v>
      </c>
      <c r="J339" s="558" t="s">
        <v>2438</v>
      </c>
      <c r="K339" s="558" t="s">
        <v>16</v>
      </c>
      <c r="L339" s="558" t="s">
        <v>2439</v>
      </c>
      <c r="M339" s="558"/>
      <c r="N339" s="563">
        <v>756</v>
      </c>
      <c r="O339" s="563">
        <v>756</v>
      </c>
      <c r="P339" s="550">
        <v>320575036</v>
      </c>
      <c r="Q339" s="550" t="s">
        <v>2440</v>
      </c>
      <c r="R339" s="561"/>
      <c r="S339" s="607" t="s">
        <v>1002</v>
      </c>
    </row>
    <row r="340" spans="1:19" ht="14.25" customHeight="1" x14ac:dyDescent="0.2">
      <c r="A340" s="607" t="s">
        <v>2387</v>
      </c>
      <c r="C340" s="414" t="s">
        <v>2430</v>
      </c>
      <c r="D340" s="415" t="s">
        <v>2430</v>
      </c>
      <c r="E340" s="414" t="s">
        <v>2050</v>
      </c>
      <c r="F340" s="1371" t="s">
        <v>2464</v>
      </c>
    </row>
    <row r="341" spans="1:19" ht="14.25" customHeight="1" x14ac:dyDescent="0.2">
      <c r="F341" s="1371"/>
    </row>
    <row r="343" spans="1:19" ht="14.25" customHeight="1" x14ac:dyDescent="0.2">
      <c r="A343" s="607" t="s">
        <v>2326</v>
      </c>
      <c r="B343" s="607">
        <v>9</v>
      </c>
      <c r="C343" s="224" t="s">
        <v>2457</v>
      </c>
      <c r="D343" s="224" t="s">
        <v>2458</v>
      </c>
      <c r="E343" s="226" t="s">
        <v>2050</v>
      </c>
      <c r="F343" s="1019">
        <v>701820120157</v>
      </c>
      <c r="G343" s="226" t="s">
        <v>19</v>
      </c>
      <c r="H343" s="227">
        <v>1</v>
      </c>
      <c r="I343" s="228">
        <v>40939</v>
      </c>
      <c r="J343" s="1025">
        <v>41273</v>
      </c>
      <c r="K343" s="229" t="s">
        <v>16</v>
      </c>
      <c r="L343" s="1026">
        <v>11</v>
      </c>
      <c r="M343" s="980">
        <v>0</v>
      </c>
      <c r="N343" s="225">
        <v>384</v>
      </c>
      <c r="O343" s="225">
        <f>N343*H343</f>
        <v>384</v>
      </c>
      <c r="P343" s="231">
        <v>252223944</v>
      </c>
      <c r="Q343" s="232" t="s">
        <v>2459</v>
      </c>
    </row>
    <row r="344" spans="1:19" ht="14.25" customHeight="1" x14ac:dyDescent="0.2">
      <c r="A344" s="607" t="s">
        <v>2326</v>
      </c>
      <c r="B344" s="607">
        <v>9</v>
      </c>
      <c r="C344" s="224" t="s">
        <v>2457</v>
      </c>
      <c r="D344" s="1369" t="s">
        <v>2458</v>
      </c>
      <c r="E344" s="226" t="s">
        <v>2050</v>
      </c>
      <c r="F344" s="1019">
        <v>701820130157</v>
      </c>
      <c r="G344" s="226" t="s">
        <v>19</v>
      </c>
      <c r="H344" s="227">
        <v>1</v>
      </c>
      <c r="I344" s="1027">
        <v>41304</v>
      </c>
      <c r="J344" s="1028">
        <v>41639</v>
      </c>
      <c r="K344" s="1031" t="s">
        <v>16</v>
      </c>
      <c r="L344" s="980">
        <v>11</v>
      </c>
      <c r="M344" s="980">
        <v>0</v>
      </c>
      <c r="N344" s="225">
        <v>384</v>
      </c>
      <c r="O344" s="1030">
        <f>N344*H344</f>
        <v>384</v>
      </c>
      <c r="P344" s="1029">
        <v>317058810</v>
      </c>
      <c r="Q344" s="1125" t="s">
        <v>2460</v>
      </c>
    </row>
    <row r="345" spans="1:19" ht="14.25" customHeight="1" x14ac:dyDescent="0.2">
      <c r="A345" s="607" t="s">
        <v>2326</v>
      </c>
      <c r="B345" s="607">
        <v>9</v>
      </c>
      <c r="C345" s="224" t="s">
        <v>2457</v>
      </c>
      <c r="D345" s="224" t="s">
        <v>2408</v>
      </c>
      <c r="E345" s="226" t="s">
        <v>2050</v>
      </c>
      <c r="F345" s="1019">
        <v>701820130149</v>
      </c>
      <c r="G345" s="226" t="s">
        <v>19</v>
      </c>
      <c r="H345" s="227">
        <v>1</v>
      </c>
      <c r="I345" s="1027">
        <v>41304</v>
      </c>
      <c r="J345" s="1028">
        <v>41639</v>
      </c>
      <c r="K345" s="229" t="s">
        <v>16</v>
      </c>
      <c r="L345" s="980">
        <v>11</v>
      </c>
      <c r="M345" s="980"/>
      <c r="N345" s="225">
        <v>428</v>
      </c>
      <c r="O345" s="225">
        <v>428</v>
      </c>
      <c r="P345" s="1029">
        <v>432280349</v>
      </c>
      <c r="Q345" s="1127" t="s">
        <v>2461</v>
      </c>
    </row>
    <row r="346" spans="1:19" ht="14.25" customHeight="1" x14ac:dyDescent="0.2">
      <c r="A346" s="607" t="s">
        <v>2326</v>
      </c>
      <c r="B346" s="607">
        <v>9</v>
      </c>
      <c r="C346" s="224" t="s">
        <v>2457</v>
      </c>
      <c r="D346" s="224" t="s">
        <v>2462</v>
      </c>
      <c r="E346" s="226" t="s">
        <v>2050</v>
      </c>
      <c r="F346" s="1030">
        <v>701820140214</v>
      </c>
      <c r="G346" s="226" t="s">
        <v>1169</v>
      </c>
      <c r="H346" s="227">
        <v>1</v>
      </c>
      <c r="I346" s="228">
        <v>41674</v>
      </c>
      <c r="J346" s="1025">
        <v>41912</v>
      </c>
      <c r="K346" s="229" t="s">
        <v>16</v>
      </c>
      <c r="L346" s="980">
        <v>7.85</v>
      </c>
      <c r="M346" s="229"/>
      <c r="N346" s="225">
        <v>600</v>
      </c>
      <c r="O346" s="225">
        <v>600</v>
      </c>
      <c r="P346" s="231">
        <v>285449688</v>
      </c>
      <c r="Q346" s="231">
        <v>134</v>
      </c>
      <c r="R346" s="232"/>
      <c r="S346" s="607" t="s">
        <v>1002</v>
      </c>
    </row>
    <row r="347" spans="1:19" ht="14.25" customHeight="1" x14ac:dyDescent="0.2">
      <c r="A347" s="607" t="s">
        <v>2326</v>
      </c>
      <c r="B347" s="607">
        <v>9</v>
      </c>
      <c r="C347" s="224" t="s">
        <v>2457</v>
      </c>
      <c r="D347" s="232" t="s">
        <v>2408</v>
      </c>
      <c r="E347" s="226" t="s">
        <v>2050</v>
      </c>
      <c r="F347" s="225">
        <v>701820100059</v>
      </c>
      <c r="G347" s="226" t="s">
        <v>1162</v>
      </c>
      <c r="H347" s="238">
        <v>1</v>
      </c>
      <c r="I347" s="228">
        <v>40205</v>
      </c>
      <c r="J347" s="1025">
        <v>40543</v>
      </c>
      <c r="K347" s="229" t="s">
        <v>16</v>
      </c>
      <c r="L347" s="229" t="s">
        <v>2448</v>
      </c>
      <c r="M347" s="229"/>
      <c r="N347" s="225">
        <v>218</v>
      </c>
      <c r="O347" s="225">
        <v>218</v>
      </c>
      <c r="P347" s="231">
        <v>116907114</v>
      </c>
      <c r="Q347" s="981" t="s">
        <v>2252</v>
      </c>
      <c r="R347" s="232"/>
      <c r="S347" s="607" t="s">
        <v>1002</v>
      </c>
    </row>
    <row r="348" spans="1:19" ht="14.25" customHeight="1" x14ac:dyDescent="0.2">
      <c r="A348" s="607" t="s">
        <v>2326</v>
      </c>
      <c r="B348" s="607">
        <v>9</v>
      </c>
      <c r="C348" s="224" t="s">
        <v>2457</v>
      </c>
      <c r="D348" s="232" t="s">
        <v>2408</v>
      </c>
      <c r="E348" s="226" t="s">
        <v>2050</v>
      </c>
      <c r="F348" s="225">
        <v>701820090154</v>
      </c>
      <c r="G348" s="226" t="s">
        <v>1169</v>
      </c>
      <c r="H348" s="238">
        <v>1</v>
      </c>
      <c r="I348" s="228">
        <v>39840</v>
      </c>
      <c r="J348" s="1370">
        <v>40178</v>
      </c>
      <c r="K348" s="229" t="s">
        <v>16</v>
      </c>
      <c r="L348" s="980">
        <f>27/30</f>
        <v>0.9</v>
      </c>
      <c r="M348" s="229"/>
      <c r="N348" s="225">
        <v>202</v>
      </c>
      <c r="O348" s="980">
        <v>202</v>
      </c>
      <c r="P348" s="231">
        <v>100580872</v>
      </c>
      <c r="Q348" s="231" t="s">
        <v>2463</v>
      </c>
      <c r="R348" s="232"/>
      <c r="S348" s="607" t="s">
        <v>1002</v>
      </c>
    </row>
    <row r="349" spans="1:19" ht="14.25" customHeight="1" x14ac:dyDescent="0.2">
      <c r="A349" s="607" t="s">
        <v>2326</v>
      </c>
      <c r="B349" s="607">
        <v>16</v>
      </c>
      <c r="C349" s="553" t="s">
        <v>2413</v>
      </c>
      <c r="D349" s="554" t="s">
        <v>2408</v>
      </c>
      <c r="E349" s="553" t="s">
        <v>2050</v>
      </c>
      <c r="F349" s="344">
        <v>701820120176</v>
      </c>
      <c r="G349" s="549" t="s">
        <v>19</v>
      </c>
      <c r="H349" s="557">
        <v>0.5</v>
      </c>
      <c r="I349" s="549" t="s">
        <v>2409</v>
      </c>
      <c r="J349" s="558" t="s">
        <v>2410</v>
      </c>
      <c r="K349" s="558" t="s">
        <v>720</v>
      </c>
      <c r="L349" s="558" t="s">
        <v>2411</v>
      </c>
      <c r="M349" s="558"/>
      <c r="N349" s="563">
        <v>400</v>
      </c>
      <c r="O349" s="563">
        <f t="shared" ref="O349" si="18">+N349*H349</f>
        <v>200</v>
      </c>
      <c r="P349" s="550">
        <v>290046916</v>
      </c>
      <c r="Q349" s="550" t="s">
        <v>2412</v>
      </c>
      <c r="R349" s="561"/>
    </row>
    <row r="350" spans="1:19" ht="14.25" customHeight="1" x14ac:dyDescent="0.2">
      <c r="A350" s="607" t="s">
        <v>2326</v>
      </c>
      <c r="B350" s="607">
        <v>16</v>
      </c>
      <c r="C350" s="553" t="s">
        <v>2413</v>
      </c>
      <c r="D350" s="554" t="s">
        <v>2408</v>
      </c>
      <c r="E350" s="553" t="s">
        <v>2050</v>
      </c>
      <c r="F350" s="344">
        <v>701820110096</v>
      </c>
      <c r="G350" s="549" t="s">
        <v>19</v>
      </c>
      <c r="H350" s="557">
        <v>0.5</v>
      </c>
      <c r="I350" s="549" t="s">
        <v>2414</v>
      </c>
      <c r="J350" s="558" t="s">
        <v>2415</v>
      </c>
      <c r="K350" s="558" t="s">
        <v>16</v>
      </c>
      <c r="L350" s="558" t="s">
        <v>2411</v>
      </c>
      <c r="M350" s="558"/>
      <c r="N350" s="563">
        <v>218</v>
      </c>
      <c r="O350" s="563">
        <v>109</v>
      </c>
      <c r="P350" s="550">
        <v>134489783</v>
      </c>
      <c r="Q350" s="550" t="s">
        <v>2416</v>
      </c>
      <c r="R350" s="561"/>
      <c r="S350" s="607" t="s">
        <v>1002</v>
      </c>
    </row>
  </sheetData>
  <mergeCells count="3">
    <mergeCell ref="R203:R204"/>
    <mergeCell ref="Q244:Q245"/>
    <mergeCell ref="R244:R245"/>
  </mergeCells>
  <pageMargins left="0.7" right="0.7" top="0.75" bottom="0.75" header="0.3" footer="0.3"/>
  <pageSetup orientation="portrait" horizontalDpi="4294967295" verticalDpi="4294967295"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0"/>
  <sheetViews>
    <sheetView workbookViewId="0">
      <selection activeCell="C8" sqref="C8"/>
    </sheetView>
  </sheetViews>
  <sheetFormatPr baseColWidth="10" defaultRowHeight="15" x14ac:dyDescent="0.25"/>
  <cols>
    <col min="3" max="3" width="36.42578125" customWidth="1"/>
    <col min="4" max="4" width="42.42578125" customWidth="1"/>
    <col min="5" max="5" width="16" customWidth="1"/>
  </cols>
  <sheetData>
    <row r="1" spans="1:19" s="607" customFormat="1" ht="40.5" customHeight="1" x14ac:dyDescent="0.2">
      <c r="A1" s="989" t="s">
        <v>17</v>
      </c>
      <c r="B1" s="989" t="s">
        <v>18</v>
      </c>
      <c r="C1" s="989" t="s">
        <v>0</v>
      </c>
      <c r="D1" s="989" t="s">
        <v>1</v>
      </c>
      <c r="E1" s="989" t="s">
        <v>2</v>
      </c>
      <c r="F1" s="989" t="s">
        <v>3</v>
      </c>
      <c r="G1" s="989" t="s">
        <v>4</v>
      </c>
      <c r="H1" s="989" t="s">
        <v>5</v>
      </c>
      <c r="I1" s="990" t="s">
        <v>6</v>
      </c>
      <c r="J1" s="990" t="s">
        <v>7</v>
      </c>
      <c r="K1" s="989" t="s">
        <v>8</v>
      </c>
      <c r="L1" s="989" t="s">
        <v>9</v>
      </c>
      <c r="M1" s="989" t="s">
        <v>10</v>
      </c>
      <c r="N1" s="989" t="s">
        <v>11</v>
      </c>
      <c r="O1" s="989" t="s">
        <v>12</v>
      </c>
      <c r="P1" s="989" t="s">
        <v>13</v>
      </c>
      <c r="Q1" s="989" t="s">
        <v>14</v>
      </c>
      <c r="R1" s="989" t="s">
        <v>15</v>
      </c>
    </row>
    <row r="2" spans="1:19" s="607" customFormat="1" ht="14.25" customHeight="1" x14ac:dyDescent="0.2">
      <c r="A2" s="607" t="s">
        <v>2326</v>
      </c>
      <c r="B2" s="607">
        <v>2</v>
      </c>
      <c r="C2" s="1021" t="s">
        <v>2296</v>
      </c>
      <c r="D2" s="366" t="s">
        <v>2296</v>
      </c>
      <c r="E2" s="553" t="s">
        <v>2119</v>
      </c>
      <c r="F2" s="1022">
        <v>701820100068</v>
      </c>
      <c r="G2" s="549" t="s">
        <v>19</v>
      </c>
      <c r="H2" s="313">
        <v>1</v>
      </c>
      <c r="I2" s="570">
        <v>40208</v>
      </c>
      <c r="J2" s="570">
        <v>40542</v>
      </c>
      <c r="K2" s="558" t="s">
        <v>16</v>
      </c>
      <c r="L2" s="1023">
        <v>11</v>
      </c>
      <c r="M2" s="556">
        <v>0</v>
      </c>
      <c r="N2" s="1022">
        <v>308</v>
      </c>
      <c r="O2" s="556">
        <f>+N2*H2</f>
        <v>308</v>
      </c>
      <c r="P2" s="1024">
        <v>177446387</v>
      </c>
      <c r="Q2" s="550">
        <v>312</v>
      </c>
      <c r="R2" s="561"/>
    </row>
    <row r="3" spans="1:19" s="893" customFormat="1" ht="14.25" customHeight="1" x14ac:dyDescent="0.2">
      <c r="A3" s="893" t="s">
        <v>2326</v>
      </c>
      <c r="B3" s="893">
        <v>2</v>
      </c>
      <c r="C3" s="1237" t="s">
        <v>2296</v>
      </c>
      <c r="D3" s="579" t="s">
        <v>2296</v>
      </c>
      <c r="E3" s="431" t="s">
        <v>2119</v>
      </c>
      <c r="F3" s="1243">
        <v>70182011104</v>
      </c>
      <c r="G3" s="433" t="s">
        <v>19</v>
      </c>
      <c r="H3" s="1244">
        <v>1</v>
      </c>
      <c r="I3" s="435">
        <v>40573</v>
      </c>
      <c r="J3" s="435">
        <v>40908</v>
      </c>
      <c r="K3" s="333" t="s">
        <v>16</v>
      </c>
      <c r="L3" s="1245">
        <v>11</v>
      </c>
      <c r="M3" s="334">
        <v>0</v>
      </c>
      <c r="N3" s="1243">
        <v>280</v>
      </c>
      <c r="O3" s="334">
        <f t="shared" ref="O3" si="0">+N3*H3</f>
        <v>280</v>
      </c>
      <c r="P3" s="1246"/>
      <c r="Q3" s="437">
        <v>307</v>
      </c>
      <c r="R3" s="438" t="s">
        <v>2297</v>
      </c>
    </row>
    <row r="4" spans="1:19" s="607" customFormat="1" ht="14.25" customHeight="1" x14ac:dyDescent="0.2">
      <c r="A4" s="607" t="s">
        <v>2326</v>
      </c>
      <c r="B4" s="607">
        <v>2</v>
      </c>
      <c r="C4" s="1021" t="s">
        <v>2296</v>
      </c>
      <c r="D4" s="366" t="s">
        <v>2296</v>
      </c>
      <c r="E4" s="553" t="s">
        <v>2119</v>
      </c>
      <c r="F4" s="1022">
        <v>701820120200</v>
      </c>
      <c r="G4" s="549" t="s">
        <v>19</v>
      </c>
      <c r="H4" s="557">
        <v>1</v>
      </c>
      <c r="I4" s="570">
        <v>40939</v>
      </c>
      <c r="J4" s="570">
        <v>41274</v>
      </c>
      <c r="K4" s="558" t="s">
        <v>16</v>
      </c>
      <c r="L4" s="1023">
        <v>11</v>
      </c>
      <c r="M4" s="556">
        <v>0</v>
      </c>
      <c r="N4" s="1023">
        <v>236</v>
      </c>
      <c r="O4" s="1023">
        <v>236</v>
      </c>
      <c r="P4" s="1024"/>
      <c r="Q4" s="550">
        <v>307</v>
      </c>
      <c r="R4" s="561" t="s">
        <v>2297</v>
      </c>
    </row>
    <row r="5" spans="1:19" s="607" customFormat="1" ht="14.25" customHeight="1" x14ac:dyDescent="0.2">
      <c r="A5" s="607" t="s">
        <v>2326</v>
      </c>
      <c r="B5" s="607">
        <v>2</v>
      </c>
      <c r="C5" s="1021" t="s">
        <v>2296</v>
      </c>
      <c r="D5" s="366" t="s">
        <v>2296</v>
      </c>
      <c r="E5" s="553" t="s">
        <v>2119</v>
      </c>
      <c r="F5" s="1022">
        <v>701820120499</v>
      </c>
      <c r="G5" s="549" t="s">
        <v>19</v>
      </c>
      <c r="H5" s="557">
        <v>1</v>
      </c>
      <c r="I5" s="570">
        <v>41256</v>
      </c>
      <c r="J5" s="570">
        <v>41851</v>
      </c>
      <c r="K5" s="558" t="s">
        <v>16</v>
      </c>
      <c r="L5" s="1023">
        <f>17/30+12+7</f>
        <v>19.566666666666666</v>
      </c>
      <c r="M5" s="556">
        <v>0</v>
      </c>
      <c r="N5" s="1022">
        <v>155</v>
      </c>
      <c r="O5" s="556">
        <f>+N5*H5</f>
        <v>155</v>
      </c>
      <c r="P5" s="1024">
        <v>500693197</v>
      </c>
      <c r="Q5" s="550">
        <v>313</v>
      </c>
      <c r="R5" s="561"/>
    </row>
    <row r="6" spans="1:19" s="607" customFormat="1" ht="14.25" customHeight="1" x14ac:dyDescent="0.2">
      <c r="A6" s="607" t="s">
        <v>2326</v>
      </c>
      <c r="B6" s="607">
        <v>2</v>
      </c>
      <c r="C6" s="1021" t="s">
        <v>2296</v>
      </c>
      <c r="D6" s="555" t="s">
        <v>2296</v>
      </c>
      <c r="E6" s="553" t="s">
        <v>2119</v>
      </c>
      <c r="F6" s="1022">
        <v>701820130167</v>
      </c>
      <c r="G6" s="549" t="s">
        <v>19</v>
      </c>
      <c r="H6" s="313">
        <v>1</v>
      </c>
      <c r="I6" s="570">
        <v>41304</v>
      </c>
      <c r="J6" s="570">
        <v>41638</v>
      </c>
      <c r="K6" s="558" t="s">
        <v>16</v>
      </c>
      <c r="L6" s="1023">
        <v>11</v>
      </c>
      <c r="M6" s="1023">
        <v>0</v>
      </c>
      <c r="N6" s="1022">
        <v>348</v>
      </c>
      <c r="O6" s="1022">
        <v>348</v>
      </c>
      <c r="P6" s="1024">
        <v>299259635</v>
      </c>
      <c r="Q6" s="550" t="s">
        <v>2298</v>
      </c>
      <c r="R6" s="561"/>
      <c r="S6" s="607" t="s">
        <v>1002</v>
      </c>
    </row>
    <row r="7" spans="1:19" s="607" customFormat="1" ht="14.25" customHeight="1" x14ac:dyDescent="0.2">
      <c r="A7" s="607" t="s">
        <v>2326</v>
      </c>
      <c r="B7" s="607">
        <v>2</v>
      </c>
      <c r="C7" s="1021" t="s">
        <v>2296</v>
      </c>
      <c r="D7" s="555" t="s">
        <v>2296</v>
      </c>
      <c r="E7" s="553" t="s">
        <v>2119</v>
      </c>
      <c r="F7" s="1022">
        <v>701820140212</v>
      </c>
      <c r="G7" s="549" t="s">
        <v>19</v>
      </c>
      <c r="H7" s="313">
        <v>1</v>
      </c>
      <c r="I7" s="570">
        <v>41661</v>
      </c>
      <c r="J7" s="570">
        <v>41974</v>
      </c>
      <c r="K7" s="558" t="s">
        <v>16</v>
      </c>
      <c r="L7" s="1023">
        <f>8/30+11</f>
        <v>11.266666666666667</v>
      </c>
      <c r="M7" s="1023">
        <v>0</v>
      </c>
      <c r="N7" s="1022">
        <v>224</v>
      </c>
      <c r="O7" s="1022">
        <v>224</v>
      </c>
      <c r="P7" s="1024">
        <v>211208736</v>
      </c>
      <c r="Q7" s="550">
        <v>488</v>
      </c>
      <c r="R7" s="561" t="s">
        <v>409</v>
      </c>
      <c r="S7" s="607" t="s">
        <v>1002</v>
      </c>
    </row>
    <row r="8" spans="1:19" s="607" customFormat="1" ht="14.25" customHeight="1" x14ac:dyDescent="0.2">
      <c r="A8" s="607" t="s">
        <v>2326</v>
      </c>
      <c r="B8" s="607">
        <v>26</v>
      </c>
      <c r="C8" s="1021" t="s">
        <v>2296</v>
      </c>
      <c r="D8" s="366" t="s">
        <v>2296</v>
      </c>
      <c r="E8" s="553" t="s">
        <v>2119</v>
      </c>
      <c r="F8" s="1022">
        <v>701820100048</v>
      </c>
      <c r="G8" s="549" t="s">
        <v>19</v>
      </c>
      <c r="H8" s="313">
        <v>1</v>
      </c>
      <c r="I8" s="570">
        <v>40208</v>
      </c>
      <c r="J8" s="570">
        <v>40543</v>
      </c>
      <c r="K8" s="558" t="s">
        <v>16</v>
      </c>
      <c r="L8" s="1023">
        <v>11</v>
      </c>
      <c r="M8" s="556">
        <v>0</v>
      </c>
      <c r="N8" s="1022">
        <v>1120</v>
      </c>
      <c r="O8" s="556">
        <f>+N8*H8</f>
        <v>1120</v>
      </c>
      <c r="P8" s="1024">
        <v>107042785</v>
      </c>
      <c r="Q8" s="550" t="s">
        <v>2299</v>
      </c>
      <c r="R8" s="561"/>
    </row>
    <row r="9" spans="1:19" s="607" customFormat="1" ht="14.25" customHeight="1" x14ac:dyDescent="0.2">
      <c r="A9" s="607" t="s">
        <v>2326</v>
      </c>
      <c r="B9" s="607">
        <v>26</v>
      </c>
      <c r="C9" s="1021" t="s">
        <v>2296</v>
      </c>
      <c r="D9" s="366" t="s">
        <v>2296</v>
      </c>
      <c r="E9" s="553" t="s">
        <v>2119</v>
      </c>
      <c r="F9" s="1022">
        <v>701820110054</v>
      </c>
      <c r="G9" s="549" t="s">
        <v>19</v>
      </c>
      <c r="H9" s="557">
        <v>1</v>
      </c>
      <c r="I9" s="570">
        <v>40573</v>
      </c>
      <c r="J9" s="570">
        <v>40908</v>
      </c>
      <c r="K9" s="558" t="s">
        <v>16</v>
      </c>
      <c r="L9" s="1023">
        <v>11</v>
      </c>
      <c r="M9" s="556">
        <v>0</v>
      </c>
      <c r="N9" s="1022">
        <v>80</v>
      </c>
      <c r="O9" s="556">
        <f t="shared" ref="O9:O10" si="1">+N9*H9</f>
        <v>80</v>
      </c>
      <c r="P9" s="1024">
        <v>110257690</v>
      </c>
      <c r="Q9" s="550" t="s">
        <v>2300</v>
      </c>
      <c r="R9" s="561"/>
    </row>
    <row r="10" spans="1:19" s="607" customFormat="1" ht="14.25" customHeight="1" x14ac:dyDescent="0.2">
      <c r="A10" s="607" t="s">
        <v>2326</v>
      </c>
      <c r="B10" s="607">
        <v>26</v>
      </c>
      <c r="C10" s="1021" t="s">
        <v>2296</v>
      </c>
      <c r="D10" s="366" t="s">
        <v>2296</v>
      </c>
      <c r="E10" s="553" t="s">
        <v>2119</v>
      </c>
      <c r="F10" s="1022">
        <v>701820130336</v>
      </c>
      <c r="G10" s="549" t="s">
        <v>19</v>
      </c>
      <c r="H10" s="557">
        <v>1</v>
      </c>
      <c r="I10" s="570">
        <v>41508</v>
      </c>
      <c r="J10" s="570">
        <v>41851</v>
      </c>
      <c r="K10" s="558" t="s">
        <v>16</v>
      </c>
      <c r="L10" s="1023">
        <f>8/30+11</f>
        <v>11.266666666666667</v>
      </c>
      <c r="M10" s="556">
        <v>0</v>
      </c>
      <c r="N10" s="1022">
        <v>400</v>
      </c>
      <c r="O10" s="556">
        <f t="shared" si="1"/>
        <v>400</v>
      </c>
      <c r="P10" s="1024">
        <v>933263632</v>
      </c>
      <c r="Q10" s="550">
        <v>57</v>
      </c>
      <c r="R10" s="561"/>
    </row>
    <row r="11" spans="1:19" s="607" customFormat="1" ht="14.25" customHeight="1" x14ac:dyDescent="0.2">
      <c r="A11" s="607" t="s">
        <v>2326</v>
      </c>
      <c r="B11" s="607">
        <v>26</v>
      </c>
      <c r="C11" s="1021" t="s">
        <v>2296</v>
      </c>
      <c r="D11" s="1021" t="s">
        <v>2296</v>
      </c>
      <c r="E11" s="553" t="s">
        <v>2119</v>
      </c>
      <c r="F11" s="1022">
        <v>701820140170</v>
      </c>
      <c r="G11" s="549" t="s">
        <v>19</v>
      </c>
      <c r="H11" s="313">
        <v>1</v>
      </c>
      <c r="I11" s="570">
        <v>41661</v>
      </c>
      <c r="J11" s="570">
        <v>41973</v>
      </c>
      <c r="K11" s="558" t="s">
        <v>16</v>
      </c>
      <c r="L11" s="1023">
        <f>8/30+10</f>
        <v>10.266666666666667</v>
      </c>
      <c r="M11" s="1023">
        <v>0</v>
      </c>
      <c r="N11" s="1022">
        <v>240</v>
      </c>
      <c r="O11" s="1022">
        <v>240</v>
      </c>
      <c r="P11" s="1024">
        <v>309862651</v>
      </c>
      <c r="Q11" s="550">
        <v>179</v>
      </c>
      <c r="R11" s="561"/>
      <c r="S11" s="607" t="s">
        <v>1002</v>
      </c>
    </row>
    <row r="12" spans="1:19" s="893" customFormat="1" ht="14.25" customHeight="1" x14ac:dyDescent="0.2">
      <c r="A12" s="893" t="s">
        <v>2387</v>
      </c>
      <c r="B12" s="893">
        <v>3</v>
      </c>
      <c r="C12" s="1236" t="s">
        <v>2388</v>
      </c>
      <c r="D12" s="1236" t="s">
        <v>2296</v>
      </c>
      <c r="E12" s="1155" t="s">
        <v>2119</v>
      </c>
      <c r="F12" s="1238" t="s">
        <v>2386</v>
      </c>
      <c r="G12" s="1157"/>
      <c r="H12" s="1239"/>
      <c r="I12" s="1159"/>
      <c r="J12" s="1159"/>
      <c r="K12" s="1160"/>
      <c r="L12" s="1240"/>
      <c r="M12" s="1240"/>
      <c r="N12" s="1241"/>
      <c r="O12" s="1241"/>
      <c r="P12" s="1242"/>
      <c r="Q12" s="1163"/>
      <c r="R12" s="1164"/>
    </row>
    <row r="13" spans="1:19" x14ac:dyDescent="0.25">
      <c r="D13" s="1351"/>
      <c r="E13" s="1351"/>
    </row>
    <row r="15" spans="1:19" s="607" customFormat="1" ht="14.25" customHeight="1" x14ac:dyDescent="0.2">
      <c r="A15" s="607" t="s">
        <v>2326</v>
      </c>
      <c r="B15" s="607">
        <v>15</v>
      </c>
      <c r="C15" s="553" t="s">
        <v>2417</v>
      </c>
      <c r="D15" s="554" t="s">
        <v>2417</v>
      </c>
      <c r="E15" s="553" t="s">
        <v>2050</v>
      </c>
      <c r="F15" s="344">
        <v>701820100117</v>
      </c>
      <c r="G15" s="549" t="s">
        <v>19</v>
      </c>
      <c r="H15" s="560">
        <v>1</v>
      </c>
      <c r="I15" s="570" t="s">
        <v>2418</v>
      </c>
      <c r="J15" s="558" t="s">
        <v>2419</v>
      </c>
      <c r="K15" s="558" t="s">
        <v>16</v>
      </c>
      <c r="L15" s="558" t="s">
        <v>2420</v>
      </c>
      <c r="M15" s="558"/>
      <c r="N15" s="563">
        <v>110</v>
      </c>
      <c r="O15" s="563">
        <v>110</v>
      </c>
      <c r="P15" s="1352">
        <v>153634395</v>
      </c>
      <c r="Q15" s="550" t="s">
        <v>2421</v>
      </c>
      <c r="R15" s="266" t="s">
        <v>2422</v>
      </c>
    </row>
    <row r="16" spans="1:19" s="607" customFormat="1" ht="14.25" customHeight="1" x14ac:dyDescent="0.2">
      <c r="A16" s="607" t="s">
        <v>2326</v>
      </c>
      <c r="B16" s="607">
        <v>15</v>
      </c>
      <c r="C16" s="553" t="s">
        <v>2417</v>
      </c>
      <c r="D16" s="554" t="s">
        <v>2417</v>
      </c>
      <c r="E16" s="553" t="s">
        <v>2050</v>
      </c>
      <c r="F16" s="344">
        <v>701820130224</v>
      </c>
      <c r="G16" s="549" t="s">
        <v>19</v>
      </c>
      <c r="H16" s="560">
        <v>1</v>
      </c>
      <c r="I16" s="570" t="s">
        <v>2423</v>
      </c>
      <c r="J16" s="558" t="s">
        <v>2424</v>
      </c>
      <c r="K16" s="558" t="s">
        <v>16</v>
      </c>
      <c r="L16" s="558" t="s">
        <v>2411</v>
      </c>
      <c r="M16" s="558"/>
      <c r="N16" s="563">
        <v>354</v>
      </c>
      <c r="O16" s="563">
        <v>354</v>
      </c>
      <c r="P16" s="550">
        <v>233033898</v>
      </c>
      <c r="Q16" s="550" t="s">
        <v>2425</v>
      </c>
      <c r="R16" s="266"/>
    </row>
    <row r="17" spans="1:19" s="607" customFormat="1" ht="14.25" customHeight="1" x14ac:dyDescent="0.2">
      <c r="A17" s="607" t="s">
        <v>2326</v>
      </c>
      <c r="B17" s="607">
        <v>15</v>
      </c>
      <c r="C17" s="553" t="s">
        <v>2417</v>
      </c>
      <c r="D17" s="554" t="s">
        <v>2417</v>
      </c>
      <c r="E17" s="553" t="s">
        <v>2050</v>
      </c>
      <c r="F17" s="344">
        <v>701820130325</v>
      </c>
      <c r="G17" s="549" t="s">
        <v>19</v>
      </c>
      <c r="H17" s="557">
        <v>1</v>
      </c>
      <c r="I17" s="549" t="s">
        <v>2426</v>
      </c>
      <c r="J17" s="558" t="s">
        <v>2427</v>
      </c>
      <c r="K17" s="558" t="s">
        <v>16</v>
      </c>
      <c r="L17" s="558" t="s">
        <v>2428</v>
      </c>
      <c r="M17" s="558"/>
      <c r="N17" s="563">
        <v>352</v>
      </c>
      <c r="O17" s="563">
        <v>352</v>
      </c>
      <c r="P17" s="550">
        <v>1363548543</v>
      </c>
      <c r="Q17" s="550" t="s">
        <v>2429</v>
      </c>
      <c r="R17" s="561"/>
    </row>
    <row r="18" spans="1:19" s="607" customFormat="1" ht="14.25" customHeight="1" x14ac:dyDescent="0.2">
      <c r="A18" s="607" t="s">
        <v>2326</v>
      </c>
      <c r="B18" s="607">
        <v>15</v>
      </c>
      <c r="C18" s="553" t="s">
        <v>2430</v>
      </c>
      <c r="D18" s="554" t="s">
        <v>2430</v>
      </c>
      <c r="E18" s="553" t="s">
        <v>2050</v>
      </c>
      <c r="F18" s="344">
        <v>70182008157</v>
      </c>
      <c r="G18" s="549" t="s">
        <v>19</v>
      </c>
      <c r="H18" s="557">
        <v>1</v>
      </c>
      <c r="I18" s="549" t="s">
        <v>2431</v>
      </c>
      <c r="J18" s="558" t="s">
        <v>2432</v>
      </c>
      <c r="K18" s="558" t="s">
        <v>16</v>
      </c>
      <c r="L18" s="558"/>
      <c r="M18" s="558" t="s">
        <v>2433</v>
      </c>
      <c r="N18" s="563">
        <v>180</v>
      </c>
      <c r="O18" s="563">
        <v>180</v>
      </c>
      <c r="P18" s="550">
        <v>53108949</v>
      </c>
      <c r="Q18" s="550" t="s">
        <v>2434</v>
      </c>
      <c r="R18" s="266" t="s">
        <v>2435</v>
      </c>
      <c r="S18" s="607" t="s">
        <v>1002</v>
      </c>
    </row>
    <row r="19" spans="1:19" s="607" customFormat="1" ht="14.25" customHeight="1" x14ac:dyDescent="0.2">
      <c r="A19" s="607" t="s">
        <v>2326</v>
      </c>
      <c r="B19" s="607">
        <v>15</v>
      </c>
      <c r="C19" s="553" t="s">
        <v>2430</v>
      </c>
      <c r="D19" s="554" t="s">
        <v>2430</v>
      </c>
      <c r="E19" s="553" t="s">
        <v>2050</v>
      </c>
      <c r="F19" s="557" t="s">
        <v>2436</v>
      </c>
      <c r="G19" s="549" t="s">
        <v>19</v>
      </c>
      <c r="H19" s="557">
        <v>1</v>
      </c>
      <c r="I19" s="549" t="s">
        <v>2437</v>
      </c>
      <c r="J19" s="558" t="s">
        <v>2438</v>
      </c>
      <c r="K19" s="558" t="s">
        <v>16</v>
      </c>
      <c r="L19" s="558" t="s">
        <v>2439</v>
      </c>
      <c r="M19" s="558"/>
      <c r="N19" s="563">
        <v>756</v>
      </c>
      <c r="O19" s="563">
        <v>756</v>
      </c>
      <c r="P19" s="550">
        <v>320575036</v>
      </c>
      <c r="Q19" s="550" t="s">
        <v>2440</v>
      </c>
      <c r="R19" s="561"/>
      <c r="S19" s="607" t="s">
        <v>1002</v>
      </c>
    </row>
    <row r="20" spans="1:19" s="607" customFormat="1" ht="14.25" customHeight="1" x14ac:dyDescent="0.2">
      <c r="A20" s="607" t="s">
        <v>2387</v>
      </c>
      <c r="C20" s="553" t="s">
        <v>2430</v>
      </c>
      <c r="D20" s="554" t="s">
        <v>2430</v>
      </c>
      <c r="E20" s="553" t="s">
        <v>2050</v>
      </c>
      <c r="F20" s="1371" t="s">
        <v>2464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83"/>
  <sheetViews>
    <sheetView topLeftCell="A172" workbookViewId="0">
      <selection activeCell="A71" sqref="A71:XFD183"/>
    </sheetView>
  </sheetViews>
  <sheetFormatPr baseColWidth="10" defaultColWidth="23.140625" defaultRowHeight="11.25" x14ac:dyDescent="0.2"/>
  <cols>
    <col min="1" max="5" width="23.140625" style="106"/>
    <col min="6" max="6" width="32.140625" style="106" customWidth="1"/>
    <col min="7" max="8" width="23.140625" style="106"/>
    <col min="9" max="10" width="23.140625" style="118"/>
    <col min="11" max="16384" width="23.140625" style="106"/>
  </cols>
  <sheetData>
    <row r="1" spans="1:18" s="44" customFormat="1" ht="45" x14ac:dyDescent="0.25">
      <c r="A1" s="47" t="s">
        <v>17</v>
      </c>
      <c r="B1" s="47" t="s">
        <v>18</v>
      </c>
      <c r="C1" s="47" t="s">
        <v>0</v>
      </c>
      <c r="D1" s="47" t="s">
        <v>1</v>
      </c>
      <c r="E1" s="47" t="s">
        <v>2</v>
      </c>
      <c r="F1" s="47" t="s">
        <v>3</v>
      </c>
      <c r="G1" s="47" t="s">
        <v>4</v>
      </c>
      <c r="H1" s="47" t="s">
        <v>5</v>
      </c>
      <c r="I1" s="49" t="s">
        <v>6</v>
      </c>
      <c r="J1" s="49" t="s">
        <v>7</v>
      </c>
      <c r="K1" s="47" t="s">
        <v>8</v>
      </c>
      <c r="L1" s="47" t="s">
        <v>9</v>
      </c>
      <c r="M1" s="47" t="s">
        <v>10</v>
      </c>
      <c r="N1" s="47" t="s">
        <v>11</v>
      </c>
      <c r="O1" s="47" t="s">
        <v>12</v>
      </c>
      <c r="P1" s="47" t="s">
        <v>13</v>
      </c>
      <c r="Q1" s="47" t="s">
        <v>14</v>
      </c>
      <c r="R1" s="47" t="s">
        <v>15</v>
      </c>
    </row>
    <row r="2" spans="1:18" ht="22.5" customHeight="1" x14ac:dyDescent="0.2">
      <c r="A2" s="110" t="s">
        <v>418</v>
      </c>
      <c r="B2" s="110">
        <v>23</v>
      </c>
      <c r="C2" s="62" t="s">
        <v>275</v>
      </c>
      <c r="D2" s="62" t="s">
        <v>275</v>
      </c>
      <c r="E2" s="62" t="s">
        <v>32</v>
      </c>
      <c r="F2" s="166">
        <v>241</v>
      </c>
      <c r="G2" s="63" t="s">
        <v>19</v>
      </c>
      <c r="H2" s="64"/>
      <c r="I2" s="66">
        <v>41664</v>
      </c>
      <c r="J2" s="66">
        <v>41943</v>
      </c>
      <c r="K2" s="107">
        <v>9.1726027397260275</v>
      </c>
      <c r="L2" s="66" t="s">
        <v>16</v>
      </c>
      <c r="M2" s="107">
        <v>8.0500000000000007</v>
      </c>
      <c r="N2" s="107">
        <v>1.1226027397260268</v>
      </c>
      <c r="O2" s="70">
        <v>1100</v>
      </c>
      <c r="P2" s="102">
        <v>3601791442</v>
      </c>
      <c r="Q2" s="102">
        <v>116</v>
      </c>
      <c r="R2" s="97" t="s">
        <v>601</v>
      </c>
    </row>
    <row r="3" spans="1:18" ht="22.5" customHeight="1" x14ac:dyDescent="0.2">
      <c r="A3" s="110" t="s">
        <v>418</v>
      </c>
      <c r="B3" s="110">
        <v>23</v>
      </c>
      <c r="C3" s="62" t="s">
        <v>275</v>
      </c>
      <c r="D3" s="62" t="s">
        <v>275</v>
      </c>
      <c r="E3" s="62" t="s">
        <v>32</v>
      </c>
      <c r="F3" s="166">
        <v>292</v>
      </c>
      <c r="G3" s="63" t="s">
        <v>19</v>
      </c>
      <c r="H3" s="63"/>
      <c r="I3" s="66">
        <v>41620</v>
      </c>
      <c r="J3" s="66">
        <v>41943</v>
      </c>
      <c r="K3" s="107">
        <v>10.61917808219178</v>
      </c>
      <c r="L3" s="66" t="s">
        <v>16</v>
      </c>
      <c r="M3" s="107">
        <v>9.6</v>
      </c>
      <c r="N3" s="107">
        <v>1.0191780821917806</v>
      </c>
      <c r="O3" s="70">
        <v>505</v>
      </c>
      <c r="P3" s="102"/>
      <c r="Q3" s="102"/>
      <c r="R3" s="97" t="s">
        <v>602</v>
      </c>
    </row>
    <row r="4" spans="1:18" ht="22.5" customHeight="1" x14ac:dyDescent="0.2">
      <c r="A4" s="110" t="s">
        <v>418</v>
      </c>
      <c r="B4" s="110">
        <v>23</v>
      </c>
      <c r="C4" s="62" t="s">
        <v>275</v>
      </c>
      <c r="D4" s="62" t="s">
        <v>275</v>
      </c>
      <c r="E4" s="62" t="s">
        <v>603</v>
      </c>
      <c r="F4" s="166">
        <v>78</v>
      </c>
      <c r="G4" s="63" t="s">
        <v>19</v>
      </c>
      <c r="H4" s="63"/>
      <c r="I4" s="66">
        <v>41890</v>
      </c>
      <c r="J4" s="66">
        <v>41951</v>
      </c>
      <c r="K4" s="107">
        <v>2.0054794520547947</v>
      </c>
      <c r="L4" s="66" t="s">
        <v>16</v>
      </c>
      <c r="M4" s="107">
        <v>0.75</v>
      </c>
      <c r="N4" s="107">
        <v>1.2554794520547947</v>
      </c>
      <c r="O4" s="70">
        <v>60</v>
      </c>
      <c r="P4" s="102"/>
      <c r="Q4" s="102"/>
      <c r="R4" s="97" t="s">
        <v>602</v>
      </c>
    </row>
    <row r="5" spans="1:18" ht="22.5" customHeight="1" x14ac:dyDescent="0.2">
      <c r="A5" s="110" t="s">
        <v>418</v>
      </c>
      <c r="B5" s="110">
        <v>23</v>
      </c>
      <c r="C5" s="62" t="s">
        <v>275</v>
      </c>
      <c r="D5" s="62" t="s">
        <v>275</v>
      </c>
      <c r="E5" s="62" t="s">
        <v>32</v>
      </c>
      <c r="F5" s="166">
        <v>259</v>
      </c>
      <c r="G5" s="63" t="s">
        <v>19</v>
      </c>
      <c r="H5" s="63"/>
      <c r="I5" s="66">
        <v>41500</v>
      </c>
      <c r="J5" s="66">
        <v>42004</v>
      </c>
      <c r="K5" s="107">
        <v>16.5</v>
      </c>
      <c r="L5" s="66" t="s">
        <v>16</v>
      </c>
      <c r="M5" s="107">
        <v>13.5</v>
      </c>
      <c r="N5" s="107">
        <v>3</v>
      </c>
      <c r="O5" s="70">
        <v>1100</v>
      </c>
      <c r="P5" s="102"/>
      <c r="Q5" s="102"/>
      <c r="R5" s="97" t="s">
        <v>602</v>
      </c>
    </row>
    <row r="6" spans="1:18" ht="22.5" customHeight="1" x14ac:dyDescent="0.2">
      <c r="A6" s="110" t="s">
        <v>418</v>
      </c>
      <c r="B6" s="110">
        <v>23</v>
      </c>
      <c r="C6" s="62" t="s">
        <v>275</v>
      </c>
      <c r="D6" s="62" t="s">
        <v>275</v>
      </c>
      <c r="E6" s="62" t="s">
        <v>32</v>
      </c>
      <c r="F6" s="166">
        <v>375</v>
      </c>
      <c r="G6" s="63" t="s">
        <v>19</v>
      </c>
      <c r="H6" s="63"/>
      <c r="I6" s="66">
        <v>41239</v>
      </c>
      <c r="J6" s="66">
        <v>42004</v>
      </c>
      <c r="K6" s="107">
        <v>25.150684931506849</v>
      </c>
      <c r="L6" s="66" t="s">
        <v>16</v>
      </c>
      <c r="M6" s="107">
        <v>21</v>
      </c>
      <c r="N6" s="107">
        <v>25.15</v>
      </c>
      <c r="O6" s="70">
        <v>500</v>
      </c>
      <c r="P6" s="102"/>
      <c r="Q6" s="102"/>
      <c r="R6" s="97" t="s">
        <v>602</v>
      </c>
    </row>
    <row r="7" spans="1:18" ht="22.5" customHeight="1" x14ac:dyDescent="0.2">
      <c r="A7" s="110" t="s">
        <v>418</v>
      </c>
      <c r="B7" s="110">
        <v>23</v>
      </c>
      <c r="C7" s="62" t="s">
        <v>275</v>
      </c>
      <c r="D7" s="62" t="s">
        <v>275</v>
      </c>
      <c r="E7" s="62" t="s">
        <v>604</v>
      </c>
      <c r="F7" s="71"/>
      <c r="G7" s="63"/>
      <c r="H7" s="63"/>
      <c r="I7" s="66">
        <v>40665</v>
      </c>
      <c r="J7" s="66">
        <v>41030</v>
      </c>
      <c r="K7" s="107">
        <v>12</v>
      </c>
      <c r="L7" s="66" t="s">
        <v>16</v>
      </c>
      <c r="M7" s="107">
        <v>12</v>
      </c>
      <c r="N7" s="107"/>
      <c r="O7" s="70">
        <v>7700</v>
      </c>
      <c r="P7" s="102"/>
      <c r="Q7" s="102"/>
      <c r="R7" s="97" t="s">
        <v>602</v>
      </c>
    </row>
    <row r="8" spans="1:18" ht="22.5" customHeight="1" x14ac:dyDescent="0.2">
      <c r="A8" s="110" t="s">
        <v>418</v>
      </c>
      <c r="B8" s="110">
        <v>23</v>
      </c>
      <c r="C8" s="62" t="s">
        <v>275</v>
      </c>
      <c r="D8" s="62" t="s">
        <v>275</v>
      </c>
      <c r="E8" s="62" t="s">
        <v>604</v>
      </c>
      <c r="F8" s="166">
        <v>52</v>
      </c>
      <c r="G8" s="63"/>
      <c r="H8" s="63"/>
      <c r="I8" s="66">
        <v>41031</v>
      </c>
      <c r="J8" s="66">
        <v>41275</v>
      </c>
      <c r="K8" s="107">
        <v>8.0219178082191789</v>
      </c>
      <c r="L8" s="66" t="s">
        <v>16</v>
      </c>
      <c r="M8" s="107">
        <v>8.02</v>
      </c>
      <c r="N8" s="107"/>
      <c r="O8" s="70">
        <v>5100</v>
      </c>
      <c r="P8" s="102"/>
      <c r="Q8" s="102"/>
      <c r="R8" s="97" t="s">
        <v>605</v>
      </c>
    </row>
    <row r="9" spans="1:18" ht="22.5" customHeight="1" x14ac:dyDescent="0.2">
      <c r="A9" s="110" t="s">
        <v>418</v>
      </c>
      <c r="B9" s="110">
        <v>23</v>
      </c>
      <c r="C9" s="62" t="s">
        <v>275</v>
      </c>
      <c r="D9" s="62" t="s">
        <v>275</v>
      </c>
      <c r="E9" s="62" t="s">
        <v>606</v>
      </c>
      <c r="F9" s="166">
        <v>124</v>
      </c>
      <c r="G9" s="63"/>
      <c r="H9" s="63"/>
      <c r="I9" s="66">
        <v>40394</v>
      </c>
      <c r="J9" s="66">
        <v>40727</v>
      </c>
      <c r="K9" s="107">
        <v>10.947945205479453</v>
      </c>
      <c r="L9" s="66"/>
      <c r="M9" s="107">
        <v>10.95</v>
      </c>
      <c r="N9" s="107"/>
      <c r="O9" s="70">
        <v>980</v>
      </c>
      <c r="P9" s="102"/>
      <c r="Q9" s="102"/>
      <c r="R9" s="97" t="s">
        <v>605</v>
      </c>
    </row>
    <row r="10" spans="1:18" ht="22.5" customHeight="1" x14ac:dyDescent="0.2">
      <c r="A10" s="110" t="s">
        <v>418</v>
      </c>
      <c r="B10" s="110">
        <v>26</v>
      </c>
      <c r="C10" s="62" t="s">
        <v>275</v>
      </c>
      <c r="D10" s="62" t="s">
        <v>275</v>
      </c>
      <c r="E10" s="62" t="s">
        <v>607</v>
      </c>
      <c r="F10" s="166">
        <v>292</v>
      </c>
      <c r="G10" s="63" t="s">
        <v>19</v>
      </c>
      <c r="H10" s="64"/>
      <c r="I10" s="66">
        <v>41620</v>
      </c>
      <c r="J10" s="66">
        <v>41943</v>
      </c>
      <c r="K10" s="107">
        <v>10.61917808219178</v>
      </c>
      <c r="L10" s="66" t="s">
        <v>16</v>
      </c>
      <c r="M10" s="107"/>
      <c r="N10" s="107">
        <v>10.62</v>
      </c>
      <c r="O10" s="70">
        <v>350</v>
      </c>
      <c r="P10" s="102"/>
      <c r="Q10" s="102"/>
      <c r="R10" s="97" t="s">
        <v>602</v>
      </c>
    </row>
    <row r="11" spans="1:18" ht="22.5" customHeight="1" x14ac:dyDescent="0.2">
      <c r="A11" s="110" t="s">
        <v>418</v>
      </c>
      <c r="B11" s="110">
        <v>26</v>
      </c>
      <c r="C11" s="62" t="s">
        <v>275</v>
      </c>
      <c r="D11" s="62" t="s">
        <v>275</v>
      </c>
      <c r="E11" s="62" t="s">
        <v>607</v>
      </c>
      <c r="F11" s="166">
        <v>259</v>
      </c>
      <c r="G11" s="63" t="s">
        <v>19</v>
      </c>
      <c r="H11" s="63"/>
      <c r="I11" s="66">
        <v>41500</v>
      </c>
      <c r="J11" s="66">
        <v>41639</v>
      </c>
      <c r="K11" s="107">
        <v>4.5698630136986296</v>
      </c>
      <c r="L11" s="66" t="s">
        <v>16</v>
      </c>
      <c r="M11" s="107"/>
      <c r="N11" s="107">
        <v>4.57</v>
      </c>
      <c r="O11" s="70">
        <v>1100</v>
      </c>
      <c r="P11" s="102">
        <v>712683158</v>
      </c>
      <c r="Q11" s="102">
        <v>180</v>
      </c>
      <c r="R11" s="97" t="s">
        <v>608</v>
      </c>
    </row>
    <row r="12" spans="1:18" ht="22.5" customHeight="1" x14ac:dyDescent="0.2">
      <c r="A12" s="110" t="s">
        <v>418</v>
      </c>
      <c r="B12" s="110">
        <v>26</v>
      </c>
      <c r="C12" s="62" t="s">
        <v>275</v>
      </c>
      <c r="D12" s="62" t="s">
        <v>275</v>
      </c>
      <c r="E12" s="62" t="s">
        <v>607</v>
      </c>
      <c r="F12" s="166">
        <v>241</v>
      </c>
      <c r="G12" s="63" t="s">
        <v>19</v>
      </c>
      <c r="H12" s="63"/>
      <c r="I12" s="66">
        <v>41663</v>
      </c>
      <c r="J12" s="66">
        <v>41882</v>
      </c>
      <c r="K12" s="107">
        <v>7.1999999999999993</v>
      </c>
      <c r="L12" s="66" t="s">
        <v>16</v>
      </c>
      <c r="M12" s="107"/>
      <c r="N12" s="107">
        <v>7.2</v>
      </c>
      <c r="O12" s="70">
        <v>1100</v>
      </c>
      <c r="P12" s="102">
        <v>864296950</v>
      </c>
      <c r="Q12" s="102">
        <v>185</v>
      </c>
      <c r="R12" s="97" t="s">
        <v>608</v>
      </c>
    </row>
    <row r="13" spans="1:18" ht="22.5" customHeight="1" x14ac:dyDescent="0.2">
      <c r="A13" s="110" t="s">
        <v>418</v>
      </c>
      <c r="B13" s="110">
        <v>26</v>
      </c>
      <c r="C13" s="62" t="s">
        <v>275</v>
      </c>
      <c r="D13" s="62" t="s">
        <v>275</v>
      </c>
      <c r="E13" s="62" t="s">
        <v>609</v>
      </c>
      <c r="F13" s="166">
        <v>375</v>
      </c>
      <c r="G13" s="63" t="s">
        <v>16</v>
      </c>
      <c r="H13" s="63"/>
      <c r="I13" s="66">
        <v>41239</v>
      </c>
      <c r="J13" s="66">
        <v>41274</v>
      </c>
      <c r="K13" s="107">
        <v>1.1506849315068493</v>
      </c>
      <c r="L13" s="66" t="s">
        <v>16</v>
      </c>
      <c r="M13" s="107"/>
      <c r="N13" s="107">
        <v>1.1499999999999999</v>
      </c>
      <c r="O13" s="70">
        <v>500</v>
      </c>
      <c r="P13" s="102">
        <v>1915470150</v>
      </c>
      <c r="Q13" s="102">
        <v>194</v>
      </c>
      <c r="R13" s="97" t="s">
        <v>608</v>
      </c>
    </row>
    <row r="14" spans="1:18" ht="22.5" customHeight="1" x14ac:dyDescent="0.2">
      <c r="A14" s="110" t="s">
        <v>418</v>
      </c>
      <c r="B14" s="110">
        <v>26</v>
      </c>
      <c r="C14" s="62" t="s">
        <v>275</v>
      </c>
      <c r="D14" s="62" t="s">
        <v>275</v>
      </c>
      <c r="E14" s="62" t="s">
        <v>610</v>
      </c>
      <c r="F14" s="166">
        <v>43</v>
      </c>
      <c r="G14" s="63" t="s">
        <v>16</v>
      </c>
      <c r="H14" s="63"/>
      <c r="I14" s="66">
        <v>40665</v>
      </c>
      <c r="J14" s="66">
        <v>41030</v>
      </c>
      <c r="K14" s="107">
        <v>12</v>
      </c>
      <c r="L14" s="66" t="s">
        <v>16</v>
      </c>
      <c r="M14" s="107"/>
      <c r="N14" s="107">
        <v>12</v>
      </c>
      <c r="O14" s="70">
        <v>7700</v>
      </c>
      <c r="P14" s="102">
        <v>110657410</v>
      </c>
      <c r="Q14" s="102">
        <v>226</v>
      </c>
      <c r="R14" s="97" t="s">
        <v>608</v>
      </c>
    </row>
    <row r="15" spans="1:18" ht="22.5" customHeight="1" x14ac:dyDescent="0.2">
      <c r="A15" s="110" t="s">
        <v>418</v>
      </c>
      <c r="B15" s="110">
        <v>26</v>
      </c>
      <c r="C15" s="62" t="s">
        <v>275</v>
      </c>
      <c r="D15" s="62" t="s">
        <v>275</v>
      </c>
      <c r="E15" s="62" t="s">
        <v>610</v>
      </c>
      <c r="F15" s="166">
        <v>52</v>
      </c>
      <c r="G15" s="63" t="s">
        <v>16</v>
      </c>
      <c r="H15" s="63"/>
      <c r="I15" s="66">
        <v>41031</v>
      </c>
      <c r="J15" s="66">
        <v>41275</v>
      </c>
      <c r="K15" s="107">
        <v>8.0219178082191789</v>
      </c>
      <c r="L15" s="66" t="s">
        <v>16</v>
      </c>
      <c r="M15" s="107"/>
      <c r="N15" s="107">
        <v>8.02</v>
      </c>
      <c r="O15" s="70">
        <v>5100</v>
      </c>
      <c r="P15" s="102">
        <v>799704000</v>
      </c>
      <c r="Q15" s="102">
        <v>228</v>
      </c>
      <c r="R15" s="97" t="s">
        <v>611</v>
      </c>
    </row>
    <row r="16" spans="1:18" ht="22.5" customHeight="1" x14ac:dyDescent="0.2">
      <c r="A16" s="110" t="s">
        <v>418</v>
      </c>
      <c r="B16" s="110">
        <v>26</v>
      </c>
      <c r="C16" s="62" t="s">
        <v>275</v>
      </c>
      <c r="D16" s="62" t="s">
        <v>275</v>
      </c>
      <c r="E16" s="62" t="s">
        <v>612</v>
      </c>
      <c r="F16" s="166">
        <v>124</v>
      </c>
      <c r="G16" s="63" t="s">
        <v>19</v>
      </c>
      <c r="H16" s="63"/>
      <c r="I16" s="66">
        <v>40394</v>
      </c>
      <c r="J16" s="66">
        <v>40727</v>
      </c>
      <c r="K16" s="107">
        <v>10.947945205479453</v>
      </c>
      <c r="L16" s="66" t="s">
        <v>16</v>
      </c>
      <c r="M16" s="107"/>
      <c r="N16" s="107">
        <v>10.95</v>
      </c>
      <c r="O16" s="70">
        <v>980</v>
      </c>
      <c r="P16" s="102">
        <v>1150000</v>
      </c>
      <c r="Q16" s="102"/>
      <c r="R16" s="97" t="s">
        <v>611</v>
      </c>
    </row>
    <row r="17" spans="1:18" ht="22.5" customHeight="1" x14ac:dyDescent="0.2">
      <c r="A17" s="110" t="s">
        <v>418</v>
      </c>
      <c r="B17" s="110">
        <v>29</v>
      </c>
      <c r="C17" s="62" t="s">
        <v>613</v>
      </c>
      <c r="D17" s="62" t="s">
        <v>613</v>
      </c>
      <c r="E17" s="62" t="s">
        <v>614</v>
      </c>
      <c r="F17" s="166">
        <v>241</v>
      </c>
      <c r="G17" s="63" t="s">
        <v>19</v>
      </c>
      <c r="H17" s="64"/>
      <c r="I17" s="66">
        <v>41664</v>
      </c>
      <c r="J17" s="66">
        <v>41943</v>
      </c>
      <c r="K17" s="107">
        <v>9.1726027397260275</v>
      </c>
      <c r="L17" s="66" t="s">
        <v>16</v>
      </c>
      <c r="M17" s="107"/>
      <c r="N17" s="107"/>
      <c r="O17" s="70">
        <v>1100</v>
      </c>
      <c r="P17" s="102">
        <v>1200000000</v>
      </c>
      <c r="Q17" s="102">
        <v>165</v>
      </c>
      <c r="R17" s="97"/>
    </row>
    <row r="18" spans="1:18" ht="22.5" customHeight="1" x14ac:dyDescent="0.2">
      <c r="A18" s="110" t="s">
        <v>418</v>
      </c>
      <c r="B18" s="110">
        <v>29</v>
      </c>
      <c r="C18" s="62" t="s">
        <v>613</v>
      </c>
      <c r="D18" s="62" t="s">
        <v>613</v>
      </c>
      <c r="E18" s="62" t="s">
        <v>614</v>
      </c>
      <c r="F18" s="166">
        <v>292</v>
      </c>
      <c r="G18" s="63" t="s">
        <v>19</v>
      </c>
      <c r="H18" s="63"/>
      <c r="I18" s="66">
        <v>41620</v>
      </c>
      <c r="J18" s="66">
        <v>41943</v>
      </c>
      <c r="K18" s="107">
        <v>10.61917808219178</v>
      </c>
      <c r="L18" s="66" t="s">
        <v>16</v>
      </c>
      <c r="M18" s="107">
        <v>1.45</v>
      </c>
      <c r="N18" s="107">
        <v>9.169178082191781</v>
      </c>
      <c r="O18" s="70">
        <v>505</v>
      </c>
      <c r="P18" s="102">
        <v>1915470150</v>
      </c>
      <c r="Q18" s="102"/>
      <c r="R18" s="97"/>
    </row>
    <row r="19" spans="1:18" ht="22.5" customHeight="1" x14ac:dyDescent="0.2">
      <c r="A19" s="110" t="s">
        <v>418</v>
      </c>
      <c r="B19" s="110">
        <v>29</v>
      </c>
      <c r="C19" s="62" t="s">
        <v>613</v>
      </c>
      <c r="D19" s="62" t="s">
        <v>613</v>
      </c>
      <c r="E19" s="62" t="s">
        <v>614</v>
      </c>
      <c r="F19" s="166">
        <v>259</v>
      </c>
      <c r="G19" s="63" t="s">
        <v>19</v>
      </c>
      <c r="H19" s="63"/>
      <c r="I19" s="66">
        <v>41500</v>
      </c>
      <c r="J19" s="66">
        <v>42004</v>
      </c>
      <c r="K19" s="107">
        <v>16.56986301369863</v>
      </c>
      <c r="L19" s="66" t="s">
        <v>16</v>
      </c>
      <c r="M19" s="107">
        <v>3.95</v>
      </c>
      <c r="N19" s="107">
        <v>12.61986301369863</v>
      </c>
      <c r="O19" s="70">
        <v>1100</v>
      </c>
      <c r="P19" s="102">
        <v>712683158</v>
      </c>
      <c r="Q19" s="102"/>
      <c r="R19" s="97"/>
    </row>
    <row r="20" spans="1:18" ht="22.5" customHeight="1" x14ac:dyDescent="0.2">
      <c r="A20" s="110" t="s">
        <v>418</v>
      </c>
      <c r="B20" s="110">
        <v>29</v>
      </c>
      <c r="C20" s="62" t="s">
        <v>613</v>
      </c>
      <c r="D20" s="62" t="s">
        <v>613</v>
      </c>
      <c r="E20" s="62" t="s">
        <v>615</v>
      </c>
      <c r="F20" s="166">
        <v>375</v>
      </c>
      <c r="G20" s="63" t="s">
        <v>19</v>
      </c>
      <c r="H20" s="63"/>
      <c r="I20" s="66">
        <v>41239</v>
      </c>
      <c r="J20" s="66">
        <v>41274</v>
      </c>
      <c r="K20" s="107">
        <v>1.1506849315068493</v>
      </c>
      <c r="L20" s="66" t="s">
        <v>16</v>
      </c>
      <c r="M20" s="107"/>
      <c r="N20" s="107"/>
      <c r="O20" s="70">
        <v>500</v>
      </c>
      <c r="P20" s="102">
        <v>864296950</v>
      </c>
      <c r="Q20" s="102"/>
      <c r="R20" s="97"/>
    </row>
    <row r="21" spans="1:18" ht="22.5" customHeight="1" x14ac:dyDescent="0.2">
      <c r="A21" s="110" t="s">
        <v>418</v>
      </c>
      <c r="B21" s="110">
        <v>29</v>
      </c>
      <c r="C21" s="62" t="s">
        <v>613</v>
      </c>
      <c r="D21" s="62" t="s">
        <v>613</v>
      </c>
      <c r="E21" s="62" t="s">
        <v>616</v>
      </c>
      <c r="F21" s="166">
        <v>124</v>
      </c>
      <c r="G21" s="63" t="s">
        <v>19</v>
      </c>
      <c r="H21" s="63"/>
      <c r="I21" s="66">
        <v>40394</v>
      </c>
      <c r="J21" s="66">
        <v>40727</v>
      </c>
      <c r="K21" s="107">
        <v>10.947945205479453</v>
      </c>
      <c r="L21" s="66" t="s">
        <v>16</v>
      </c>
      <c r="M21" s="107"/>
      <c r="N21" s="107"/>
      <c r="O21" s="70">
        <v>980</v>
      </c>
      <c r="P21" s="102">
        <v>174430102</v>
      </c>
      <c r="Q21" s="102"/>
      <c r="R21" s="97"/>
    </row>
    <row r="22" spans="1:18" ht="22.5" customHeight="1" x14ac:dyDescent="0.2">
      <c r="A22" s="37" t="s">
        <v>274</v>
      </c>
      <c r="B22" s="103">
        <v>7</v>
      </c>
      <c r="C22" s="62" t="s">
        <v>275</v>
      </c>
      <c r="D22" s="62" t="s">
        <v>275</v>
      </c>
      <c r="E22" s="63" t="s">
        <v>32</v>
      </c>
      <c r="F22" s="165">
        <v>259</v>
      </c>
      <c r="G22" s="63" t="s">
        <v>276</v>
      </c>
      <c r="H22" s="64" t="s">
        <v>94</v>
      </c>
      <c r="I22" s="65">
        <v>41500</v>
      </c>
      <c r="J22" s="66">
        <v>41639</v>
      </c>
      <c r="K22" s="66" t="s">
        <v>16</v>
      </c>
      <c r="L22" s="108" t="s">
        <v>237</v>
      </c>
      <c r="M22" s="108">
        <v>4.5999999999999996</v>
      </c>
      <c r="N22" s="70">
        <v>0</v>
      </c>
      <c r="O22" s="67"/>
      <c r="P22" s="111">
        <v>864296950</v>
      </c>
      <c r="Q22" s="111" t="s">
        <v>277</v>
      </c>
      <c r="R22" s="97" t="s">
        <v>278</v>
      </c>
    </row>
    <row r="23" spans="1:18" ht="22.5" customHeight="1" x14ac:dyDescent="0.2">
      <c r="A23" s="37" t="s">
        <v>274</v>
      </c>
      <c r="B23" s="103">
        <v>7</v>
      </c>
      <c r="C23" s="62" t="s">
        <v>275</v>
      </c>
      <c r="D23" s="62"/>
      <c r="E23" s="63" t="s">
        <v>32</v>
      </c>
      <c r="F23" s="165">
        <v>292</v>
      </c>
      <c r="G23" s="63" t="s">
        <v>276</v>
      </c>
      <c r="H23" s="64" t="s">
        <v>94</v>
      </c>
      <c r="I23" s="65">
        <v>41620</v>
      </c>
      <c r="J23" s="66">
        <v>41943</v>
      </c>
      <c r="K23" s="66" t="s">
        <v>16</v>
      </c>
      <c r="L23" s="70"/>
      <c r="M23" s="108">
        <v>10.67</v>
      </c>
      <c r="N23" s="70">
        <v>0</v>
      </c>
      <c r="O23" s="67"/>
      <c r="P23" s="111">
        <v>212683158</v>
      </c>
      <c r="Q23" s="111" t="s">
        <v>279</v>
      </c>
      <c r="R23" s="97" t="s">
        <v>278</v>
      </c>
    </row>
    <row r="24" spans="1:18" ht="22.5" customHeight="1" x14ac:dyDescent="0.2">
      <c r="A24" s="37" t="s">
        <v>274</v>
      </c>
      <c r="B24" s="103">
        <v>7</v>
      </c>
      <c r="C24" s="62" t="s">
        <v>275</v>
      </c>
      <c r="D24" s="62"/>
      <c r="E24" s="63" t="s">
        <v>32</v>
      </c>
      <c r="F24" s="165">
        <v>241</v>
      </c>
      <c r="G24" s="63" t="s">
        <v>276</v>
      </c>
      <c r="H24" s="64" t="s">
        <v>94</v>
      </c>
      <c r="I24" s="65">
        <v>41663</v>
      </c>
      <c r="J24" s="66">
        <v>41943</v>
      </c>
      <c r="K24" s="66" t="s">
        <v>16</v>
      </c>
      <c r="L24" s="70"/>
      <c r="M24" s="67">
        <v>9.23</v>
      </c>
      <c r="N24" s="70">
        <v>0</v>
      </c>
      <c r="O24" s="67"/>
      <c r="P24" s="111">
        <v>1915470150</v>
      </c>
      <c r="Q24" s="111" t="s">
        <v>280</v>
      </c>
      <c r="R24" s="97" t="s">
        <v>278</v>
      </c>
    </row>
    <row r="25" spans="1:18" ht="22.5" customHeight="1" x14ac:dyDescent="0.2">
      <c r="A25" s="37" t="s">
        <v>274</v>
      </c>
      <c r="B25" s="103">
        <v>7</v>
      </c>
      <c r="C25" s="62" t="s">
        <v>275</v>
      </c>
      <c r="D25" s="63"/>
      <c r="E25" s="62" t="s">
        <v>32</v>
      </c>
      <c r="F25" s="165">
        <v>375</v>
      </c>
      <c r="G25" s="63" t="s">
        <v>281</v>
      </c>
      <c r="H25" s="64" t="s">
        <v>94</v>
      </c>
      <c r="I25" s="65">
        <v>41239</v>
      </c>
      <c r="J25" s="66">
        <v>41274</v>
      </c>
      <c r="K25" s="66" t="s">
        <v>16</v>
      </c>
      <c r="L25" s="71"/>
      <c r="M25" s="67">
        <v>1.2</v>
      </c>
      <c r="N25" s="70">
        <v>0</v>
      </c>
      <c r="O25" s="67"/>
      <c r="P25" s="111">
        <v>174430104</v>
      </c>
      <c r="Q25" s="111" t="s">
        <v>282</v>
      </c>
      <c r="R25" s="97" t="s">
        <v>278</v>
      </c>
    </row>
    <row r="26" spans="1:18" ht="22.5" customHeight="1" x14ac:dyDescent="0.2">
      <c r="A26" s="37" t="s">
        <v>274</v>
      </c>
      <c r="B26" s="103">
        <v>7</v>
      </c>
      <c r="C26" s="62" t="s">
        <v>275</v>
      </c>
      <c r="D26" s="63"/>
      <c r="E26" s="62" t="s">
        <v>283</v>
      </c>
      <c r="F26" s="165">
        <v>78</v>
      </c>
      <c r="G26" s="63" t="s">
        <v>284</v>
      </c>
      <c r="H26" s="64" t="s">
        <v>94</v>
      </c>
      <c r="I26" s="65">
        <v>41890</v>
      </c>
      <c r="J26" s="66">
        <v>41951</v>
      </c>
      <c r="K26" s="66" t="s">
        <v>16</v>
      </c>
      <c r="L26" s="71"/>
      <c r="M26" s="71">
        <v>2.0299999999999998</v>
      </c>
      <c r="N26" s="70">
        <v>0</v>
      </c>
      <c r="O26" s="67"/>
      <c r="P26" s="111">
        <v>86207243</v>
      </c>
      <c r="Q26" s="111" t="s">
        <v>285</v>
      </c>
      <c r="R26" s="97" t="s">
        <v>278</v>
      </c>
    </row>
    <row r="27" spans="1:18" ht="22.5" customHeight="1" x14ac:dyDescent="0.2">
      <c r="A27" s="37" t="s">
        <v>274</v>
      </c>
      <c r="B27" s="103">
        <v>7</v>
      </c>
      <c r="C27" s="62" t="s">
        <v>275</v>
      </c>
      <c r="D27" s="63"/>
      <c r="E27" s="62" t="s">
        <v>286</v>
      </c>
      <c r="F27" s="165">
        <v>43</v>
      </c>
      <c r="G27" s="63" t="s">
        <v>287</v>
      </c>
      <c r="H27" s="64" t="s">
        <v>94</v>
      </c>
      <c r="I27" s="65">
        <v>40665</v>
      </c>
      <c r="J27" s="66">
        <v>41030</v>
      </c>
      <c r="K27" s="66" t="s">
        <v>16</v>
      </c>
      <c r="L27" s="70"/>
      <c r="M27" s="71">
        <v>12</v>
      </c>
      <c r="N27" s="71">
        <v>1008</v>
      </c>
      <c r="O27" s="71"/>
      <c r="P27" s="111">
        <v>799704000</v>
      </c>
      <c r="Q27" s="111">
        <v>104</v>
      </c>
      <c r="R27" s="97" t="s">
        <v>288</v>
      </c>
    </row>
    <row r="28" spans="1:18" ht="22.5" customHeight="1" x14ac:dyDescent="0.2">
      <c r="A28" s="37" t="s">
        <v>274</v>
      </c>
      <c r="B28" s="103">
        <v>7</v>
      </c>
      <c r="C28" s="62" t="s">
        <v>275</v>
      </c>
      <c r="D28" s="63"/>
      <c r="E28" s="62" t="s">
        <v>286</v>
      </c>
      <c r="F28" s="165">
        <v>52</v>
      </c>
      <c r="G28" s="63" t="s">
        <v>287</v>
      </c>
      <c r="H28" s="64" t="s">
        <v>94</v>
      </c>
      <c r="I28" s="65">
        <v>41031</v>
      </c>
      <c r="J28" s="66">
        <v>41275</v>
      </c>
      <c r="K28" s="66" t="s">
        <v>16</v>
      </c>
      <c r="L28" s="108"/>
      <c r="M28" s="71">
        <v>8</v>
      </c>
      <c r="N28" s="70">
        <v>0</v>
      </c>
      <c r="O28" s="67"/>
      <c r="P28" s="111">
        <v>1150000000</v>
      </c>
      <c r="Q28" s="111">
        <v>105</v>
      </c>
      <c r="R28" s="97" t="s">
        <v>278</v>
      </c>
    </row>
    <row r="29" spans="1:18" ht="22.5" customHeight="1" x14ac:dyDescent="0.2">
      <c r="A29" s="37" t="s">
        <v>274</v>
      </c>
      <c r="B29" s="103">
        <v>7</v>
      </c>
      <c r="C29" s="62" t="s">
        <v>275</v>
      </c>
      <c r="D29" s="63"/>
      <c r="E29" s="62" t="s">
        <v>289</v>
      </c>
      <c r="F29" s="165">
        <v>124</v>
      </c>
      <c r="G29" s="63" t="s">
        <v>290</v>
      </c>
      <c r="H29" s="64" t="s">
        <v>94</v>
      </c>
      <c r="I29" s="65">
        <v>40394</v>
      </c>
      <c r="J29" s="66">
        <v>40727</v>
      </c>
      <c r="K29" s="66" t="s">
        <v>16</v>
      </c>
      <c r="L29" s="70"/>
      <c r="M29" s="71">
        <v>11</v>
      </c>
      <c r="N29" s="67" t="s">
        <v>237</v>
      </c>
      <c r="O29" s="67"/>
      <c r="P29" s="111">
        <v>1200000000</v>
      </c>
      <c r="Q29" s="111" t="s">
        <v>291</v>
      </c>
      <c r="R29" s="97" t="s">
        <v>292</v>
      </c>
    </row>
    <row r="30" spans="1:18" ht="22.5" customHeight="1" x14ac:dyDescent="0.2">
      <c r="A30" s="37" t="s">
        <v>274</v>
      </c>
      <c r="B30" s="103">
        <v>10</v>
      </c>
      <c r="C30" s="62" t="s">
        <v>275</v>
      </c>
      <c r="D30" s="62" t="s">
        <v>275</v>
      </c>
      <c r="E30" s="62" t="s">
        <v>93</v>
      </c>
      <c r="F30" s="169" t="s">
        <v>293</v>
      </c>
      <c r="G30" s="63" t="s">
        <v>19</v>
      </c>
      <c r="H30" s="64" t="s">
        <v>94</v>
      </c>
      <c r="I30" s="109">
        <v>41500</v>
      </c>
      <c r="J30" s="109">
        <v>41639</v>
      </c>
      <c r="K30" s="66" t="s">
        <v>16</v>
      </c>
      <c r="L30" s="67">
        <v>4.5999999999999996</v>
      </c>
      <c r="M30" s="67">
        <v>0</v>
      </c>
      <c r="N30" s="67">
        <v>0</v>
      </c>
      <c r="O30" s="67" t="s">
        <v>94</v>
      </c>
      <c r="P30" s="111">
        <v>864296950</v>
      </c>
      <c r="Q30" s="111" t="s">
        <v>294</v>
      </c>
      <c r="R30" s="97" t="s">
        <v>295</v>
      </c>
    </row>
    <row r="31" spans="1:18" ht="22.5" customHeight="1" x14ac:dyDescent="0.2">
      <c r="A31" s="37" t="s">
        <v>274</v>
      </c>
      <c r="B31" s="103">
        <v>10</v>
      </c>
      <c r="C31" s="62" t="s">
        <v>275</v>
      </c>
      <c r="D31" s="62" t="s">
        <v>275</v>
      </c>
      <c r="E31" s="62" t="s">
        <v>93</v>
      </c>
      <c r="F31" s="169" t="s">
        <v>296</v>
      </c>
      <c r="G31" s="63" t="s">
        <v>19</v>
      </c>
      <c r="H31" s="64" t="s">
        <v>94</v>
      </c>
      <c r="I31" s="109">
        <v>41620</v>
      </c>
      <c r="J31" s="109">
        <v>41943</v>
      </c>
      <c r="K31" s="66" t="s">
        <v>16</v>
      </c>
      <c r="L31" s="67">
        <v>10.67</v>
      </c>
      <c r="M31" s="67">
        <v>0</v>
      </c>
      <c r="N31" s="67">
        <v>0</v>
      </c>
      <c r="O31" s="67" t="s">
        <v>94</v>
      </c>
      <c r="P31" s="111">
        <v>712683158</v>
      </c>
      <c r="Q31" s="111" t="s">
        <v>297</v>
      </c>
      <c r="R31" s="97" t="s">
        <v>295</v>
      </c>
    </row>
    <row r="32" spans="1:18" ht="22.5" customHeight="1" x14ac:dyDescent="0.2">
      <c r="A32" s="37" t="s">
        <v>274</v>
      </c>
      <c r="B32" s="103">
        <v>10</v>
      </c>
      <c r="C32" s="62" t="s">
        <v>275</v>
      </c>
      <c r="D32" s="62" t="s">
        <v>275</v>
      </c>
      <c r="E32" s="62" t="s">
        <v>93</v>
      </c>
      <c r="F32" s="169" t="s">
        <v>298</v>
      </c>
      <c r="G32" s="63" t="s">
        <v>19</v>
      </c>
      <c r="H32" s="64" t="s">
        <v>94</v>
      </c>
      <c r="I32" s="109">
        <v>41664</v>
      </c>
      <c r="J32" s="109">
        <v>41943</v>
      </c>
      <c r="K32" s="66" t="s">
        <v>16</v>
      </c>
      <c r="L32" s="67">
        <v>0</v>
      </c>
      <c r="M32" s="67">
        <v>9.23</v>
      </c>
      <c r="N32" s="67">
        <v>0</v>
      </c>
      <c r="O32" s="67" t="s">
        <v>94</v>
      </c>
      <c r="P32" s="111">
        <v>1915470150</v>
      </c>
      <c r="Q32" s="111" t="s">
        <v>299</v>
      </c>
      <c r="R32" s="97" t="s">
        <v>295</v>
      </c>
    </row>
    <row r="33" spans="1:18" ht="22.5" customHeight="1" x14ac:dyDescent="0.2">
      <c r="A33" s="37" t="s">
        <v>274</v>
      </c>
      <c r="B33" s="103">
        <v>10</v>
      </c>
      <c r="C33" s="62" t="s">
        <v>275</v>
      </c>
      <c r="D33" s="62" t="s">
        <v>275</v>
      </c>
      <c r="E33" s="62" t="s">
        <v>93</v>
      </c>
      <c r="F33" s="169" t="s">
        <v>300</v>
      </c>
      <c r="G33" s="63" t="s">
        <v>19</v>
      </c>
      <c r="H33" s="63" t="s">
        <v>94</v>
      </c>
      <c r="I33" s="109">
        <v>41239</v>
      </c>
      <c r="J33" s="109">
        <v>41274</v>
      </c>
      <c r="K33" s="66" t="s">
        <v>16</v>
      </c>
      <c r="L33" s="67">
        <v>1.2</v>
      </c>
      <c r="M33" s="67">
        <v>0</v>
      </c>
      <c r="N33" s="67">
        <v>0</v>
      </c>
      <c r="O33" s="67" t="s">
        <v>94</v>
      </c>
      <c r="P33" s="111">
        <v>174430102</v>
      </c>
      <c r="Q33" s="111" t="s">
        <v>301</v>
      </c>
      <c r="R33" s="97" t="s">
        <v>295</v>
      </c>
    </row>
    <row r="34" spans="1:18" ht="22.5" customHeight="1" x14ac:dyDescent="0.2">
      <c r="A34" s="37" t="s">
        <v>274</v>
      </c>
      <c r="B34" s="103">
        <v>10</v>
      </c>
      <c r="C34" s="62" t="s">
        <v>275</v>
      </c>
      <c r="D34" s="62" t="s">
        <v>275</v>
      </c>
      <c r="E34" s="62" t="s">
        <v>302</v>
      </c>
      <c r="F34" s="169" t="s">
        <v>303</v>
      </c>
      <c r="G34" s="63" t="s">
        <v>19</v>
      </c>
      <c r="H34" s="63" t="s">
        <v>94</v>
      </c>
      <c r="I34" s="109">
        <v>41890</v>
      </c>
      <c r="J34" s="109">
        <v>41951</v>
      </c>
      <c r="K34" s="66" t="s">
        <v>16</v>
      </c>
      <c r="L34" s="67">
        <f>2.03-1.8</f>
        <v>0.22999999999999976</v>
      </c>
      <c r="M34" s="67">
        <v>1.8</v>
      </c>
      <c r="N34" s="67">
        <v>0</v>
      </c>
      <c r="O34" s="67" t="s">
        <v>94</v>
      </c>
      <c r="P34" s="111">
        <v>86207243</v>
      </c>
      <c r="Q34" s="111" t="s">
        <v>304</v>
      </c>
      <c r="R34" s="97" t="s">
        <v>295</v>
      </c>
    </row>
    <row r="35" spans="1:18" ht="22.5" customHeight="1" x14ac:dyDescent="0.2">
      <c r="A35" s="37" t="s">
        <v>274</v>
      </c>
      <c r="B35" s="103">
        <v>10</v>
      </c>
      <c r="C35" s="62" t="s">
        <v>275</v>
      </c>
      <c r="D35" s="62" t="s">
        <v>275</v>
      </c>
      <c r="E35" s="62" t="s">
        <v>286</v>
      </c>
      <c r="F35" s="169" t="s">
        <v>305</v>
      </c>
      <c r="G35" s="63" t="s">
        <v>19</v>
      </c>
      <c r="H35" s="63" t="s">
        <v>94</v>
      </c>
      <c r="I35" s="109">
        <v>40665</v>
      </c>
      <c r="J35" s="109">
        <v>41030</v>
      </c>
      <c r="K35" s="66" t="s">
        <v>16</v>
      </c>
      <c r="L35" s="67">
        <f>12-4.7</f>
        <v>7.3</v>
      </c>
      <c r="M35" s="67">
        <v>4.7</v>
      </c>
      <c r="N35" s="67">
        <v>1841</v>
      </c>
      <c r="O35" s="67" t="s">
        <v>94</v>
      </c>
      <c r="P35" s="111">
        <v>799704000</v>
      </c>
      <c r="Q35" s="111">
        <v>118</v>
      </c>
      <c r="R35" s="97" t="s">
        <v>306</v>
      </c>
    </row>
    <row r="36" spans="1:18" ht="22.5" customHeight="1" x14ac:dyDescent="0.2">
      <c r="A36" s="37" t="s">
        <v>274</v>
      </c>
      <c r="B36" s="103">
        <v>10</v>
      </c>
      <c r="C36" s="62" t="s">
        <v>275</v>
      </c>
      <c r="D36" s="62" t="s">
        <v>275</v>
      </c>
      <c r="E36" s="62" t="s">
        <v>286</v>
      </c>
      <c r="F36" s="169" t="s">
        <v>307</v>
      </c>
      <c r="G36" s="63" t="s">
        <v>19</v>
      </c>
      <c r="H36" s="63" t="s">
        <v>94</v>
      </c>
      <c r="I36" s="38">
        <v>41031</v>
      </c>
      <c r="J36" s="38">
        <v>41275</v>
      </c>
      <c r="K36" s="66" t="s">
        <v>16</v>
      </c>
      <c r="L36" s="67">
        <f>8-1.2</f>
        <v>6.8</v>
      </c>
      <c r="M36" s="67">
        <f>1.2</f>
        <v>1.2</v>
      </c>
      <c r="N36" s="67">
        <v>0</v>
      </c>
      <c r="O36" s="67" t="s">
        <v>94</v>
      </c>
      <c r="P36" s="111">
        <v>1150000000</v>
      </c>
      <c r="Q36" s="111">
        <v>119</v>
      </c>
      <c r="R36" s="97" t="s">
        <v>295</v>
      </c>
    </row>
    <row r="37" spans="1:18" ht="22.5" customHeight="1" x14ac:dyDescent="0.2">
      <c r="A37" s="37" t="s">
        <v>274</v>
      </c>
      <c r="B37" s="103">
        <v>10</v>
      </c>
      <c r="C37" s="62" t="s">
        <v>275</v>
      </c>
      <c r="D37" s="62" t="s">
        <v>275</v>
      </c>
      <c r="E37" s="62" t="s">
        <v>308</v>
      </c>
      <c r="F37" s="169" t="s">
        <v>309</v>
      </c>
      <c r="G37" s="63" t="s">
        <v>19</v>
      </c>
      <c r="H37" s="63" t="s">
        <v>94</v>
      </c>
      <c r="I37" s="109">
        <v>40394</v>
      </c>
      <c r="J37" s="109">
        <v>40727</v>
      </c>
      <c r="K37" s="66" t="s">
        <v>16</v>
      </c>
      <c r="L37" s="67">
        <f>8.93</f>
        <v>8.93</v>
      </c>
      <c r="M37" s="67">
        <f>2.07</f>
        <v>2.0699999999999998</v>
      </c>
      <c r="N37" s="67">
        <v>0</v>
      </c>
      <c r="O37" s="67" t="s">
        <v>94</v>
      </c>
      <c r="P37" s="111">
        <v>1200000000</v>
      </c>
      <c r="Q37" s="111" t="s">
        <v>310</v>
      </c>
      <c r="R37" s="97" t="s">
        <v>295</v>
      </c>
    </row>
    <row r="38" spans="1:18" s="97" customFormat="1" ht="22.5" customHeight="1" x14ac:dyDescent="0.25">
      <c r="A38" s="97" t="s">
        <v>175</v>
      </c>
      <c r="C38" s="62" t="s">
        <v>628</v>
      </c>
      <c r="D38" s="62" t="s">
        <v>628</v>
      </c>
      <c r="E38" s="62" t="s">
        <v>32</v>
      </c>
      <c r="F38" s="167" t="s">
        <v>629</v>
      </c>
      <c r="G38" s="63" t="s">
        <v>19</v>
      </c>
      <c r="H38" s="64"/>
      <c r="I38" s="65">
        <v>41663</v>
      </c>
      <c r="J38" s="66">
        <v>41943</v>
      </c>
      <c r="K38" s="66"/>
      <c r="L38" s="71">
        <v>9.6999999999999993</v>
      </c>
      <c r="M38" s="66"/>
      <c r="N38" s="70">
        <v>1100</v>
      </c>
      <c r="O38" s="67"/>
      <c r="P38" s="112">
        <v>1915470150</v>
      </c>
      <c r="Q38" s="102" t="s">
        <v>630</v>
      </c>
    </row>
    <row r="39" spans="1:18" s="97" customFormat="1" ht="22.5" customHeight="1" x14ac:dyDescent="0.25">
      <c r="A39" s="97" t="s">
        <v>175</v>
      </c>
      <c r="C39" s="62" t="s">
        <v>628</v>
      </c>
      <c r="D39" s="62" t="s">
        <v>628</v>
      </c>
      <c r="E39" s="62" t="s">
        <v>32</v>
      </c>
      <c r="F39" s="168" t="s">
        <v>631</v>
      </c>
      <c r="G39" s="63" t="s">
        <v>19</v>
      </c>
      <c r="H39" s="63"/>
      <c r="I39" s="65">
        <v>41620</v>
      </c>
      <c r="J39" s="66">
        <v>41943</v>
      </c>
      <c r="K39" s="66"/>
      <c r="L39" s="71">
        <v>10.19</v>
      </c>
      <c r="M39" s="66"/>
      <c r="N39" s="70">
        <v>360</v>
      </c>
      <c r="O39" s="67"/>
      <c r="P39" s="112">
        <v>712683158</v>
      </c>
      <c r="Q39" s="102" t="s">
        <v>632</v>
      </c>
    </row>
    <row r="40" spans="1:18" s="97" customFormat="1" ht="22.5" customHeight="1" x14ac:dyDescent="0.25">
      <c r="A40" s="97" t="s">
        <v>175</v>
      </c>
      <c r="C40" s="62" t="s">
        <v>628</v>
      </c>
      <c r="D40" s="62" t="s">
        <v>628</v>
      </c>
      <c r="E40" s="62" t="s">
        <v>32</v>
      </c>
      <c r="F40" s="168" t="s">
        <v>633</v>
      </c>
      <c r="G40" s="63" t="s">
        <v>19</v>
      </c>
      <c r="H40" s="63"/>
      <c r="I40" s="65">
        <v>41500</v>
      </c>
      <c r="J40" s="66">
        <v>41639</v>
      </c>
      <c r="K40" s="66"/>
      <c r="L40" s="71">
        <v>4.17</v>
      </c>
      <c r="M40" s="66"/>
      <c r="N40" s="70">
        <v>1100</v>
      </c>
      <c r="O40" s="67"/>
      <c r="P40" s="113">
        <v>864296950</v>
      </c>
      <c r="Q40" s="102" t="s">
        <v>634</v>
      </c>
    </row>
    <row r="41" spans="1:18" s="97" customFormat="1" ht="22.5" customHeight="1" x14ac:dyDescent="0.25">
      <c r="A41" s="97" t="s">
        <v>175</v>
      </c>
      <c r="C41" s="62" t="s">
        <v>628</v>
      </c>
      <c r="D41" s="62" t="s">
        <v>628</v>
      </c>
      <c r="E41" s="62" t="s">
        <v>635</v>
      </c>
      <c r="F41" s="166" t="s">
        <v>636</v>
      </c>
      <c r="G41" s="63" t="s">
        <v>19</v>
      </c>
      <c r="H41" s="63"/>
      <c r="I41" s="65">
        <v>40394</v>
      </c>
      <c r="J41" s="66">
        <v>40727</v>
      </c>
      <c r="K41" s="66"/>
      <c r="L41" s="71">
        <v>11</v>
      </c>
      <c r="M41" s="66"/>
      <c r="N41" s="70" t="s">
        <v>637</v>
      </c>
      <c r="O41" s="67"/>
      <c r="P41" s="112">
        <v>1200000000</v>
      </c>
      <c r="Q41" s="102" t="s">
        <v>638</v>
      </c>
    </row>
    <row r="43" spans="1:18" s="99" customFormat="1" x14ac:dyDescent="0.2">
      <c r="A43" s="40" t="s">
        <v>311</v>
      </c>
      <c r="B43" s="99">
        <v>2</v>
      </c>
      <c r="C43" s="23" t="s">
        <v>174</v>
      </c>
      <c r="D43" s="22" t="s">
        <v>174</v>
      </c>
      <c r="E43" s="23" t="s">
        <v>312</v>
      </c>
      <c r="F43" s="24" t="s">
        <v>313</v>
      </c>
      <c r="G43" s="22" t="s">
        <v>19</v>
      </c>
      <c r="H43" s="25"/>
      <c r="I43" s="26">
        <v>40186</v>
      </c>
      <c r="J43" s="27">
        <v>41084</v>
      </c>
      <c r="K43" s="27"/>
      <c r="L43" s="27" t="s">
        <v>314</v>
      </c>
      <c r="M43" s="27" t="s">
        <v>315</v>
      </c>
      <c r="N43" s="29">
        <v>233</v>
      </c>
      <c r="O43" s="29">
        <v>233</v>
      </c>
      <c r="P43" s="114">
        <v>274661038</v>
      </c>
      <c r="Q43" s="114">
        <v>62</v>
      </c>
      <c r="R43" s="21"/>
    </row>
    <row r="44" spans="1:18" s="99" customFormat="1" ht="22.5" x14ac:dyDescent="0.2">
      <c r="A44" s="40" t="s">
        <v>311</v>
      </c>
      <c r="B44" s="99">
        <v>2</v>
      </c>
      <c r="C44" s="23" t="s">
        <v>174</v>
      </c>
      <c r="D44" s="22" t="s">
        <v>174</v>
      </c>
      <c r="E44" s="23" t="s">
        <v>312</v>
      </c>
      <c r="F44" s="171" t="s">
        <v>316</v>
      </c>
      <c r="G44" s="22" t="s">
        <v>19</v>
      </c>
      <c r="H44" s="22"/>
      <c r="I44" s="26">
        <v>41655</v>
      </c>
      <c r="J44" s="27">
        <v>41851</v>
      </c>
      <c r="K44" s="27"/>
      <c r="L44" s="27" t="s">
        <v>317</v>
      </c>
      <c r="M44" s="27" t="s">
        <v>315</v>
      </c>
      <c r="N44" s="29">
        <v>635</v>
      </c>
      <c r="O44" s="29">
        <v>635</v>
      </c>
      <c r="P44" s="114" t="s">
        <v>318</v>
      </c>
      <c r="Q44" s="114">
        <v>61</v>
      </c>
      <c r="R44" s="21" t="s">
        <v>319</v>
      </c>
    </row>
    <row r="45" spans="1:18" s="99" customFormat="1" x14ac:dyDescent="0.2">
      <c r="A45" s="40" t="s">
        <v>311</v>
      </c>
      <c r="B45" s="99">
        <v>33</v>
      </c>
      <c r="C45" s="23" t="s">
        <v>174</v>
      </c>
      <c r="D45" s="22" t="s">
        <v>174</v>
      </c>
      <c r="E45" s="23" t="s">
        <v>312</v>
      </c>
      <c r="F45" s="24" t="s">
        <v>320</v>
      </c>
      <c r="G45" s="22" t="s">
        <v>19</v>
      </c>
      <c r="H45" s="25"/>
      <c r="I45" s="26">
        <v>40574</v>
      </c>
      <c r="J45" s="27">
        <v>40908</v>
      </c>
      <c r="K45" s="27"/>
      <c r="L45" s="27" t="s">
        <v>321</v>
      </c>
      <c r="M45" s="27" t="s">
        <v>315</v>
      </c>
      <c r="N45" s="29">
        <v>170</v>
      </c>
      <c r="O45" s="29">
        <v>170</v>
      </c>
      <c r="P45" s="114">
        <v>215504924</v>
      </c>
      <c r="Q45" s="114">
        <v>286</v>
      </c>
      <c r="R45" s="21"/>
    </row>
    <row r="46" spans="1:18" s="99" customFormat="1" x14ac:dyDescent="0.2">
      <c r="A46" s="40" t="s">
        <v>311</v>
      </c>
      <c r="B46" s="99">
        <v>33</v>
      </c>
      <c r="C46" s="23" t="s">
        <v>174</v>
      </c>
      <c r="D46" s="22" t="s">
        <v>174</v>
      </c>
      <c r="E46" s="23" t="s">
        <v>322</v>
      </c>
      <c r="F46" s="171" t="s">
        <v>323</v>
      </c>
      <c r="G46" s="22" t="s">
        <v>19</v>
      </c>
      <c r="H46" s="22"/>
      <c r="I46" s="26">
        <v>41353</v>
      </c>
      <c r="J46" s="27">
        <v>41639</v>
      </c>
      <c r="K46" s="27"/>
      <c r="L46" s="27" t="s">
        <v>324</v>
      </c>
      <c r="M46" s="27" t="s">
        <v>315</v>
      </c>
      <c r="N46" s="29">
        <v>380</v>
      </c>
      <c r="O46" s="29">
        <v>380</v>
      </c>
      <c r="P46" s="114">
        <v>634937060</v>
      </c>
      <c r="Q46" s="114">
        <v>287</v>
      </c>
      <c r="R46" s="21"/>
    </row>
    <row r="47" spans="1:18" s="99" customFormat="1" x14ac:dyDescent="0.2">
      <c r="A47" s="40" t="s">
        <v>311</v>
      </c>
      <c r="B47" s="99">
        <v>33</v>
      </c>
      <c r="C47" s="23" t="s">
        <v>174</v>
      </c>
      <c r="D47" s="22" t="s">
        <v>174</v>
      </c>
      <c r="E47" s="23" t="s">
        <v>322</v>
      </c>
      <c r="F47" s="24" t="s">
        <v>325</v>
      </c>
      <c r="G47" s="22" t="s">
        <v>19</v>
      </c>
      <c r="H47" s="22"/>
      <c r="I47" s="26">
        <v>41655</v>
      </c>
      <c r="J47" s="27">
        <v>41851</v>
      </c>
      <c r="K47" s="27"/>
      <c r="L47" s="27" t="s">
        <v>326</v>
      </c>
      <c r="M47" s="27"/>
      <c r="N47" s="29">
        <v>380</v>
      </c>
      <c r="O47" s="29">
        <v>380</v>
      </c>
      <c r="P47" s="114" t="s">
        <v>318</v>
      </c>
      <c r="Q47" s="114">
        <v>285</v>
      </c>
      <c r="R47" s="21"/>
    </row>
    <row r="48" spans="1:18" s="99" customFormat="1" x14ac:dyDescent="0.2">
      <c r="A48" s="40" t="s">
        <v>311</v>
      </c>
      <c r="B48" s="99">
        <v>33</v>
      </c>
      <c r="C48" s="23" t="s">
        <v>174</v>
      </c>
      <c r="D48" s="22" t="s">
        <v>174</v>
      </c>
      <c r="E48" s="23" t="s">
        <v>312</v>
      </c>
      <c r="F48" s="24" t="s">
        <v>327</v>
      </c>
      <c r="G48" s="22" t="s">
        <v>19</v>
      </c>
      <c r="H48" s="25"/>
      <c r="I48" s="26">
        <v>41516</v>
      </c>
      <c r="J48" s="27">
        <v>41943</v>
      </c>
      <c r="K48" s="27"/>
      <c r="L48" s="27" t="s">
        <v>328</v>
      </c>
      <c r="M48" s="27" t="s">
        <v>315</v>
      </c>
      <c r="N48" s="29">
        <v>200</v>
      </c>
      <c r="O48" s="29">
        <v>200</v>
      </c>
      <c r="P48" s="114">
        <v>555753000</v>
      </c>
      <c r="Q48" s="114">
        <v>289</v>
      </c>
      <c r="R48" s="21"/>
    </row>
    <row r="49" spans="1:18" s="99" customFormat="1" x14ac:dyDescent="0.2">
      <c r="A49" s="40" t="s">
        <v>311</v>
      </c>
      <c r="B49" s="99">
        <v>34</v>
      </c>
      <c r="C49" s="23" t="s">
        <v>174</v>
      </c>
      <c r="D49" s="22" t="s">
        <v>174</v>
      </c>
      <c r="E49" s="23" t="s">
        <v>312</v>
      </c>
      <c r="F49" s="24" t="s">
        <v>329</v>
      </c>
      <c r="G49" s="22" t="s">
        <v>19</v>
      </c>
      <c r="H49" s="25"/>
      <c r="I49" s="26">
        <v>41091</v>
      </c>
      <c r="J49" s="27">
        <v>41273</v>
      </c>
      <c r="K49" s="27"/>
      <c r="L49" s="27" t="s">
        <v>330</v>
      </c>
      <c r="M49" s="27" t="s">
        <v>315</v>
      </c>
      <c r="N49" s="29">
        <v>100</v>
      </c>
      <c r="O49" s="29">
        <v>100</v>
      </c>
      <c r="P49" s="114">
        <v>144000000</v>
      </c>
      <c r="Q49" s="114">
        <v>556</v>
      </c>
      <c r="R49" s="21"/>
    </row>
    <row r="50" spans="1:18" s="99" customFormat="1" x14ac:dyDescent="0.2">
      <c r="A50" s="40" t="s">
        <v>311</v>
      </c>
      <c r="B50" s="99">
        <v>34</v>
      </c>
      <c r="C50" s="23" t="s">
        <v>174</v>
      </c>
      <c r="D50" s="22" t="s">
        <v>174</v>
      </c>
      <c r="E50" s="23" t="s">
        <v>322</v>
      </c>
      <c r="F50" s="24" t="s">
        <v>331</v>
      </c>
      <c r="G50" s="22" t="s">
        <v>19</v>
      </c>
      <c r="H50" s="22"/>
      <c r="I50" s="26">
        <v>41254</v>
      </c>
      <c r="J50" s="27">
        <v>41670</v>
      </c>
      <c r="K50" s="27"/>
      <c r="L50" s="27" t="s">
        <v>332</v>
      </c>
      <c r="M50" s="27" t="s">
        <v>315</v>
      </c>
      <c r="N50" s="29">
        <v>180</v>
      </c>
      <c r="O50" s="29">
        <v>180</v>
      </c>
      <c r="P50" s="114">
        <v>743402880</v>
      </c>
      <c r="Q50" s="114">
        <v>557</v>
      </c>
      <c r="R50" s="21"/>
    </row>
    <row r="51" spans="1:18" s="99" customFormat="1" x14ac:dyDescent="0.2">
      <c r="A51" s="40" t="s">
        <v>311</v>
      </c>
      <c r="B51" s="99">
        <v>34</v>
      </c>
      <c r="C51" s="23" t="s">
        <v>174</v>
      </c>
      <c r="D51" s="22" t="s">
        <v>174</v>
      </c>
      <c r="E51" s="23" t="s">
        <v>322</v>
      </c>
      <c r="F51" s="24" t="s">
        <v>333</v>
      </c>
      <c r="G51" s="22" t="s">
        <v>19</v>
      </c>
      <c r="H51" s="22"/>
      <c r="I51" s="26">
        <v>41655</v>
      </c>
      <c r="J51" s="27">
        <v>41851</v>
      </c>
      <c r="K51" s="27"/>
      <c r="L51" s="27" t="s">
        <v>330</v>
      </c>
      <c r="M51" s="27" t="s">
        <v>334</v>
      </c>
      <c r="N51" s="29">
        <v>50</v>
      </c>
      <c r="O51" s="29">
        <v>50</v>
      </c>
      <c r="P51" s="114" t="s">
        <v>318</v>
      </c>
      <c r="Q51" s="114">
        <v>555</v>
      </c>
      <c r="R51" s="21"/>
    </row>
    <row r="52" spans="1:18" s="99" customFormat="1" x14ac:dyDescent="0.2">
      <c r="A52" s="40" t="s">
        <v>311</v>
      </c>
      <c r="B52" s="99">
        <v>34</v>
      </c>
      <c r="C52" s="23" t="s">
        <v>174</v>
      </c>
      <c r="D52" s="22" t="s">
        <v>174</v>
      </c>
      <c r="E52" s="23" t="s">
        <v>322</v>
      </c>
      <c r="F52" s="24" t="s">
        <v>335</v>
      </c>
      <c r="G52" s="22" t="s">
        <v>19</v>
      </c>
      <c r="H52" s="22"/>
      <c r="I52" s="26">
        <v>41183</v>
      </c>
      <c r="J52" s="27">
        <v>41274</v>
      </c>
      <c r="K52" s="27"/>
      <c r="L52" s="27" t="s">
        <v>315</v>
      </c>
      <c r="M52" s="27" t="s">
        <v>336</v>
      </c>
      <c r="N52" s="29">
        <v>300</v>
      </c>
      <c r="O52" s="29">
        <v>300</v>
      </c>
      <c r="P52" s="114">
        <v>115783180</v>
      </c>
      <c r="Q52" s="114">
        <v>558</v>
      </c>
      <c r="R52" s="21"/>
    </row>
    <row r="53" spans="1:18" s="99" customFormat="1" x14ac:dyDescent="0.2">
      <c r="A53" s="40" t="s">
        <v>311</v>
      </c>
      <c r="B53" s="99">
        <v>35</v>
      </c>
      <c r="C53" s="23" t="s">
        <v>174</v>
      </c>
      <c r="D53" s="22" t="s">
        <v>174</v>
      </c>
      <c r="E53" s="23" t="s">
        <v>312</v>
      </c>
      <c r="F53" s="24" t="s">
        <v>337</v>
      </c>
      <c r="G53" s="24" t="s">
        <v>19</v>
      </c>
      <c r="H53" s="25"/>
      <c r="I53" s="26">
        <v>41204</v>
      </c>
      <c r="J53" s="27">
        <v>41274</v>
      </c>
      <c r="K53" s="27"/>
      <c r="L53" s="27" t="s">
        <v>338</v>
      </c>
      <c r="M53" s="27" t="s">
        <v>315</v>
      </c>
      <c r="N53" s="29">
        <v>200</v>
      </c>
      <c r="O53" s="29">
        <v>200</v>
      </c>
      <c r="P53" s="114">
        <v>175088000</v>
      </c>
      <c r="Q53" s="114">
        <v>821</v>
      </c>
      <c r="R53" s="21"/>
    </row>
    <row r="54" spans="1:18" s="99" customFormat="1" x14ac:dyDescent="0.2">
      <c r="A54" s="40" t="s">
        <v>311</v>
      </c>
      <c r="B54" s="99">
        <v>35</v>
      </c>
      <c r="C54" s="23" t="s">
        <v>174</v>
      </c>
      <c r="D54" s="22" t="s">
        <v>174</v>
      </c>
      <c r="E54" s="23" t="s">
        <v>312</v>
      </c>
      <c r="F54" s="24" t="s">
        <v>339</v>
      </c>
      <c r="G54" s="24" t="s">
        <v>19</v>
      </c>
      <c r="H54" s="22"/>
      <c r="I54" s="26">
        <v>41248</v>
      </c>
      <c r="J54" s="27">
        <v>41943</v>
      </c>
      <c r="K54" s="27"/>
      <c r="L54" s="27" t="s">
        <v>340</v>
      </c>
      <c r="M54" s="27"/>
      <c r="N54" s="29">
        <v>400</v>
      </c>
      <c r="O54" s="29">
        <v>400</v>
      </c>
      <c r="P54" s="114">
        <v>1309384500</v>
      </c>
      <c r="Q54" s="114">
        <v>822</v>
      </c>
      <c r="R54" s="21"/>
    </row>
    <row r="55" spans="1:18" s="99" customFormat="1" ht="17.25" customHeight="1" x14ac:dyDescent="0.2">
      <c r="A55" s="40" t="s">
        <v>311</v>
      </c>
      <c r="B55" s="99">
        <v>35</v>
      </c>
      <c r="C55" s="23" t="s">
        <v>174</v>
      </c>
      <c r="D55" s="22" t="s">
        <v>174</v>
      </c>
      <c r="E55" s="23" t="s">
        <v>322</v>
      </c>
      <c r="F55" s="171" t="s">
        <v>316</v>
      </c>
      <c r="G55" s="22" t="s">
        <v>19</v>
      </c>
      <c r="H55" s="22"/>
      <c r="I55" s="26">
        <v>41655</v>
      </c>
      <c r="J55" s="27">
        <v>41851</v>
      </c>
      <c r="K55" s="27"/>
      <c r="L55" s="27" t="s">
        <v>317</v>
      </c>
      <c r="M55" s="27" t="s">
        <v>315</v>
      </c>
      <c r="N55" s="29">
        <v>635</v>
      </c>
      <c r="O55" s="29">
        <v>635</v>
      </c>
      <c r="P55" s="114" t="s">
        <v>318</v>
      </c>
      <c r="Q55" s="114"/>
      <c r="R55" s="21" t="s">
        <v>341</v>
      </c>
    </row>
    <row r="56" spans="1:18" s="115" customFormat="1" x14ac:dyDescent="0.2">
      <c r="A56" s="40" t="s">
        <v>175</v>
      </c>
      <c r="B56" s="99"/>
      <c r="C56" s="23" t="s">
        <v>174</v>
      </c>
      <c r="D56" s="22" t="s">
        <v>174</v>
      </c>
      <c r="E56" s="23" t="s">
        <v>32</v>
      </c>
      <c r="F56" s="28">
        <v>53420.12</v>
      </c>
      <c r="G56" s="22" t="s">
        <v>19</v>
      </c>
      <c r="H56" s="25"/>
      <c r="I56" s="26">
        <v>40920</v>
      </c>
      <c r="J56" s="27">
        <v>41090</v>
      </c>
      <c r="K56" s="27" t="s">
        <v>16</v>
      </c>
      <c r="L56" s="27" t="s">
        <v>680</v>
      </c>
      <c r="M56" s="27" t="s">
        <v>681</v>
      </c>
      <c r="N56" s="29">
        <v>664</v>
      </c>
      <c r="O56" s="29">
        <f>+N56*H56</f>
        <v>0</v>
      </c>
      <c r="P56" s="114">
        <v>467841197</v>
      </c>
      <c r="Q56" s="114">
        <v>137</v>
      </c>
      <c r="R56" s="21"/>
    </row>
    <row r="57" spans="1:18" s="115" customFormat="1" x14ac:dyDescent="0.2">
      <c r="A57" s="40" t="s">
        <v>175</v>
      </c>
      <c r="B57" s="99"/>
      <c r="C57" s="23" t="s">
        <v>174</v>
      </c>
      <c r="D57" s="22" t="s">
        <v>174</v>
      </c>
      <c r="E57" s="23" t="s">
        <v>32</v>
      </c>
      <c r="F57" s="28">
        <v>129120.12</v>
      </c>
      <c r="G57" s="22" t="s">
        <v>19</v>
      </c>
      <c r="H57" s="22"/>
      <c r="I57" s="26">
        <v>41091</v>
      </c>
      <c r="J57" s="27">
        <v>41273</v>
      </c>
      <c r="K57" s="27" t="s">
        <v>16</v>
      </c>
      <c r="L57" s="27" t="s">
        <v>682</v>
      </c>
      <c r="M57" s="27" t="s">
        <v>681</v>
      </c>
      <c r="N57" s="29">
        <v>651</v>
      </c>
      <c r="O57" s="29">
        <v>0</v>
      </c>
      <c r="P57" s="114">
        <v>523893505</v>
      </c>
      <c r="Q57" s="114">
        <v>138</v>
      </c>
      <c r="R57" s="21"/>
    </row>
    <row r="58" spans="1:18" s="115" customFormat="1" x14ac:dyDescent="0.2">
      <c r="A58" s="40" t="s">
        <v>175</v>
      </c>
      <c r="B58" s="99"/>
      <c r="C58" s="23" t="s">
        <v>174</v>
      </c>
      <c r="D58" s="22" t="s">
        <v>174</v>
      </c>
      <c r="E58" s="23" t="s">
        <v>32</v>
      </c>
      <c r="F58" s="170">
        <v>22120.13</v>
      </c>
      <c r="G58" s="22" t="s">
        <v>19</v>
      </c>
      <c r="H58" s="22"/>
      <c r="I58" s="26">
        <v>41353</v>
      </c>
      <c r="J58" s="27">
        <v>41639</v>
      </c>
      <c r="K58" s="27" t="s">
        <v>16</v>
      </c>
      <c r="L58" s="27" t="s">
        <v>683</v>
      </c>
      <c r="M58" s="27" t="s">
        <v>681</v>
      </c>
      <c r="N58" s="29">
        <v>50</v>
      </c>
      <c r="O58" s="29">
        <v>0</v>
      </c>
      <c r="P58" s="114">
        <v>83554350</v>
      </c>
      <c r="Q58" s="114">
        <v>139</v>
      </c>
      <c r="R58" s="21"/>
    </row>
    <row r="59" spans="1:18" s="115" customFormat="1" x14ac:dyDescent="0.2">
      <c r="A59" s="40" t="s">
        <v>175</v>
      </c>
      <c r="B59" s="99"/>
      <c r="C59" s="23" t="s">
        <v>174</v>
      </c>
      <c r="D59" s="22" t="s">
        <v>174</v>
      </c>
      <c r="E59" s="23" t="s">
        <v>32</v>
      </c>
      <c r="F59" s="28" t="s">
        <v>684</v>
      </c>
      <c r="G59" s="22" t="s">
        <v>19</v>
      </c>
      <c r="H59" s="22"/>
      <c r="I59" s="26">
        <v>41662</v>
      </c>
      <c r="J59" s="27">
        <v>41943</v>
      </c>
      <c r="K59" s="27" t="s">
        <v>16</v>
      </c>
      <c r="L59" s="27" t="s">
        <v>685</v>
      </c>
      <c r="M59" s="27" t="s">
        <v>681</v>
      </c>
      <c r="N59" s="29">
        <v>105</v>
      </c>
      <c r="O59" s="29">
        <v>0</v>
      </c>
      <c r="P59" s="114">
        <v>465214575</v>
      </c>
      <c r="Q59" s="114">
        <v>140</v>
      </c>
      <c r="R59" s="21"/>
    </row>
    <row r="60" spans="1:18" s="115" customFormat="1" x14ac:dyDescent="0.2">
      <c r="A60" s="40" t="s">
        <v>175</v>
      </c>
      <c r="B60" s="99"/>
      <c r="C60" s="23" t="s">
        <v>174</v>
      </c>
      <c r="D60" s="22" t="s">
        <v>174</v>
      </c>
      <c r="E60" s="23" t="s">
        <v>32</v>
      </c>
      <c r="F60" s="24">
        <v>53520.12</v>
      </c>
      <c r="G60" s="22" t="s">
        <v>19</v>
      </c>
      <c r="H60" s="25"/>
      <c r="I60" s="26">
        <v>41212</v>
      </c>
      <c r="J60" s="27">
        <v>41274</v>
      </c>
      <c r="K60" s="27" t="s">
        <v>16</v>
      </c>
      <c r="L60" s="27" t="s">
        <v>686</v>
      </c>
      <c r="M60" s="27" t="s">
        <v>681</v>
      </c>
      <c r="N60" s="29">
        <v>100</v>
      </c>
      <c r="O60" s="29">
        <f>+N60*H60</f>
        <v>0</v>
      </c>
      <c r="P60" s="114"/>
      <c r="Q60" s="114">
        <v>141</v>
      </c>
      <c r="R60" s="21"/>
    </row>
    <row r="61" spans="1:18" s="115" customFormat="1" x14ac:dyDescent="0.2">
      <c r="A61" s="40" t="s">
        <v>175</v>
      </c>
      <c r="B61" s="99"/>
      <c r="C61" s="23" t="s">
        <v>174</v>
      </c>
      <c r="D61" s="22" t="s">
        <v>174</v>
      </c>
      <c r="E61" s="23" t="s">
        <v>32</v>
      </c>
      <c r="F61" s="24">
        <v>42220.13</v>
      </c>
      <c r="G61" s="22" t="s">
        <v>19</v>
      </c>
      <c r="H61" s="22"/>
      <c r="I61" s="26">
        <v>41532</v>
      </c>
      <c r="J61" s="27">
        <v>41851</v>
      </c>
      <c r="K61" s="27" t="s">
        <v>16</v>
      </c>
      <c r="L61" s="27" t="s">
        <v>687</v>
      </c>
      <c r="M61" s="27" t="s">
        <v>681</v>
      </c>
      <c r="N61" s="29">
        <v>199</v>
      </c>
      <c r="O61" s="29">
        <v>0</v>
      </c>
      <c r="P61" s="114"/>
      <c r="Q61" s="114">
        <v>141</v>
      </c>
      <c r="R61" s="21"/>
    </row>
    <row r="62" spans="1:18" s="115" customFormat="1" x14ac:dyDescent="0.2">
      <c r="A62" s="40" t="s">
        <v>175</v>
      </c>
      <c r="B62" s="99"/>
      <c r="C62" s="23" t="s">
        <v>174</v>
      </c>
      <c r="D62" s="22" t="s">
        <v>174</v>
      </c>
      <c r="E62" s="23" t="s">
        <v>32</v>
      </c>
      <c r="F62" s="84">
        <v>1532011</v>
      </c>
      <c r="G62" s="22" t="s">
        <v>19</v>
      </c>
      <c r="H62" s="25"/>
      <c r="I62" s="26">
        <v>40561</v>
      </c>
      <c r="J62" s="27">
        <v>40908</v>
      </c>
      <c r="K62" s="27" t="s">
        <v>16</v>
      </c>
      <c r="L62" s="27" t="s">
        <v>688</v>
      </c>
      <c r="M62" s="27" t="s">
        <v>681</v>
      </c>
      <c r="N62" s="29">
        <v>250</v>
      </c>
      <c r="O62" s="29">
        <f>+N62*H62</f>
        <v>0</v>
      </c>
      <c r="P62" s="114">
        <v>169497934</v>
      </c>
      <c r="Q62" s="114">
        <v>357</v>
      </c>
      <c r="R62" s="21"/>
    </row>
    <row r="63" spans="1:18" s="115" customFormat="1" x14ac:dyDescent="0.2">
      <c r="A63" s="40" t="s">
        <v>175</v>
      </c>
      <c r="B63" s="99"/>
      <c r="C63" s="23" t="s">
        <v>174</v>
      </c>
      <c r="D63" s="22" t="s">
        <v>174</v>
      </c>
      <c r="E63" s="23" t="s">
        <v>32</v>
      </c>
      <c r="F63" s="84">
        <v>651</v>
      </c>
      <c r="G63" s="22" t="s">
        <v>19</v>
      </c>
      <c r="H63" s="22"/>
      <c r="I63" s="26">
        <v>41264</v>
      </c>
      <c r="J63" s="27">
        <v>41851</v>
      </c>
      <c r="K63" s="27" t="s">
        <v>16</v>
      </c>
      <c r="L63" s="27" t="s">
        <v>689</v>
      </c>
      <c r="M63" s="27" t="s">
        <v>681</v>
      </c>
      <c r="N63" s="29">
        <v>2000</v>
      </c>
      <c r="O63" s="29" t="s">
        <v>681</v>
      </c>
      <c r="P63" s="114">
        <v>6872245320</v>
      </c>
      <c r="Q63" s="114">
        <v>358</v>
      </c>
      <c r="R63" s="21"/>
    </row>
    <row r="64" spans="1:18" s="115" customFormat="1" x14ac:dyDescent="0.2">
      <c r="A64" s="40" t="s">
        <v>175</v>
      </c>
      <c r="B64" s="99"/>
      <c r="C64" s="23"/>
      <c r="D64" s="22"/>
      <c r="E64" s="23" t="s">
        <v>32</v>
      </c>
      <c r="F64" s="24">
        <v>22020.13</v>
      </c>
      <c r="G64" s="22" t="s">
        <v>19</v>
      </c>
      <c r="H64" s="25"/>
      <c r="I64" s="26">
        <v>41353</v>
      </c>
      <c r="J64" s="27">
        <v>41639</v>
      </c>
      <c r="K64" s="27" t="s">
        <v>16</v>
      </c>
      <c r="L64" s="27" t="s">
        <v>690</v>
      </c>
      <c r="M64" s="27" t="s">
        <v>681</v>
      </c>
      <c r="N64" s="29">
        <v>635</v>
      </c>
      <c r="O64" s="29">
        <f>+N64*H64</f>
        <v>0</v>
      </c>
      <c r="P64" s="114">
        <v>1061013245</v>
      </c>
      <c r="Q64" s="114">
        <v>360</v>
      </c>
      <c r="R64" s="21"/>
    </row>
    <row r="65" spans="1:21" s="115" customFormat="1" x14ac:dyDescent="0.2">
      <c r="A65" s="40" t="s">
        <v>175</v>
      </c>
      <c r="B65" s="99"/>
      <c r="C65" s="23" t="s">
        <v>174</v>
      </c>
      <c r="D65" s="22" t="s">
        <v>174</v>
      </c>
      <c r="E65" s="23" t="s">
        <v>32</v>
      </c>
      <c r="F65" s="24" t="s">
        <v>691</v>
      </c>
      <c r="G65" s="22" t="s">
        <v>19</v>
      </c>
      <c r="H65" s="25"/>
      <c r="I65" s="26">
        <v>39818</v>
      </c>
      <c r="J65" s="27">
        <v>40178</v>
      </c>
      <c r="K65" s="27" t="s">
        <v>16</v>
      </c>
      <c r="L65" s="27" t="s">
        <v>692</v>
      </c>
      <c r="M65" s="27"/>
      <c r="N65" s="29">
        <v>198</v>
      </c>
      <c r="O65" s="29">
        <f>+N65*H65</f>
        <v>0</v>
      </c>
      <c r="P65" s="114">
        <v>224563954</v>
      </c>
      <c r="Q65" s="114">
        <v>590</v>
      </c>
      <c r="R65" s="21"/>
    </row>
    <row r="66" spans="1:21" s="115" customFormat="1" x14ac:dyDescent="0.2">
      <c r="A66" s="40" t="s">
        <v>175</v>
      </c>
      <c r="B66" s="99"/>
      <c r="C66" s="23" t="s">
        <v>174</v>
      </c>
      <c r="D66" s="22" t="s">
        <v>174</v>
      </c>
      <c r="E66" s="23" t="s">
        <v>32</v>
      </c>
      <c r="F66" s="24" t="s">
        <v>693</v>
      </c>
      <c r="G66" s="22" t="s">
        <v>19</v>
      </c>
      <c r="H66" s="22"/>
      <c r="I66" s="26">
        <v>41246</v>
      </c>
      <c r="J66" s="27">
        <v>41274</v>
      </c>
      <c r="K66" s="27" t="s">
        <v>16</v>
      </c>
      <c r="L66" s="27"/>
      <c r="M66" s="27"/>
      <c r="N66" s="29"/>
      <c r="O66" s="29"/>
      <c r="P66" s="114"/>
      <c r="Q66" s="114"/>
      <c r="R66" s="21"/>
    </row>
    <row r="67" spans="1:21" s="115" customFormat="1" ht="17.25" customHeight="1" x14ac:dyDescent="0.2">
      <c r="A67" s="40" t="s">
        <v>175</v>
      </c>
      <c r="B67" s="99"/>
      <c r="C67" s="23" t="s">
        <v>174</v>
      </c>
      <c r="D67" s="22" t="s">
        <v>174</v>
      </c>
      <c r="E67" s="23" t="s">
        <v>32</v>
      </c>
      <c r="F67" s="28">
        <v>10132912</v>
      </c>
      <c r="G67" s="22" t="s">
        <v>19</v>
      </c>
      <c r="H67" s="25"/>
      <c r="I67" s="26">
        <v>40932</v>
      </c>
      <c r="J67" s="27">
        <v>41090</v>
      </c>
      <c r="K67" s="27"/>
      <c r="L67" s="84">
        <v>17.600000000000001</v>
      </c>
      <c r="M67" s="27"/>
      <c r="N67" s="28">
        <v>100</v>
      </c>
      <c r="O67" s="29">
        <f>+N67*H67</f>
        <v>0</v>
      </c>
      <c r="P67" s="116">
        <v>28856895</v>
      </c>
      <c r="Q67" s="21">
        <v>625</v>
      </c>
      <c r="R67" s="21" t="s">
        <v>694</v>
      </c>
    </row>
    <row r="68" spans="1:21" s="115" customFormat="1" ht="17.25" customHeight="1" x14ac:dyDescent="0.2">
      <c r="A68" s="40" t="s">
        <v>175</v>
      </c>
      <c r="B68" s="99"/>
      <c r="C68" s="23" t="s">
        <v>174</v>
      </c>
      <c r="D68" s="22" t="s">
        <v>174</v>
      </c>
      <c r="E68" s="23" t="s">
        <v>32</v>
      </c>
      <c r="F68" s="24" t="s">
        <v>695</v>
      </c>
      <c r="G68" s="22" t="s">
        <v>19</v>
      </c>
      <c r="H68" s="22"/>
      <c r="I68" s="26">
        <v>41254</v>
      </c>
      <c r="J68" s="27">
        <v>41851</v>
      </c>
      <c r="K68" s="27"/>
      <c r="L68" s="84">
        <v>19.2</v>
      </c>
      <c r="M68" s="27"/>
      <c r="N68" s="28">
        <v>100</v>
      </c>
      <c r="O68" s="29"/>
      <c r="P68" s="116">
        <v>309560600</v>
      </c>
      <c r="Q68" s="114">
        <v>626</v>
      </c>
      <c r="R68" s="21" t="s">
        <v>696</v>
      </c>
    </row>
    <row r="69" spans="1:21" s="115" customFormat="1" ht="17.25" customHeight="1" x14ac:dyDescent="0.2">
      <c r="A69" s="40" t="s">
        <v>175</v>
      </c>
      <c r="B69" s="99"/>
      <c r="C69" s="23" t="s">
        <v>174</v>
      </c>
      <c r="D69" s="22" t="s">
        <v>174</v>
      </c>
      <c r="E69" s="23" t="s">
        <v>32</v>
      </c>
      <c r="F69" s="24" t="s">
        <v>697</v>
      </c>
      <c r="G69" s="22" t="s">
        <v>19</v>
      </c>
      <c r="H69" s="22"/>
      <c r="I69" s="26">
        <v>41214</v>
      </c>
      <c r="J69" s="27">
        <v>41274</v>
      </c>
      <c r="K69" s="27"/>
      <c r="L69" s="84">
        <v>2</v>
      </c>
      <c r="M69" s="27"/>
      <c r="N69" s="28">
        <v>100</v>
      </c>
      <c r="O69" s="29"/>
      <c r="P69" s="117">
        <v>41869700</v>
      </c>
      <c r="Q69" s="114">
        <v>627</v>
      </c>
      <c r="R69" s="21" t="s">
        <v>696</v>
      </c>
    </row>
    <row r="71" spans="1:21" s="698" customFormat="1" ht="15" customHeight="1" x14ac:dyDescent="0.25">
      <c r="A71" s="855" t="s">
        <v>993</v>
      </c>
      <c r="B71" s="855">
        <v>18</v>
      </c>
      <c r="C71" s="855" t="s">
        <v>617</v>
      </c>
      <c r="D71" s="855" t="s">
        <v>617</v>
      </c>
      <c r="E71" s="855" t="s">
        <v>1038</v>
      </c>
      <c r="F71" s="1260" t="s">
        <v>732</v>
      </c>
      <c r="G71" s="855" t="s">
        <v>16</v>
      </c>
      <c r="H71" s="855" t="s">
        <v>95</v>
      </c>
      <c r="I71" s="856">
        <v>40359</v>
      </c>
      <c r="J71" s="856">
        <v>40479</v>
      </c>
      <c r="K71" s="855" t="s">
        <v>16</v>
      </c>
      <c r="L71" s="855">
        <v>0</v>
      </c>
      <c r="M71" s="855">
        <v>4</v>
      </c>
      <c r="N71" s="855">
        <v>0</v>
      </c>
      <c r="O71" s="855" t="s">
        <v>95</v>
      </c>
      <c r="P71" s="855">
        <v>547389360</v>
      </c>
      <c r="Q71" s="855">
        <v>72</v>
      </c>
      <c r="R71" s="855" t="s">
        <v>1039</v>
      </c>
      <c r="S71" s="855"/>
      <c r="T71" s="855"/>
      <c r="U71" s="855"/>
    </row>
    <row r="72" spans="1:21" s="698" customFormat="1" ht="15" customHeight="1" x14ac:dyDescent="0.25">
      <c r="A72" s="855" t="s">
        <v>993</v>
      </c>
      <c r="B72" s="855">
        <v>18</v>
      </c>
      <c r="C72" s="855" t="s">
        <v>617</v>
      </c>
      <c r="D72" s="855" t="s">
        <v>617</v>
      </c>
      <c r="E72" s="855" t="s">
        <v>1038</v>
      </c>
      <c r="F72" s="1260">
        <v>937</v>
      </c>
      <c r="G72" s="855" t="s">
        <v>16</v>
      </c>
      <c r="H72" s="855" t="s">
        <v>95</v>
      </c>
      <c r="I72" s="856">
        <v>40359</v>
      </c>
      <c r="J72" s="856">
        <v>40479</v>
      </c>
      <c r="K72" s="855" t="s">
        <v>16</v>
      </c>
      <c r="L72" s="855">
        <v>0</v>
      </c>
      <c r="M72" s="855">
        <v>4</v>
      </c>
      <c r="N72" s="855">
        <v>0</v>
      </c>
      <c r="O72" s="855" t="s">
        <v>95</v>
      </c>
      <c r="P72" s="855">
        <v>79067352</v>
      </c>
      <c r="Q72" s="855">
        <v>74</v>
      </c>
      <c r="R72" s="855" t="s">
        <v>1040</v>
      </c>
      <c r="S72" s="855"/>
      <c r="T72" s="855"/>
      <c r="U72" s="855"/>
    </row>
    <row r="73" spans="1:21" s="698" customFormat="1" ht="15" customHeight="1" x14ac:dyDescent="0.25">
      <c r="A73" s="855" t="s">
        <v>993</v>
      </c>
      <c r="B73" s="855">
        <v>18</v>
      </c>
      <c r="C73" s="855" t="s">
        <v>617</v>
      </c>
      <c r="D73" s="855" t="s">
        <v>617</v>
      </c>
      <c r="E73" s="855" t="s">
        <v>1038</v>
      </c>
      <c r="F73" s="1260">
        <v>1588</v>
      </c>
      <c r="G73" s="855" t="s">
        <v>16</v>
      </c>
      <c r="H73" s="855" t="s">
        <v>95</v>
      </c>
      <c r="I73" s="856">
        <v>40541</v>
      </c>
      <c r="J73" s="856">
        <v>40907</v>
      </c>
      <c r="K73" s="855" t="s">
        <v>16</v>
      </c>
      <c r="L73" s="855">
        <v>0</v>
      </c>
      <c r="M73" s="855">
        <v>12</v>
      </c>
      <c r="N73" s="855">
        <v>0</v>
      </c>
      <c r="O73" s="855" t="s">
        <v>95</v>
      </c>
      <c r="P73" s="855">
        <v>1665997098</v>
      </c>
      <c r="Q73" s="855">
        <v>74</v>
      </c>
      <c r="R73" s="855" t="s">
        <v>1039</v>
      </c>
      <c r="S73" s="855"/>
      <c r="T73" s="855"/>
      <c r="U73" s="855"/>
    </row>
    <row r="74" spans="1:21" s="698" customFormat="1" ht="19.5" customHeight="1" x14ac:dyDescent="0.25">
      <c r="A74" s="855" t="s">
        <v>993</v>
      </c>
      <c r="B74" s="855">
        <v>18</v>
      </c>
      <c r="C74" s="855" t="s">
        <v>617</v>
      </c>
      <c r="D74" s="855" t="s">
        <v>617</v>
      </c>
      <c r="E74" s="855" t="s">
        <v>1038</v>
      </c>
      <c r="F74" s="1260">
        <v>1564</v>
      </c>
      <c r="G74" s="855" t="s">
        <v>16</v>
      </c>
      <c r="H74" s="855" t="s">
        <v>95</v>
      </c>
      <c r="I74" s="856">
        <v>40541</v>
      </c>
      <c r="J74" s="856">
        <v>40907</v>
      </c>
      <c r="K74" s="855" t="s">
        <v>16</v>
      </c>
      <c r="L74" s="855">
        <v>0</v>
      </c>
      <c r="M74" s="855">
        <v>12</v>
      </c>
      <c r="N74" s="855">
        <v>0</v>
      </c>
      <c r="O74" s="855" t="s">
        <v>95</v>
      </c>
      <c r="P74" s="855">
        <v>1800895721</v>
      </c>
      <c r="Q74" s="855">
        <v>73</v>
      </c>
      <c r="R74" s="855" t="s">
        <v>1041</v>
      </c>
      <c r="S74" s="855"/>
      <c r="T74" s="855"/>
      <c r="U74" s="855"/>
    </row>
    <row r="75" spans="1:21" s="698" customFormat="1" ht="15" customHeight="1" x14ac:dyDescent="0.25">
      <c r="A75" s="855" t="s">
        <v>993</v>
      </c>
      <c r="B75" s="855">
        <v>18</v>
      </c>
      <c r="C75" s="855" t="s">
        <v>617</v>
      </c>
      <c r="D75" s="855" t="s">
        <v>617</v>
      </c>
      <c r="E75" s="855" t="s">
        <v>1038</v>
      </c>
      <c r="F75" s="1260">
        <v>1647</v>
      </c>
      <c r="G75" s="855" t="s">
        <v>16</v>
      </c>
      <c r="H75" s="855" t="s">
        <v>95</v>
      </c>
      <c r="I75" s="856">
        <v>40542</v>
      </c>
      <c r="J75" s="856">
        <v>40907</v>
      </c>
      <c r="K75" s="855" t="s">
        <v>16</v>
      </c>
      <c r="L75" s="855">
        <v>0</v>
      </c>
      <c r="M75" s="855">
        <v>12</v>
      </c>
      <c r="N75" s="855">
        <v>0</v>
      </c>
      <c r="O75" s="855" t="s">
        <v>95</v>
      </c>
      <c r="P75" s="855">
        <v>227365326</v>
      </c>
      <c r="Q75" s="855">
        <v>73</v>
      </c>
      <c r="R75" s="855" t="s">
        <v>1042</v>
      </c>
      <c r="S75" s="855"/>
      <c r="T75" s="855"/>
      <c r="U75" s="855"/>
    </row>
    <row r="76" spans="1:21" s="698" customFormat="1" ht="15" customHeight="1" x14ac:dyDescent="0.25">
      <c r="A76" s="855" t="s">
        <v>993</v>
      </c>
      <c r="B76" s="855">
        <v>18</v>
      </c>
      <c r="C76" s="855" t="s">
        <v>617</v>
      </c>
      <c r="D76" s="855" t="s">
        <v>617</v>
      </c>
      <c r="E76" s="855" t="s">
        <v>1038</v>
      </c>
      <c r="F76" s="1260">
        <v>1563</v>
      </c>
      <c r="G76" s="855" t="s">
        <v>16</v>
      </c>
      <c r="H76" s="855" t="s">
        <v>95</v>
      </c>
      <c r="I76" s="856">
        <v>40541</v>
      </c>
      <c r="J76" s="856">
        <v>40907</v>
      </c>
      <c r="K76" s="855" t="s">
        <v>16</v>
      </c>
      <c r="L76" s="855">
        <v>0</v>
      </c>
      <c r="M76" s="855">
        <v>12</v>
      </c>
      <c r="N76" s="855">
        <v>0</v>
      </c>
      <c r="O76" s="855" t="s">
        <v>95</v>
      </c>
      <c r="P76" s="855">
        <v>3601791442</v>
      </c>
      <c r="Q76" s="855">
        <v>75</v>
      </c>
      <c r="R76" s="855" t="s">
        <v>1043</v>
      </c>
      <c r="S76" s="855"/>
      <c r="T76" s="855"/>
      <c r="U76" s="855"/>
    </row>
    <row r="77" spans="1:21" s="698" customFormat="1" ht="15" customHeight="1" x14ac:dyDescent="0.25">
      <c r="A77" s="855" t="s">
        <v>993</v>
      </c>
      <c r="B77" s="855">
        <v>18</v>
      </c>
      <c r="C77" s="855" t="s">
        <v>617</v>
      </c>
      <c r="D77" s="855" t="s">
        <v>617</v>
      </c>
      <c r="E77" s="855" t="s">
        <v>1038</v>
      </c>
      <c r="F77" s="1260">
        <v>1466</v>
      </c>
      <c r="G77" s="855" t="s">
        <v>16</v>
      </c>
      <c r="H77" s="855" t="s">
        <v>95</v>
      </c>
      <c r="I77" s="856">
        <v>40875</v>
      </c>
      <c r="J77" s="856">
        <v>41623</v>
      </c>
      <c r="K77" s="855" t="s">
        <v>16</v>
      </c>
      <c r="L77" s="855">
        <v>0</v>
      </c>
      <c r="M77" s="855">
        <v>23</v>
      </c>
      <c r="N77" s="855">
        <v>0</v>
      </c>
      <c r="O77" s="855" t="s">
        <v>95</v>
      </c>
      <c r="P77" s="855">
        <v>3239248734</v>
      </c>
      <c r="Q77" s="855">
        <v>75</v>
      </c>
      <c r="R77" s="855" t="s">
        <v>1039</v>
      </c>
      <c r="S77" s="855"/>
      <c r="T77" s="855"/>
      <c r="U77" s="855"/>
    </row>
    <row r="78" spans="1:21" s="698" customFormat="1" ht="15" customHeight="1" x14ac:dyDescent="0.25">
      <c r="A78" s="855" t="s">
        <v>993</v>
      </c>
      <c r="B78" s="855">
        <v>18</v>
      </c>
      <c r="C78" s="855" t="s">
        <v>617</v>
      </c>
      <c r="D78" s="855" t="s">
        <v>617</v>
      </c>
      <c r="E78" s="855" t="s">
        <v>1038</v>
      </c>
      <c r="F78" s="1260">
        <v>1463</v>
      </c>
      <c r="G78" s="855" t="s">
        <v>16</v>
      </c>
      <c r="H78" s="855" t="s">
        <v>95</v>
      </c>
      <c r="I78" s="856">
        <v>40875</v>
      </c>
      <c r="J78" s="856">
        <v>41623</v>
      </c>
      <c r="K78" s="855" t="s">
        <v>16</v>
      </c>
      <c r="L78" s="855">
        <v>0</v>
      </c>
      <c r="M78" s="855">
        <v>23</v>
      </c>
      <c r="N78" s="855">
        <v>0</v>
      </c>
      <c r="O78" s="855" t="s">
        <v>95</v>
      </c>
      <c r="P78" s="855">
        <v>3408780165</v>
      </c>
      <c r="Q78" s="855">
        <v>75</v>
      </c>
      <c r="R78" s="855" t="s">
        <v>1044</v>
      </c>
      <c r="S78" s="855"/>
      <c r="T78" s="855"/>
      <c r="U78" s="855"/>
    </row>
    <row r="79" spans="1:21" s="866" customFormat="1" ht="15.75" customHeight="1" x14ac:dyDescent="0.2">
      <c r="A79" s="857" t="s">
        <v>418</v>
      </c>
      <c r="B79" s="857">
        <v>33</v>
      </c>
      <c r="C79" s="858" t="s">
        <v>617</v>
      </c>
      <c r="D79" s="858" t="s">
        <v>617</v>
      </c>
      <c r="E79" s="859" t="s">
        <v>618</v>
      </c>
      <c r="F79" s="208" t="s">
        <v>619</v>
      </c>
      <c r="G79" s="859" t="s">
        <v>16</v>
      </c>
      <c r="H79" s="860"/>
      <c r="I79" s="861">
        <v>41518</v>
      </c>
      <c r="J79" s="861">
        <v>41639</v>
      </c>
      <c r="K79" s="862">
        <f t="shared" ref="K79:K86" si="0">(YEARFRAC(I79,J79,3))*12</f>
        <v>3.978082191780822</v>
      </c>
      <c r="L79" s="861" t="s">
        <v>16</v>
      </c>
      <c r="M79" s="863">
        <v>0</v>
      </c>
      <c r="N79" s="863">
        <f>K79-M79</f>
        <v>3.978082191780822</v>
      </c>
      <c r="O79" s="864">
        <v>26</v>
      </c>
      <c r="P79" s="865">
        <v>252657699</v>
      </c>
      <c r="Q79" s="865">
        <v>118</v>
      </c>
      <c r="R79" s="32" t="s">
        <v>601</v>
      </c>
    </row>
    <row r="80" spans="1:21" s="866" customFormat="1" ht="15.75" customHeight="1" x14ac:dyDescent="0.2">
      <c r="A80" s="857" t="s">
        <v>418</v>
      </c>
      <c r="B80" s="857">
        <v>33</v>
      </c>
      <c r="C80" s="858" t="s">
        <v>617</v>
      </c>
      <c r="D80" s="858" t="s">
        <v>617</v>
      </c>
      <c r="E80" s="859" t="s">
        <v>618</v>
      </c>
      <c r="F80" s="208" t="s">
        <v>620</v>
      </c>
      <c r="G80" s="859" t="s">
        <v>16</v>
      </c>
      <c r="H80" s="859"/>
      <c r="I80" s="861">
        <v>41149</v>
      </c>
      <c r="J80" s="861">
        <v>41273</v>
      </c>
      <c r="K80" s="863">
        <f t="shared" si="0"/>
        <v>4.0767123287671234</v>
      </c>
      <c r="L80" s="861" t="s">
        <v>16</v>
      </c>
      <c r="M80" s="863">
        <v>0</v>
      </c>
      <c r="N80" s="863">
        <f t="shared" ref="N80:N86" si="1">K80-M80</f>
        <v>4.0767123287671234</v>
      </c>
      <c r="O80" s="864">
        <v>5205</v>
      </c>
      <c r="P80" s="864">
        <f t="shared" ref="P80" si="2">+O80*H80</f>
        <v>0</v>
      </c>
    </row>
    <row r="81" spans="1:18" s="866" customFormat="1" ht="15.75" customHeight="1" x14ac:dyDescent="0.2">
      <c r="A81" s="857" t="s">
        <v>418</v>
      </c>
      <c r="B81" s="857">
        <v>33</v>
      </c>
      <c r="C81" s="858" t="s">
        <v>617</v>
      </c>
      <c r="D81" s="858" t="s">
        <v>617</v>
      </c>
      <c r="E81" s="859" t="s">
        <v>618</v>
      </c>
      <c r="F81" s="208" t="s">
        <v>621</v>
      </c>
      <c r="G81" s="859" t="s">
        <v>16</v>
      </c>
      <c r="H81" s="859"/>
      <c r="I81" s="861">
        <v>40914</v>
      </c>
      <c r="J81" s="861">
        <v>41274</v>
      </c>
      <c r="K81" s="863">
        <f t="shared" si="0"/>
        <v>11.835616438356164</v>
      </c>
      <c r="L81" s="861" t="s">
        <v>16</v>
      </c>
      <c r="M81" s="863">
        <v>0</v>
      </c>
      <c r="N81" s="863">
        <f t="shared" si="1"/>
        <v>11.835616438356164</v>
      </c>
      <c r="O81" s="864">
        <v>26</v>
      </c>
      <c r="P81" s="865">
        <v>1060770800</v>
      </c>
      <c r="Q81" s="865">
        <v>118</v>
      </c>
      <c r="R81" s="32" t="s">
        <v>601</v>
      </c>
    </row>
    <row r="82" spans="1:18" s="866" customFormat="1" ht="15.75" customHeight="1" x14ac:dyDescent="0.2">
      <c r="A82" s="857" t="s">
        <v>418</v>
      </c>
      <c r="B82" s="857">
        <v>33</v>
      </c>
      <c r="C82" s="858" t="s">
        <v>617</v>
      </c>
      <c r="D82" s="858" t="s">
        <v>617</v>
      </c>
      <c r="E82" s="859" t="s">
        <v>618</v>
      </c>
      <c r="F82" s="208" t="s">
        <v>622</v>
      </c>
      <c r="G82" s="859" t="s">
        <v>16</v>
      </c>
      <c r="H82" s="859"/>
      <c r="I82" s="861">
        <v>40905</v>
      </c>
      <c r="J82" s="861">
        <v>41623</v>
      </c>
      <c r="K82" s="863">
        <f t="shared" si="0"/>
        <v>23.605479452054794</v>
      </c>
      <c r="L82" s="861" t="s">
        <v>16</v>
      </c>
      <c r="M82" s="863">
        <v>0</v>
      </c>
      <c r="N82" s="863">
        <v>23.605479452054794</v>
      </c>
      <c r="O82" s="864">
        <v>140</v>
      </c>
      <c r="P82" s="865">
        <v>251648280</v>
      </c>
      <c r="Q82" s="865">
        <v>117</v>
      </c>
      <c r="R82" s="32" t="s">
        <v>601</v>
      </c>
    </row>
    <row r="83" spans="1:18" s="866" customFormat="1" ht="15.75" customHeight="1" x14ac:dyDescent="0.2">
      <c r="A83" s="857" t="s">
        <v>418</v>
      </c>
      <c r="B83" s="857">
        <v>33</v>
      </c>
      <c r="C83" s="858" t="s">
        <v>617</v>
      </c>
      <c r="D83" s="858" t="s">
        <v>617</v>
      </c>
      <c r="E83" s="859" t="s">
        <v>618</v>
      </c>
      <c r="F83" s="208" t="s">
        <v>623</v>
      </c>
      <c r="G83" s="859" t="s">
        <v>16</v>
      </c>
      <c r="H83" s="859"/>
      <c r="I83" s="861">
        <v>40567</v>
      </c>
      <c r="J83" s="861">
        <v>40908</v>
      </c>
      <c r="K83" s="863">
        <f t="shared" si="0"/>
        <v>11.210958904109589</v>
      </c>
      <c r="L83" s="861" t="s">
        <v>16</v>
      </c>
      <c r="M83" s="863">
        <v>0</v>
      </c>
      <c r="N83" s="863">
        <v>11.210958904109589</v>
      </c>
      <c r="O83" s="864">
        <v>125</v>
      </c>
      <c r="P83" s="865">
        <v>4122680207</v>
      </c>
      <c r="Q83" s="865">
        <v>117</v>
      </c>
      <c r="R83" s="32" t="s">
        <v>601</v>
      </c>
    </row>
    <row r="84" spans="1:18" s="866" customFormat="1" ht="15.75" customHeight="1" x14ac:dyDescent="0.2">
      <c r="A84" s="857" t="s">
        <v>418</v>
      </c>
      <c r="B84" s="857">
        <v>33</v>
      </c>
      <c r="C84" s="858" t="s">
        <v>617</v>
      </c>
      <c r="D84" s="858" t="s">
        <v>617</v>
      </c>
      <c r="E84" s="859" t="s">
        <v>618</v>
      </c>
      <c r="F84" s="208" t="s">
        <v>624</v>
      </c>
      <c r="G84" s="859" t="s">
        <v>16</v>
      </c>
      <c r="H84" s="859"/>
      <c r="I84" s="861">
        <v>40905</v>
      </c>
      <c r="J84" s="861">
        <v>41623</v>
      </c>
      <c r="K84" s="863">
        <f t="shared" si="0"/>
        <v>23.605479452054794</v>
      </c>
      <c r="L84" s="861" t="s">
        <v>16</v>
      </c>
      <c r="M84" s="863">
        <v>0</v>
      </c>
      <c r="N84" s="863">
        <f t="shared" si="1"/>
        <v>23.605479452054794</v>
      </c>
      <c r="O84" s="864">
        <v>177</v>
      </c>
      <c r="P84" s="865">
        <v>3680964471</v>
      </c>
      <c r="Q84" s="865">
        <v>117</v>
      </c>
      <c r="R84" s="32" t="s">
        <v>601</v>
      </c>
    </row>
    <row r="85" spans="1:18" s="866" customFormat="1" ht="15.75" customHeight="1" x14ac:dyDescent="0.2">
      <c r="A85" s="857" t="s">
        <v>418</v>
      </c>
      <c r="B85" s="857">
        <v>33</v>
      </c>
      <c r="C85" s="858" t="s">
        <v>617</v>
      </c>
      <c r="D85" s="858" t="s">
        <v>617</v>
      </c>
      <c r="E85" s="859" t="s">
        <v>618</v>
      </c>
      <c r="F85" s="208" t="s">
        <v>625</v>
      </c>
      <c r="G85" s="859" t="s">
        <v>16</v>
      </c>
      <c r="H85" s="859"/>
      <c r="I85" s="861">
        <v>40905</v>
      </c>
      <c r="J85" s="861">
        <v>41623</v>
      </c>
      <c r="K85" s="863">
        <f t="shared" si="0"/>
        <v>23.605479452054794</v>
      </c>
      <c r="L85" s="861" t="s">
        <v>16</v>
      </c>
      <c r="M85" s="863">
        <v>0</v>
      </c>
      <c r="N85" s="863">
        <f t="shared" si="1"/>
        <v>23.605479452054794</v>
      </c>
      <c r="O85" s="864">
        <v>110</v>
      </c>
      <c r="P85" s="865">
        <v>3408780165</v>
      </c>
      <c r="Q85" s="865" t="s">
        <v>626</v>
      </c>
      <c r="R85" s="32" t="s">
        <v>601</v>
      </c>
    </row>
    <row r="86" spans="1:18" s="866" customFormat="1" ht="15.75" customHeight="1" x14ac:dyDescent="0.2">
      <c r="A86" s="857" t="s">
        <v>418</v>
      </c>
      <c r="B86" s="857">
        <v>33</v>
      </c>
      <c r="C86" s="858" t="s">
        <v>617</v>
      </c>
      <c r="D86" s="858" t="s">
        <v>617</v>
      </c>
      <c r="E86" s="859" t="s">
        <v>618</v>
      </c>
      <c r="F86" s="208" t="s">
        <v>627</v>
      </c>
      <c r="G86" s="859" t="s">
        <v>16</v>
      </c>
      <c r="H86" s="859"/>
      <c r="I86" s="861">
        <v>40541</v>
      </c>
      <c r="J86" s="861">
        <v>40907</v>
      </c>
      <c r="K86" s="863">
        <f t="shared" si="0"/>
        <v>12.032876712328768</v>
      </c>
      <c r="L86" s="861" t="s">
        <v>16</v>
      </c>
      <c r="M86" s="863">
        <v>0</v>
      </c>
      <c r="N86" s="863">
        <f t="shared" si="1"/>
        <v>12.032876712328768</v>
      </c>
      <c r="O86" s="864">
        <v>250</v>
      </c>
      <c r="P86" s="865">
        <v>3239248734</v>
      </c>
      <c r="Q86" s="865">
        <v>116</v>
      </c>
      <c r="R86" s="32" t="s">
        <v>601</v>
      </c>
    </row>
    <row r="87" spans="1:18" s="867" customFormat="1" ht="15.75" customHeight="1" x14ac:dyDescent="0.25">
      <c r="A87" s="867" t="s">
        <v>175</v>
      </c>
      <c r="C87" s="858" t="s">
        <v>639</v>
      </c>
      <c r="D87" s="859" t="s">
        <v>639</v>
      </c>
      <c r="E87" s="858" t="s">
        <v>32</v>
      </c>
      <c r="F87" s="209" t="s">
        <v>640</v>
      </c>
      <c r="G87" s="859" t="s">
        <v>16</v>
      </c>
      <c r="H87" s="860">
        <v>0</v>
      </c>
      <c r="I87" s="868">
        <v>38412</v>
      </c>
      <c r="J87" s="861">
        <v>38776</v>
      </c>
      <c r="K87" s="861" t="s">
        <v>16</v>
      </c>
      <c r="L87" s="861"/>
      <c r="M87" s="869">
        <v>12.27</v>
      </c>
      <c r="N87" s="870">
        <v>30</v>
      </c>
      <c r="O87" s="871">
        <v>0</v>
      </c>
      <c r="P87" s="865">
        <v>141683100</v>
      </c>
      <c r="Q87" s="865">
        <v>83</v>
      </c>
      <c r="R87" s="872" t="s">
        <v>641</v>
      </c>
    </row>
    <row r="88" spans="1:18" s="867" customFormat="1" ht="15.75" customHeight="1" x14ac:dyDescent="0.25">
      <c r="A88" s="867" t="s">
        <v>175</v>
      </c>
      <c r="C88" s="858" t="s">
        <v>639</v>
      </c>
      <c r="D88" s="859" t="s">
        <v>639</v>
      </c>
      <c r="E88" s="858" t="s">
        <v>32</v>
      </c>
      <c r="F88" s="209" t="s">
        <v>642</v>
      </c>
      <c r="G88" s="859" t="s">
        <v>16</v>
      </c>
      <c r="H88" s="860">
        <v>0</v>
      </c>
      <c r="I88" s="868">
        <v>38777</v>
      </c>
      <c r="J88" s="861">
        <v>38898</v>
      </c>
      <c r="K88" s="861" t="s">
        <v>16</v>
      </c>
      <c r="L88" s="861"/>
      <c r="M88" s="869">
        <v>4</v>
      </c>
      <c r="N88" s="870">
        <v>45</v>
      </c>
      <c r="O88" s="871">
        <v>0</v>
      </c>
      <c r="P88" s="865">
        <v>88835400</v>
      </c>
      <c r="Q88" s="865">
        <v>83</v>
      </c>
      <c r="R88" s="872" t="s">
        <v>641</v>
      </c>
    </row>
    <row r="89" spans="1:18" s="867" customFormat="1" ht="15.75" customHeight="1" x14ac:dyDescent="0.25">
      <c r="A89" s="867" t="s">
        <v>175</v>
      </c>
      <c r="C89" s="858" t="s">
        <v>639</v>
      </c>
      <c r="D89" s="859" t="s">
        <v>639</v>
      </c>
      <c r="E89" s="858" t="s">
        <v>32</v>
      </c>
      <c r="F89" s="209" t="s">
        <v>643</v>
      </c>
      <c r="G89" s="859" t="s">
        <v>16</v>
      </c>
      <c r="H89" s="859">
        <v>0</v>
      </c>
      <c r="I89" s="868">
        <v>38899</v>
      </c>
      <c r="J89" s="861">
        <v>39113</v>
      </c>
      <c r="K89" s="861" t="s">
        <v>16</v>
      </c>
      <c r="L89" s="861"/>
      <c r="M89" s="869">
        <v>12</v>
      </c>
      <c r="N89" s="870">
        <v>85</v>
      </c>
      <c r="O89" s="871">
        <v>0</v>
      </c>
      <c r="P89" s="865">
        <v>400310876</v>
      </c>
      <c r="Q89" s="865">
        <v>83</v>
      </c>
      <c r="R89" s="872" t="s">
        <v>641</v>
      </c>
    </row>
    <row r="90" spans="1:18" s="867" customFormat="1" ht="15.75" customHeight="1" x14ac:dyDescent="0.25">
      <c r="A90" s="867" t="s">
        <v>175</v>
      </c>
      <c r="C90" s="858" t="s">
        <v>639</v>
      </c>
      <c r="D90" s="859" t="s">
        <v>639</v>
      </c>
      <c r="E90" s="858" t="s">
        <v>32</v>
      </c>
      <c r="F90" s="30" t="s">
        <v>644</v>
      </c>
      <c r="G90" s="859" t="s">
        <v>16</v>
      </c>
      <c r="H90" s="859">
        <v>0</v>
      </c>
      <c r="I90" s="868">
        <v>39114</v>
      </c>
      <c r="J90" s="861">
        <v>39263</v>
      </c>
      <c r="K90" s="861" t="s">
        <v>16</v>
      </c>
      <c r="L90" s="861"/>
      <c r="M90" s="869">
        <v>3</v>
      </c>
      <c r="N90" s="870">
        <v>125</v>
      </c>
      <c r="O90" s="871">
        <v>0</v>
      </c>
      <c r="P90" s="865">
        <v>458061500</v>
      </c>
      <c r="Q90" s="865">
        <v>84</v>
      </c>
      <c r="R90" s="872" t="s">
        <v>641</v>
      </c>
    </row>
    <row r="91" spans="1:18" s="867" customFormat="1" ht="15.75" customHeight="1" x14ac:dyDescent="0.25">
      <c r="A91" s="867" t="s">
        <v>175</v>
      </c>
      <c r="C91" s="858" t="s">
        <v>639</v>
      </c>
      <c r="D91" s="859" t="s">
        <v>639</v>
      </c>
      <c r="E91" s="858" t="s">
        <v>32</v>
      </c>
      <c r="F91" s="30" t="s">
        <v>645</v>
      </c>
      <c r="G91" s="859" t="s">
        <v>16</v>
      </c>
      <c r="H91" s="859">
        <v>0</v>
      </c>
      <c r="I91" s="868">
        <v>39264</v>
      </c>
      <c r="J91" s="861">
        <v>39386</v>
      </c>
      <c r="K91" s="861" t="s">
        <v>16</v>
      </c>
      <c r="L91" s="861"/>
      <c r="M91" s="869">
        <v>4</v>
      </c>
      <c r="N91" s="870">
        <v>45</v>
      </c>
      <c r="O91" s="871">
        <v>0</v>
      </c>
      <c r="P91" s="865">
        <v>111841020</v>
      </c>
      <c r="Q91" s="865">
        <v>84</v>
      </c>
      <c r="R91" s="872" t="s">
        <v>641</v>
      </c>
    </row>
    <row r="92" spans="1:18" s="867" customFormat="1" ht="15.75" customHeight="1" x14ac:dyDescent="0.25">
      <c r="A92" s="867" t="s">
        <v>175</v>
      </c>
      <c r="C92" s="858" t="s">
        <v>639</v>
      </c>
      <c r="D92" s="859" t="s">
        <v>639</v>
      </c>
      <c r="E92" s="858" t="s">
        <v>32</v>
      </c>
      <c r="F92" s="30" t="s">
        <v>646</v>
      </c>
      <c r="G92" s="859" t="s">
        <v>16</v>
      </c>
      <c r="H92" s="859">
        <v>0</v>
      </c>
      <c r="I92" s="868">
        <v>38899</v>
      </c>
      <c r="J92" s="861">
        <v>39113</v>
      </c>
      <c r="K92" s="861" t="s">
        <v>16</v>
      </c>
      <c r="L92" s="861"/>
      <c r="M92" s="869">
        <v>7</v>
      </c>
      <c r="N92" s="870">
        <v>45</v>
      </c>
      <c r="O92" s="871">
        <v>0</v>
      </c>
      <c r="P92" s="865">
        <v>1333253100</v>
      </c>
      <c r="Q92" s="865">
        <v>84</v>
      </c>
      <c r="R92" s="872" t="s">
        <v>641</v>
      </c>
    </row>
    <row r="93" spans="1:18" s="867" customFormat="1" ht="15.75" customHeight="1" x14ac:dyDescent="0.25">
      <c r="A93" s="867" t="s">
        <v>175</v>
      </c>
      <c r="C93" s="858" t="s">
        <v>639</v>
      </c>
      <c r="D93" s="859" t="s">
        <v>639</v>
      </c>
      <c r="E93" s="858" t="s">
        <v>32</v>
      </c>
      <c r="F93" s="210" t="s">
        <v>647</v>
      </c>
      <c r="G93" s="859" t="s">
        <v>16</v>
      </c>
      <c r="H93" s="859">
        <v>0</v>
      </c>
      <c r="I93" s="868">
        <v>39264</v>
      </c>
      <c r="J93" s="861">
        <v>39416</v>
      </c>
      <c r="K93" s="861" t="s">
        <v>16</v>
      </c>
      <c r="L93" s="861"/>
      <c r="M93" s="869">
        <v>5</v>
      </c>
      <c r="N93" s="870">
        <v>150</v>
      </c>
      <c r="O93" s="871">
        <v>0</v>
      </c>
      <c r="P93" s="865">
        <v>609553800</v>
      </c>
      <c r="Q93" s="865">
        <v>84</v>
      </c>
      <c r="R93" s="872" t="s">
        <v>641</v>
      </c>
    </row>
    <row r="94" spans="1:18" s="867" customFormat="1" ht="15.75" customHeight="1" x14ac:dyDescent="0.25">
      <c r="A94" s="867" t="s">
        <v>175</v>
      </c>
      <c r="C94" s="858" t="s">
        <v>639</v>
      </c>
      <c r="D94" s="859" t="s">
        <v>639</v>
      </c>
      <c r="E94" s="858" t="s">
        <v>32</v>
      </c>
      <c r="F94" s="30" t="s">
        <v>648</v>
      </c>
      <c r="G94" s="859" t="s">
        <v>16</v>
      </c>
      <c r="H94" s="859">
        <v>0</v>
      </c>
      <c r="I94" s="868">
        <v>39264</v>
      </c>
      <c r="J94" s="861">
        <v>39416</v>
      </c>
      <c r="K94" s="861" t="s">
        <v>16</v>
      </c>
      <c r="L94" s="861"/>
      <c r="M94" s="869">
        <v>5</v>
      </c>
      <c r="N94" s="870">
        <v>125</v>
      </c>
      <c r="O94" s="871">
        <v>0</v>
      </c>
      <c r="P94" s="865">
        <v>507961500</v>
      </c>
      <c r="Q94" s="865">
        <v>85</v>
      </c>
      <c r="R94" s="872" t="s">
        <v>641</v>
      </c>
    </row>
    <row r="95" spans="1:18" s="867" customFormat="1" ht="15.75" customHeight="1" x14ac:dyDescent="0.25">
      <c r="A95" s="867" t="s">
        <v>175</v>
      </c>
      <c r="C95" s="858" t="s">
        <v>639</v>
      </c>
      <c r="D95" s="859" t="s">
        <v>639</v>
      </c>
      <c r="E95" s="858" t="s">
        <v>32</v>
      </c>
      <c r="F95" s="30" t="s">
        <v>649</v>
      </c>
      <c r="G95" s="859" t="s">
        <v>16</v>
      </c>
      <c r="H95" s="859">
        <v>0</v>
      </c>
      <c r="I95" s="868">
        <v>39417</v>
      </c>
      <c r="J95" s="861">
        <v>39629</v>
      </c>
      <c r="K95" s="861" t="s">
        <v>16</v>
      </c>
      <c r="L95" s="861"/>
      <c r="M95" s="869">
        <v>7</v>
      </c>
      <c r="N95" s="870">
        <v>90</v>
      </c>
      <c r="O95" s="871">
        <v>0</v>
      </c>
      <c r="P95" s="865">
        <v>699204383</v>
      </c>
      <c r="Q95" s="865">
        <v>85</v>
      </c>
      <c r="R95" s="872" t="s">
        <v>641</v>
      </c>
    </row>
    <row r="96" spans="1:18" s="867" customFormat="1" ht="15.75" customHeight="1" x14ac:dyDescent="0.25">
      <c r="A96" s="867" t="s">
        <v>175</v>
      </c>
      <c r="C96" s="858" t="s">
        <v>639</v>
      </c>
      <c r="D96" s="859" t="s">
        <v>639</v>
      </c>
      <c r="E96" s="858" t="s">
        <v>32</v>
      </c>
      <c r="F96" s="30" t="s">
        <v>650</v>
      </c>
      <c r="G96" s="859" t="s">
        <v>16</v>
      </c>
      <c r="H96" s="859">
        <v>0</v>
      </c>
      <c r="I96" s="868">
        <v>39417</v>
      </c>
      <c r="J96" s="861">
        <v>39721</v>
      </c>
      <c r="K96" s="861" t="s">
        <v>16</v>
      </c>
      <c r="L96" s="861"/>
      <c r="M96" s="869">
        <v>3</v>
      </c>
      <c r="N96" s="870">
        <v>90</v>
      </c>
      <c r="O96" s="871">
        <v>0</v>
      </c>
      <c r="P96" s="865">
        <v>747220598</v>
      </c>
      <c r="Q96" s="865">
        <v>85</v>
      </c>
      <c r="R96" s="872" t="s">
        <v>651</v>
      </c>
    </row>
    <row r="97" spans="1:18" s="867" customFormat="1" ht="15.75" customHeight="1" x14ac:dyDescent="0.25">
      <c r="A97" s="867" t="s">
        <v>175</v>
      </c>
      <c r="C97" s="858" t="s">
        <v>639</v>
      </c>
      <c r="D97" s="859" t="s">
        <v>639</v>
      </c>
      <c r="E97" s="858" t="s">
        <v>32</v>
      </c>
      <c r="F97" s="30" t="s">
        <v>652</v>
      </c>
      <c r="G97" s="859" t="s">
        <v>16</v>
      </c>
      <c r="H97" s="859">
        <v>0</v>
      </c>
      <c r="I97" s="868">
        <v>39432</v>
      </c>
      <c r="J97" s="861">
        <v>39721</v>
      </c>
      <c r="K97" s="861" t="s">
        <v>16</v>
      </c>
      <c r="L97" s="861"/>
      <c r="M97" s="869">
        <v>0</v>
      </c>
      <c r="N97" s="870">
        <v>100</v>
      </c>
      <c r="O97" s="871">
        <v>0</v>
      </c>
      <c r="P97" s="865">
        <v>706343550</v>
      </c>
      <c r="Q97" s="865">
        <v>86</v>
      </c>
      <c r="R97" s="872" t="s">
        <v>651</v>
      </c>
    </row>
    <row r="98" spans="1:18" s="867" customFormat="1" ht="15.75" customHeight="1" x14ac:dyDescent="0.25">
      <c r="A98" s="867" t="s">
        <v>175</v>
      </c>
      <c r="C98" s="858" t="s">
        <v>639</v>
      </c>
      <c r="D98" s="859" t="s">
        <v>639</v>
      </c>
      <c r="E98" s="858" t="s">
        <v>32</v>
      </c>
      <c r="F98" s="30" t="s">
        <v>653</v>
      </c>
      <c r="G98" s="859" t="s">
        <v>16</v>
      </c>
      <c r="H98" s="859">
        <v>0</v>
      </c>
      <c r="I98" s="868">
        <v>39630</v>
      </c>
      <c r="J98" s="861">
        <v>39782</v>
      </c>
      <c r="K98" s="861" t="s">
        <v>16</v>
      </c>
      <c r="L98" s="861"/>
      <c r="M98" s="869">
        <v>2</v>
      </c>
      <c r="N98" s="870">
        <v>120</v>
      </c>
      <c r="O98" s="871">
        <v>0</v>
      </c>
      <c r="P98" s="865">
        <v>393328440</v>
      </c>
      <c r="Q98" s="865">
        <v>87</v>
      </c>
      <c r="R98" s="872" t="s">
        <v>651</v>
      </c>
    </row>
    <row r="99" spans="1:18" s="867" customFormat="1" ht="15.75" customHeight="1" x14ac:dyDescent="0.25">
      <c r="A99" s="867" t="s">
        <v>175</v>
      </c>
      <c r="C99" s="858" t="s">
        <v>639</v>
      </c>
      <c r="D99" s="859" t="s">
        <v>639</v>
      </c>
      <c r="E99" s="858" t="s">
        <v>32</v>
      </c>
      <c r="F99" s="30" t="s">
        <v>654</v>
      </c>
      <c r="G99" s="859" t="s">
        <v>16</v>
      </c>
      <c r="H99" s="859">
        <v>0</v>
      </c>
      <c r="I99" s="868">
        <v>39722</v>
      </c>
      <c r="J99" s="861">
        <v>39782</v>
      </c>
      <c r="K99" s="861" t="s">
        <v>16</v>
      </c>
      <c r="L99" s="861"/>
      <c r="M99" s="869">
        <v>0</v>
      </c>
      <c r="N99" s="870">
        <v>120</v>
      </c>
      <c r="O99" s="871">
        <v>0</v>
      </c>
      <c r="P99" s="865">
        <v>262218960</v>
      </c>
      <c r="Q99" s="865">
        <v>87</v>
      </c>
      <c r="R99" s="872" t="s">
        <v>651</v>
      </c>
    </row>
    <row r="100" spans="1:18" s="867" customFormat="1" ht="15.75" customHeight="1" x14ac:dyDescent="0.25">
      <c r="A100" s="867" t="s">
        <v>175</v>
      </c>
      <c r="C100" s="858" t="s">
        <v>639</v>
      </c>
      <c r="D100" s="859" t="s">
        <v>639</v>
      </c>
      <c r="E100" s="858" t="s">
        <v>32</v>
      </c>
      <c r="F100" s="30" t="s">
        <v>655</v>
      </c>
      <c r="G100" s="859" t="s">
        <v>16</v>
      </c>
      <c r="H100" s="859">
        <v>0</v>
      </c>
      <c r="I100" s="868">
        <v>39722</v>
      </c>
      <c r="J100" s="861">
        <v>39782</v>
      </c>
      <c r="K100" s="861" t="s">
        <v>16</v>
      </c>
      <c r="L100" s="861"/>
      <c r="M100" s="869">
        <v>0</v>
      </c>
      <c r="N100" s="870">
        <v>95</v>
      </c>
      <c r="O100" s="871">
        <v>0</v>
      </c>
      <c r="P100" s="865">
        <v>207590010</v>
      </c>
      <c r="Q100" s="865">
        <v>87</v>
      </c>
      <c r="R100" s="872" t="s">
        <v>651</v>
      </c>
    </row>
    <row r="101" spans="1:18" s="867" customFormat="1" ht="15.75" customHeight="1" x14ac:dyDescent="0.25">
      <c r="A101" s="867" t="s">
        <v>175</v>
      </c>
      <c r="C101" s="858" t="s">
        <v>639</v>
      </c>
      <c r="D101" s="859" t="s">
        <v>639</v>
      </c>
      <c r="E101" s="858" t="s">
        <v>32</v>
      </c>
      <c r="F101" s="30" t="s">
        <v>656</v>
      </c>
      <c r="G101" s="859" t="s">
        <v>16</v>
      </c>
      <c r="H101" s="859">
        <v>0</v>
      </c>
      <c r="I101" s="868">
        <v>39722</v>
      </c>
      <c r="J101" s="861">
        <v>39782</v>
      </c>
      <c r="K101" s="861" t="s">
        <v>16</v>
      </c>
      <c r="L101" s="861"/>
      <c r="M101" s="869">
        <v>0</v>
      </c>
      <c r="N101" s="870">
        <v>70</v>
      </c>
      <c r="O101" s="871">
        <v>0</v>
      </c>
      <c r="P101" s="865">
        <v>152951060</v>
      </c>
      <c r="Q101" s="865">
        <v>88</v>
      </c>
      <c r="R101" s="872" t="s">
        <v>651</v>
      </c>
    </row>
    <row r="102" spans="1:18" s="867" customFormat="1" ht="15.75" customHeight="1" x14ac:dyDescent="0.25">
      <c r="A102" s="867" t="s">
        <v>175</v>
      </c>
      <c r="C102" s="858" t="s">
        <v>639</v>
      </c>
      <c r="D102" s="859" t="s">
        <v>639</v>
      </c>
      <c r="E102" s="858" t="s">
        <v>32</v>
      </c>
      <c r="F102" s="211" t="s">
        <v>657</v>
      </c>
      <c r="G102" s="859" t="s">
        <v>16</v>
      </c>
      <c r="H102" s="859">
        <v>0</v>
      </c>
      <c r="I102" s="868">
        <v>39783</v>
      </c>
      <c r="J102" s="861">
        <v>40359</v>
      </c>
      <c r="K102" s="861" t="s">
        <v>16</v>
      </c>
      <c r="L102" s="861"/>
      <c r="M102" s="869">
        <v>0</v>
      </c>
      <c r="N102" s="870">
        <v>140</v>
      </c>
      <c r="O102" s="871">
        <v>0</v>
      </c>
      <c r="P102" s="865">
        <v>3025560300</v>
      </c>
      <c r="Q102" s="865">
        <v>88</v>
      </c>
      <c r="R102" s="872" t="s">
        <v>658</v>
      </c>
    </row>
    <row r="103" spans="1:18" s="867" customFormat="1" ht="15.75" customHeight="1" x14ac:dyDescent="0.25">
      <c r="A103" s="867" t="s">
        <v>175</v>
      </c>
      <c r="C103" s="858" t="s">
        <v>639</v>
      </c>
      <c r="D103" s="859" t="s">
        <v>639</v>
      </c>
      <c r="E103" s="858" t="s">
        <v>32</v>
      </c>
      <c r="F103" s="211" t="s">
        <v>659</v>
      </c>
      <c r="G103" s="859" t="s">
        <v>16</v>
      </c>
      <c r="H103" s="859">
        <v>0</v>
      </c>
      <c r="I103" s="868">
        <v>39783</v>
      </c>
      <c r="J103" s="861">
        <v>40542</v>
      </c>
      <c r="K103" s="861" t="s">
        <v>16</v>
      </c>
      <c r="L103" s="861"/>
      <c r="M103" s="869">
        <v>0</v>
      </c>
      <c r="N103" s="870">
        <v>125</v>
      </c>
      <c r="O103" s="871">
        <v>6</v>
      </c>
      <c r="P103" s="865">
        <v>2701393125</v>
      </c>
      <c r="Q103" s="865">
        <v>89</v>
      </c>
      <c r="R103" s="872" t="s">
        <v>660</v>
      </c>
    </row>
    <row r="104" spans="1:18" s="867" customFormat="1" ht="15.75" customHeight="1" x14ac:dyDescent="0.25">
      <c r="A104" s="867" t="s">
        <v>175</v>
      </c>
      <c r="C104" s="858" t="s">
        <v>639</v>
      </c>
      <c r="D104" s="859" t="s">
        <v>639</v>
      </c>
      <c r="E104" s="858" t="s">
        <v>32</v>
      </c>
      <c r="F104" s="211" t="s">
        <v>661</v>
      </c>
      <c r="G104" s="859" t="s">
        <v>16</v>
      </c>
      <c r="H104" s="859">
        <v>0</v>
      </c>
      <c r="I104" s="868">
        <v>40359</v>
      </c>
      <c r="J104" s="861">
        <v>40542</v>
      </c>
      <c r="K104" s="861" t="s">
        <v>16</v>
      </c>
      <c r="L104" s="861"/>
      <c r="M104" s="869">
        <v>0</v>
      </c>
      <c r="N104" s="870">
        <v>250</v>
      </c>
      <c r="O104" s="871">
        <v>0</v>
      </c>
      <c r="P104" s="865">
        <v>1162142973</v>
      </c>
      <c r="Q104" s="865">
        <v>89</v>
      </c>
      <c r="R104" s="872" t="s">
        <v>660</v>
      </c>
    </row>
    <row r="105" spans="1:18" s="867" customFormat="1" ht="15.75" customHeight="1" x14ac:dyDescent="0.25">
      <c r="A105" s="867" t="s">
        <v>175</v>
      </c>
      <c r="C105" s="858" t="s">
        <v>639</v>
      </c>
      <c r="D105" s="859" t="s">
        <v>639</v>
      </c>
      <c r="E105" s="858" t="s">
        <v>32</v>
      </c>
      <c r="F105" s="211" t="s">
        <v>662</v>
      </c>
      <c r="G105" s="859" t="s">
        <v>16</v>
      </c>
      <c r="H105" s="859">
        <v>0</v>
      </c>
      <c r="I105" s="868">
        <v>40359</v>
      </c>
      <c r="J105" s="861">
        <v>40479</v>
      </c>
      <c r="K105" s="861" t="s">
        <v>16</v>
      </c>
      <c r="L105" s="861"/>
      <c r="M105" s="869">
        <v>0</v>
      </c>
      <c r="N105" s="870">
        <v>180</v>
      </c>
      <c r="O105" s="871">
        <v>0</v>
      </c>
      <c r="P105" s="865">
        <v>1695997098</v>
      </c>
      <c r="Q105" s="865">
        <v>90</v>
      </c>
      <c r="R105" s="872" t="s">
        <v>663</v>
      </c>
    </row>
    <row r="106" spans="1:18" s="867" customFormat="1" ht="15.75" customHeight="1" x14ac:dyDescent="0.25">
      <c r="A106" s="867" t="s">
        <v>175</v>
      </c>
      <c r="C106" s="858" t="s">
        <v>639</v>
      </c>
      <c r="D106" s="859" t="s">
        <v>639</v>
      </c>
      <c r="E106" s="858" t="s">
        <v>32</v>
      </c>
      <c r="F106" s="211" t="s">
        <v>664</v>
      </c>
      <c r="G106" s="859" t="s">
        <v>16</v>
      </c>
      <c r="H106" s="859">
        <v>0</v>
      </c>
      <c r="I106" s="868">
        <v>40359</v>
      </c>
      <c r="J106" s="861">
        <v>40542</v>
      </c>
      <c r="K106" s="861" t="s">
        <v>16</v>
      </c>
      <c r="L106" s="861"/>
      <c r="M106" s="869">
        <v>0</v>
      </c>
      <c r="N106" s="870">
        <v>26</v>
      </c>
      <c r="O106" s="871">
        <v>0</v>
      </c>
      <c r="P106" s="865">
        <v>79067352</v>
      </c>
      <c r="Q106" s="865">
        <v>90</v>
      </c>
      <c r="R106" s="872" t="s">
        <v>660</v>
      </c>
    </row>
    <row r="107" spans="1:18" s="867" customFormat="1" ht="15.75" customHeight="1" x14ac:dyDescent="0.25">
      <c r="A107" s="867" t="s">
        <v>175</v>
      </c>
      <c r="C107" s="858" t="s">
        <v>639</v>
      </c>
      <c r="D107" s="859" t="s">
        <v>639</v>
      </c>
      <c r="E107" s="858" t="s">
        <v>32</v>
      </c>
      <c r="F107" s="211" t="s">
        <v>665</v>
      </c>
      <c r="G107" s="859" t="s">
        <v>16</v>
      </c>
      <c r="H107" s="859">
        <v>0</v>
      </c>
      <c r="I107" s="868">
        <v>40543</v>
      </c>
      <c r="J107" s="861">
        <v>40907</v>
      </c>
      <c r="K107" s="861" t="s">
        <v>16</v>
      </c>
      <c r="L107" s="861"/>
      <c r="M107" s="869">
        <v>12</v>
      </c>
      <c r="N107" s="870">
        <v>180</v>
      </c>
      <c r="O107" s="871">
        <v>0</v>
      </c>
      <c r="P107" s="865">
        <v>3601791442</v>
      </c>
      <c r="Q107" s="865">
        <v>91</v>
      </c>
      <c r="R107" s="872" t="s">
        <v>666</v>
      </c>
    </row>
    <row r="108" spans="1:18" s="867" customFormat="1" ht="15.75" customHeight="1" x14ac:dyDescent="0.25">
      <c r="A108" s="867" t="s">
        <v>175</v>
      </c>
      <c r="C108" s="858" t="s">
        <v>639</v>
      </c>
      <c r="D108" s="859" t="s">
        <v>639</v>
      </c>
      <c r="E108" s="858" t="s">
        <v>32</v>
      </c>
      <c r="F108" s="211" t="s">
        <v>667</v>
      </c>
      <c r="G108" s="859" t="s">
        <v>16</v>
      </c>
      <c r="H108" s="859">
        <v>0</v>
      </c>
      <c r="I108" s="868">
        <v>40543</v>
      </c>
      <c r="J108" s="861">
        <v>40907</v>
      </c>
      <c r="K108" s="861" t="s">
        <v>16</v>
      </c>
      <c r="L108" s="861"/>
      <c r="M108" s="869">
        <v>0</v>
      </c>
      <c r="N108" s="870">
        <v>125</v>
      </c>
      <c r="O108" s="871">
        <v>0</v>
      </c>
      <c r="P108" s="865">
        <v>180895721</v>
      </c>
      <c r="Q108" s="865">
        <v>91</v>
      </c>
      <c r="R108" s="872" t="s">
        <v>660</v>
      </c>
    </row>
    <row r="109" spans="1:18" s="867" customFormat="1" ht="15.75" customHeight="1" x14ac:dyDescent="0.25">
      <c r="A109" s="867" t="s">
        <v>175</v>
      </c>
      <c r="C109" s="858" t="s">
        <v>639</v>
      </c>
      <c r="D109" s="859" t="s">
        <v>639</v>
      </c>
      <c r="E109" s="858" t="s">
        <v>32</v>
      </c>
      <c r="F109" s="211" t="s">
        <v>668</v>
      </c>
      <c r="G109" s="859" t="s">
        <v>16</v>
      </c>
      <c r="H109" s="859">
        <v>0</v>
      </c>
      <c r="I109" s="868">
        <v>40543</v>
      </c>
      <c r="J109" s="861">
        <v>40907</v>
      </c>
      <c r="K109" s="861" t="s">
        <v>16</v>
      </c>
      <c r="L109" s="861"/>
      <c r="M109" s="869">
        <v>0</v>
      </c>
      <c r="N109" s="870">
        <v>26</v>
      </c>
      <c r="O109" s="871">
        <v>0</v>
      </c>
      <c r="P109" s="865">
        <v>227365326</v>
      </c>
      <c r="Q109" s="865">
        <v>92</v>
      </c>
      <c r="R109" s="872" t="s">
        <v>660</v>
      </c>
    </row>
    <row r="110" spans="1:18" s="867" customFormat="1" ht="15.75" customHeight="1" x14ac:dyDescent="0.25">
      <c r="A110" s="867" t="s">
        <v>175</v>
      </c>
      <c r="C110" s="858" t="s">
        <v>639</v>
      </c>
      <c r="D110" s="859" t="s">
        <v>639</v>
      </c>
      <c r="E110" s="858" t="s">
        <v>32</v>
      </c>
      <c r="F110" s="211" t="s">
        <v>627</v>
      </c>
      <c r="G110" s="859" t="s">
        <v>16</v>
      </c>
      <c r="H110" s="859">
        <v>0</v>
      </c>
      <c r="I110" s="868">
        <v>40543</v>
      </c>
      <c r="J110" s="861">
        <v>40907</v>
      </c>
      <c r="K110" s="861" t="s">
        <v>16</v>
      </c>
      <c r="L110" s="861"/>
      <c r="M110" s="869">
        <v>0</v>
      </c>
      <c r="N110" s="870">
        <v>250</v>
      </c>
      <c r="O110" s="871">
        <v>0</v>
      </c>
      <c r="P110" s="865"/>
      <c r="Q110" s="865">
        <v>92</v>
      </c>
      <c r="R110" s="872" t="s">
        <v>660</v>
      </c>
    </row>
    <row r="111" spans="1:18" s="867" customFormat="1" ht="15.75" customHeight="1" x14ac:dyDescent="0.25">
      <c r="A111" s="867" t="s">
        <v>175</v>
      </c>
      <c r="C111" s="858" t="s">
        <v>639</v>
      </c>
      <c r="D111" s="859" t="s">
        <v>639</v>
      </c>
      <c r="E111" s="858" t="s">
        <v>32</v>
      </c>
      <c r="F111" s="211" t="s">
        <v>621</v>
      </c>
      <c r="G111" s="859" t="s">
        <v>16</v>
      </c>
      <c r="H111" s="859">
        <v>0</v>
      </c>
      <c r="I111" s="868">
        <v>40914</v>
      </c>
      <c r="J111" s="861">
        <v>41274</v>
      </c>
      <c r="K111" s="861" t="s">
        <v>16</v>
      </c>
      <c r="L111" s="861"/>
      <c r="M111" s="869">
        <v>11.24</v>
      </c>
      <c r="N111" s="870">
        <v>26</v>
      </c>
      <c r="O111" s="871">
        <v>0</v>
      </c>
      <c r="P111" s="865">
        <v>251648280</v>
      </c>
      <c r="Q111" s="865">
        <v>93</v>
      </c>
      <c r="R111" s="872" t="s">
        <v>666</v>
      </c>
    </row>
    <row r="112" spans="1:18" s="867" customFormat="1" ht="15.75" customHeight="1" x14ac:dyDescent="0.25">
      <c r="A112" s="867" t="s">
        <v>175</v>
      </c>
      <c r="C112" s="858" t="s">
        <v>639</v>
      </c>
      <c r="D112" s="859" t="s">
        <v>639</v>
      </c>
      <c r="E112" s="858" t="s">
        <v>32</v>
      </c>
      <c r="F112" s="211" t="s">
        <v>620</v>
      </c>
      <c r="G112" s="859" t="s">
        <v>16</v>
      </c>
      <c r="H112" s="859">
        <v>0</v>
      </c>
      <c r="I112" s="868">
        <v>41150</v>
      </c>
      <c r="J112" s="861">
        <v>41273</v>
      </c>
      <c r="K112" s="861" t="s">
        <v>16</v>
      </c>
      <c r="L112" s="861"/>
      <c r="M112" s="869">
        <v>0</v>
      </c>
      <c r="N112" s="870">
        <v>5205</v>
      </c>
      <c r="O112" s="871">
        <v>0</v>
      </c>
      <c r="P112" s="865">
        <v>1060570800</v>
      </c>
      <c r="Q112" s="865">
        <v>93</v>
      </c>
      <c r="R112" s="872" t="s">
        <v>660</v>
      </c>
    </row>
    <row r="113" spans="1:18" s="867" customFormat="1" ht="15.75" customHeight="1" x14ac:dyDescent="0.25">
      <c r="A113" s="867" t="s">
        <v>175</v>
      </c>
      <c r="C113" s="858" t="s">
        <v>639</v>
      </c>
      <c r="D113" s="859" t="s">
        <v>639</v>
      </c>
      <c r="E113" s="858" t="s">
        <v>32</v>
      </c>
      <c r="F113" s="211" t="s">
        <v>623</v>
      </c>
      <c r="G113" s="859" t="s">
        <v>16</v>
      </c>
      <c r="H113" s="859">
        <v>0</v>
      </c>
      <c r="I113" s="868">
        <v>40908</v>
      </c>
      <c r="J113" s="861">
        <v>41623</v>
      </c>
      <c r="K113" s="861" t="s">
        <v>16</v>
      </c>
      <c r="L113" s="861"/>
      <c r="M113" s="869">
        <v>11.15</v>
      </c>
      <c r="N113" s="870">
        <v>125</v>
      </c>
      <c r="O113" s="871">
        <v>0</v>
      </c>
      <c r="P113" s="865">
        <v>3680964471</v>
      </c>
      <c r="Q113" s="865">
        <v>94</v>
      </c>
      <c r="R113" s="872" t="s">
        <v>666</v>
      </c>
    </row>
    <row r="114" spans="1:18" s="867" customFormat="1" ht="15.75" customHeight="1" x14ac:dyDescent="0.25">
      <c r="A114" s="867" t="s">
        <v>175</v>
      </c>
      <c r="C114" s="858" t="s">
        <v>639</v>
      </c>
      <c r="D114" s="859" t="s">
        <v>639</v>
      </c>
      <c r="E114" s="858" t="s">
        <v>32</v>
      </c>
      <c r="F114" s="211" t="s">
        <v>624</v>
      </c>
      <c r="G114" s="859" t="s">
        <v>16</v>
      </c>
      <c r="H114" s="859">
        <v>0</v>
      </c>
      <c r="I114" s="868">
        <v>40908</v>
      </c>
      <c r="J114" s="861">
        <v>41623</v>
      </c>
      <c r="K114" s="861" t="s">
        <v>16</v>
      </c>
      <c r="L114" s="861"/>
      <c r="M114" s="869">
        <v>0</v>
      </c>
      <c r="N114" s="870">
        <v>177</v>
      </c>
      <c r="O114" s="871">
        <v>0</v>
      </c>
      <c r="P114" s="865">
        <v>3408780165</v>
      </c>
      <c r="Q114" s="865">
        <v>94</v>
      </c>
      <c r="R114" s="872" t="s">
        <v>660</v>
      </c>
    </row>
    <row r="115" spans="1:18" s="867" customFormat="1" ht="15.75" customHeight="1" x14ac:dyDescent="0.25">
      <c r="A115" s="867" t="s">
        <v>175</v>
      </c>
      <c r="C115" s="858" t="s">
        <v>639</v>
      </c>
      <c r="D115" s="859" t="s">
        <v>639</v>
      </c>
      <c r="E115" s="858" t="s">
        <v>32</v>
      </c>
      <c r="F115" s="211" t="s">
        <v>625</v>
      </c>
      <c r="G115" s="859" t="s">
        <v>16</v>
      </c>
      <c r="H115" s="859">
        <v>0</v>
      </c>
      <c r="I115" s="868">
        <v>40908</v>
      </c>
      <c r="J115" s="861">
        <v>41623</v>
      </c>
      <c r="K115" s="861" t="s">
        <v>16</v>
      </c>
      <c r="L115" s="861"/>
      <c r="M115" s="869">
        <v>0</v>
      </c>
      <c r="N115" s="870">
        <v>110</v>
      </c>
      <c r="O115" s="871">
        <v>0</v>
      </c>
      <c r="P115" s="865">
        <v>3239248734</v>
      </c>
      <c r="Q115" s="865">
        <v>94</v>
      </c>
      <c r="R115" s="872" t="s">
        <v>660</v>
      </c>
    </row>
    <row r="116" spans="1:18" s="867" customFormat="1" ht="15.75" customHeight="1" x14ac:dyDescent="0.25">
      <c r="A116" s="867" t="s">
        <v>175</v>
      </c>
      <c r="C116" s="858" t="s">
        <v>639</v>
      </c>
      <c r="D116" s="859" t="s">
        <v>639</v>
      </c>
      <c r="E116" s="858" t="s">
        <v>32</v>
      </c>
      <c r="F116" s="211" t="s">
        <v>622</v>
      </c>
      <c r="G116" s="859" t="s">
        <v>16</v>
      </c>
      <c r="H116" s="859">
        <v>0</v>
      </c>
      <c r="I116" s="868">
        <v>40908</v>
      </c>
      <c r="J116" s="861">
        <v>41623</v>
      </c>
      <c r="K116" s="861" t="s">
        <v>16</v>
      </c>
      <c r="L116" s="861"/>
      <c r="M116" s="869">
        <v>0</v>
      </c>
      <c r="N116" s="870">
        <v>140</v>
      </c>
      <c r="O116" s="871">
        <v>0</v>
      </c>
      <c r="P116" s="865">
        <v>4122680207</v>
      </c>
      <c r="Q116" s="865">
        <v>95</v>
      </c>
      <c r="R116" s="872" t="s">
        <v>660</v>
      </c>
    </row>
    <row r="117" spans="1:18" s="867" customFormat="1" ht="15.75" customHeight="1" x14ac:dyDescent="0.25">
      <c r="A117" s="867" t="s">
        <v>175</v>
      </c>
      <c r="C117" s="858" t="s">
        <v>639</v>
      </c>
      <c r="D117" s="859" t="s">
        <v>639</v>
      </c>
      <c r="E117" s="858" t="s">
        <v>32</v>
      </c>
      <c r="F117" s="211" t="s">
        <v>669</v>
      </c>
      <c r="G117" s="859" t="s">
        <v>16</v>
      </c>
      <c r="H117" s="859">
        <v>0</v>
      </c>
      <c r="I117" s="868">
        <v>41283</v>
      </c>
      <c r="J117" s="861">
        <v>41639</v>
      </c>
      <c r="K117" s="861" t="s">
        <v>16</v>
      </c>
      <c r="L117" s="861"/>
      <c r="M117" s="869">
        <v>0.15</v>
      </c>
      <c r="N117" s="870">
        <v>26</v>
      </c>
      <c r="O117" s="871">
        <v>0</v>
      </c>
      <c r="P117" s="865">
        <v>252657699</v>
      </c>
      <c r="Q117" s="865">
        <v>95</v>
      </c>
      <c r="R117" s="872" t="s">
        <v>660</v>
      </c>
    </row>
    <row r="118" spans="1:18" s="867" customFormat="1" ht="15.75" customHeight="1" x14ac:dyDescent="0.25">
      <c r="A118" s="867" t="s">
        <v>175</v>
      </c>
      <c r="C118" s="858" t="s">
        <v>639</v>
      </c>
      <c r="D118" s="859" t="s">
        <v>639</v>
      </c>
      <c r="E118" s="858" t="s">
        <v>32</v>
      </c>
      <c r="F118" s="211" t="s">
        <v>670</v>
      </c>
      <c r="G118" s="859" t="s">
        <v>16</v>
      </c>
      <c r="H118" s="859">
        <v>0</v>
      </c>
      <c r="I118" s="868">
        <v>41624</v>
      </c>
      <c r="J118" s="861">
        <v>41943</v>
      </c>
      <c r="K118" s="861" t="s">
        <v>16</v>
      </c>
      <c r="L118" s="861"/>
      <c r="M118" s="869">
        <v>10</v>
      </c>
      <c r="N118" s="870">
        <v>71</v>
      </c>
      <c r="O118" s="871">
        <v>0</v>
      </c>
      <c r="P118" s="865"/>
      <c r="Q118" s="865">
        <v>95</v>
      </c>
      <c r="R118" s="872" t="s">
        <v>660</v>
      </c>
    </row>
    <row r="119" spans="1:18" s="867" customFormat="1" ht="15.75" customHeight="1" x14ac:dyDescent="0.25">
      <c r="A119" s="867" t="s">
        <v>175</v>
      </c>
      <c r="C119" s="858" t="s">
        <v>639</v>
      </c>
      <c r="D119" s="859" t="s">
        <v>639</v>
      </c>
      <c r="E119" s="858" t="s">
        <v>32</v>
      </c>
      <c r="F119" s="211" t="s">
        <v>671</v>
      </c>
      <c r="G119" s="859" t="s">
        <v>16</v>
      </c>
      <c r="H119" s="859">
        <v>0</v>
      </c>
      <c r="I119" s="868">
        <v>41624</v>
      </c>
      <c r="J119" s="861">
        <v>41943</v>
      </c>
      <c r="K119" s="861" t="s">
        <v>16</v>
      </c>
      <c r="L119" s="861"/>
      <c r="M119" s="869">
        <v>0</v>
      </c>
      <c r="N119" s="870">
        <v>92</v>
      </c>
      <c r="O119" s="871">
        <v>0</v>
      </c>
      <c r="P119" s="865"/>
      <c r="Q119" s="865">
        <v>95</v>
      </c>
      <c r="R119" s="872" t="s">
        <v>660</v>
      </c>
    </row>
    <row r="120" spans="1:18" s="867" customFormat="1" ht="15.75" customHeight="1" x14ac:dyDescent="0.25">
      <c r="A120" s="867" t="s">
        <v>175</v>
      </c>
      <c r="C120" s="858" t="s">
        <v>639</v>
      </c>
      <c r="D120" s="859" t="s">
        <v>639</v>
      </c>
      <c r="E120" s="858" t="s">
        <v>32</v>
      </c>
      <c r="F120" s="211" t="s">
        <v>672</v>
      </c>
      <c r="G120" s="859" t="s">
        <v>16</v>
      </c>
      <c r="H120" s="859">
        <v>0</v>
      </c>
      <c r="I120" s="868">
        <v>41624</v>
      </c>
      <c r="J120" s="861">
        <v>41943</v>
      </c>
      <c r="K120" s="861" t="s">
        <v>16</v>
      </c>
      <c r="L120" s="861"/>
      <c r="M120" s="869">
        <v>0</v>
      </c>
      <c r="N120" s="870">
        <v>125</v>
      </c>
      <c r="O120" s="871">
        <v>0</v>
      </c>
      <c r="P120" s="865"/>
      <c r="Q120" s="865">
        <v>96</v>
      </c>
      <c r="R120" s="872" t="s">
        <v>660</v>
      </c>
    </row>
    <row r="121" spans="1:18" s="867" customFormat="1" ht="15.75" customHeight="1" x14ac:dyDescent="0.25">
      <c r="A121" s="867" t="s">
        <v>175</v>
      </c>
      <c r="C121" s="858" t="s">
        <v>639</v>
      </c>
      <c r="D121" s="859" t="s">
        <v>639</v>
      </c>
      <c r="E121" s="858" t="s">
        <v>32</v>
      </c>
      <c r="F121" s="212" t="s">
        <v>673</v>
      </c>
      <c r="G121" s="859" t="s">
        <v>19</v>
      </c>
      <c r="H121" s="860">
        <v>0</v>
      </c>
      <c r="I121" s="868">
        <v>41772</v>
      </c>
      <c r="J121" s="861">
        <v>42004</v>
      </c>
      <c r="K121" s="861" t="s">
        <v>16</v>
      </c>
      <c r="L121" s="861"/>
      <c r="M121" s="869"/>
      <c r="N121" s="870">
        <v>4755</v>
      </c>
      <c r="O121" s="871">
        <f>+N121*H121</f>
        <v>0</v>
      </c>
      <c r="P121" s="865">
        <v>1552336320</v>
      </c>
      <c r="Q121" s="865">
        <v>96</v>
      </c>
      <c r="R121" s="32" t="s">
        <v>674</v>
      </c>
    </row>
    <row r="122" spans="1:18" s="867" customFormat="1" ht="15.75" customHeight="1" x14ac:dyDescent="0.25">
      <c r="A122" s="867" t="s">
        <v>175</v>
      </c>
      <c r="C122" s="858" t="s">
        <v>639</v>
      </c>
      <c r="D122" s="859" t="s">
        <v>639</v>
      </c>
      <c r="E122" s="858" t="s">
        <v>32</v>
      </c>
      <c r="F122" s="212" t="s">
        <v>675</v>
      </c>
      <c r="G122" s="859" t="s">
        <v>16</v>
      </c>
      <c r="H122" s="860">
        <v>0</v>
      </c>
      <c r="I122" s="868">
        <v>41624</v>
      </c>
      <c r="J122" s="861">
        <v>41897</v>
      </c>
      <c r="K122" s="861" t="s">
        <v>16</v>
      </c>
      <c r="L122" s="861"/>
      <c r="M122" s="869">
        <v>0</v>
      </c>
      <c r="N122" s="870">
        <v>177</v>
      </c>
      <c r="O122" s="871">
        <v>0</v>
      </c>
      <c r="P122" s="865"/>
      <c r="Q122" s="865">
        <v>97</v>
      </c>
      <c r="R122" s="872" t="s">
        <v>660</v>
      </c>
    </row>
    <row r="123" spans="1:18" s="867" customFormat="1" ht="15.75" customHeight="1" x14ac:dyDescent="0.25">
      <c r="A123" s="867" t="s">
        <v>175</v>
      </c>
      <c r="C123" s="858" t="s">
        <v>639</v>
      </c>
      <c r="D123" s="859" t="s">
        <v>639</v>
      </c>
      <c r="E123" s="858" t="s">
        <v>32</v>
      </c>
      <c r="F123" s="30" t="s">
        <v>676</v>
      </c>
      <c r="G123" s="859" t="s">
        <v>16</v>
      </c>
      <c r="H123" s="860">
        <v>0</v>
      </c>
      <c r="I123" s="868" t="s">
        <v>94</v>
      </c>
      <c r="J123" s="861" t="s">
        <v>94</v>
      </c>
      <c r="K123" s="861" t="s">
        <v>16</v>
      </c>
      <c r="L123" s="861" t="s">
        <v>94</v>
      </c>
      <c r="M123" s="869" t="s">
        <v>94</v>
      </c>
      <c r="N123" s="870" t="s">
        <v>94</v>
      </c>
      <c r="O123" s="871" t="e">
        <f>+N123*H123</f>
        <v>#VALUE!</v>
      </c>
      <c r="P123" s="865" t="s">
        <v>94</v>
      </c>
      <c r="Q123" s="865" t="s">
        <v>677</v>
      </c>
      <c r="R123" s="32" t="s">
        <v>678</v>
      </c>
    </row>
    <row r="124" spans="1:18" s="867" customFormat="1" ht="15.75" customHeight="1" x14ac:dyDescent="0.25">
      <c r="A124" s="867" t="s">
        <v>175</v>
      </c>
      <c r="C124" s="858" t="s">
        <v>639</v>
      </c>
      <c r="D124" s="859" t="s">
        <v>639</v>
      </c>
      <c r="E124" s="858" t="s">
        <v>32</v>
      </c>
      <c r="F124" s="30" t="s">
        <v>679</v>
      </c>
      <c r="G124" s="859" t="s">
        <v>19</v>
      </c>
      <c r="H124" s="859">
        <v>0</v>
      </c>
      <c r="I124" s="868">
        <v>41772</v>
      </c>
      <c r="J124" s="861"/>
      <c r="K124" s="861" t="s">
        <v>16</v>
      </c>
      <c r="L124" s="861"/>
      <c r="M124" s="869"/>
      <c r="N124" s="870">
        <v>4755</v>
      </c>
      <c r="O124" s="871">
        <v>0</v>
      </c>
      <c r="P124" s="865"/>
      <c r="Q124" s="865">
        <v>11</v>
      </c>
      <c r="R124" s="32" t="s">
        <v>674</v>
      </c>
    </row>
    <row r="125" spans="1:18" s="867" customFormat="1" ht="15.75" customHeight="1" x14ac:dyDescent="0.25">
      <c r="A125" s="867" t="s">
        <v>175</v>
      </c>
      <c r="C125" s="858" t="s">
        <v>639</v>
      </c>
      <c r="D125" s="859" t="s">
        <v>639</v>
      </c>
      <c r="E125" s="858" t="s">
        <v>32</v>
      </c>
      <c r="F125" s="209" t="s">
        <v>640</v>
      </c>
      <c r="G125" s="859" t="s">
        <v>16</v>
      </c>
      <c r="H125" s="860">
        <v>0</v>
      </c>
      <c r="I125" s="868">
        <v>38412</v>
      </c>
      <c r="J125" s="861">
        <v>38776</v>
      </c>
      <c r="K125" s="861" t="s">
        <v>16</v>
      </c>
      <c r="L125" s="861"/>
      <c r="M125" s="869">
        <v>12.27</v>
      </c>
      <c r="N125" s="870">
        <v>30</v>
      </c>
      <c r="O125" s="871">
        <v>0</v>
      </c>
      <c r="P125" s="865">
        <v>141683100</v>
      </c>
      <c r="Q125" s="865">
        <v>83</v>
      </c>
      <c r="R125" s="872" t="s">
        <v>641</v>
      </c>
    </row>
    <row r="126" spans="1:18" s="867" customFormat="1" ht="15.75" customHeight="1" x14ac:dyDescent="0.25">
      <c r="A126" s="867" t="s">
        <v>175</v>
      </c>
      <c r="C126" s="858" t="s">
        <v>639</v>
      </c>
      <c r="D126" s="859" t="s">
        <v>639</v>
      </c>
      <c r="E126" s="858" t="s">
        <v>32</v>
      </c>
      <c r="F126" s="209" t="s">
        <v>642</v>
      </c>
      <c r="G126" s="859" t="s">
        <v>16</v>
      </c>
      <c r="H126" s="860">
        <v>0</v>
      </c>
      <c r="I126" s="868">
        <v>38777</v>
      </c>
      <c r="J126" s="861">
        <v>38898</v>
      </c>
      <c r="K126" s="861" t="s">
        <v>16</v>
      </c>
      <c r="L126" s="861"/>
      <c r="M126" s="869">
        <v>4</v>
      </c>
      <c r="N126" s="870">
        <v>45</v>
      </c>
      <c r="O126" s="871">
        <v>0</v>
      </c>
      <c r="P126" s="865">
        <v>88835400</v>
      </c>
      <c r="Q126" s="865">
        <v>83</v>
      </c>
      <c r="R126" s="872" t="s">
        <v>641</v>
      </c>
    </row>
    <row r="127" spans="1:18" s="867" customFormat="1" ht="15.75" customHeight="1" x14ac:dyDescent="0.25">
      <c r="A127" s="867" t="s">
        <v>175</v>
      </c>
      <c r="C127" s="858" t="s">
        <v>639</v>
      </c>
      <c r="D127" s="859" t="s">
        <v>639</v>
      </c>
      <c r="E127" s="858" t="s">
        <v>32</v>
      </c>
      <c r="F127" s="209" t="s">
        <v>643</v>
      </c>
      <c r="G127" s="859" t="s">
        <v>16</v>
      </c>
      <c r="H127" s="859">
        <v>0</v>
      </c>
      <c r="I127" s="868">
        <v>38899</v>
      </c>
      <c r="J127" s="861">
        <v>39113</v>
      </c>
      <c r="K127" s="861" t="s">
        <v>16</v>
      </c>
      <c r="L127" s="861"/>
      <c r="M127" s="869">
        <v>12</v>
      </c>
      <c r="N127" s="870">
        <v>85</v>
      </c>
      <c r="O127" s="871">
        <v>0</v>
      </c>
      <c r="P127" s="865">
        <v>400310876</v>
      </c>
      <c r="Q127" s="865">
        <v>83</v>
      </c>
      <c r="R127" s="872" t="s">
        <v>641</v>
      </c>
    </row>
    <row r="128" spans="1:18" s="867" customFormat="1" ht="15.75" customHeight="1" x14ac:dyDescent="0.25">
      <c r="A128" s="867" t="s">
        <v>175</v>
      </c>
      <c r="C128" s="858" t="s">
        <v>639</v>
      </c>
      <c r="D128" s="859" t="s">
        <v>639</v>
      </c>
      <c r="E128" s="858" t="s">
        <v>32</v>
      </c>
      <c r="F128" s="30" t="s">
        <v>644</v>
      </c>
      <c r="G128" s="859" t="s">
        <v>16</v>
      </c>
      <c r="H128" s="859">
        <v>0</v>
      </c>
      <c r="I128" s="868">
        <v>39114</v>
      </c>
      <c r="J128" s="861">
        <v>39263</v>
      </c>
      <c r="K128" s="861" t="s">
        <v>16</v>
      </c>
      <c r="L128" s="861"/>
      <c r="M128" s="869">
        <v>3</v>
      </c>
      <c r="N128" s="870">
        <v>125</v>
      </c>
      <c r="O128" s="871">
        <v>0</v>
      </c>
      <c r="P128" s="865">
        <v>458061500</v>
      </c>
      <c r="Q128" s="865">
        <v>84</v>
      </c>
      <c r="R128" s="872" t="s">
        <v>641</v>
      </c>
    </row>
    <row r="129" spans="1:18" s="867" customFormat="1" ht="15.75" customHeight="1" x14ac:dyDescent="0.25">
      <c r="A129" s="867" t="s">
        <v>175</v>
      </c>
      <c r="C129" s="858" t="s">
        <v>639</v>
      </c>
      <c r="D129" s="859" t="s">
        <v>639</v>
      </c>
      <c r="E129" s="858" t="s">
        <v>32</v>
      </c>
      <c r="F129" s="30" t="s">
        <v>645</v>
      </c>
      <c r="G129" s="859" t="s">
        <v>16</v>
      </c>
      <c r="H129" s="859">
        <v>0</v>
      </c>
      <c r="I129" s="868">
        <v>39264</v>
      </c>
      <c r="J129" s="861">
        <v>39386</v>
      </c>
      <c r="K129" s="861" t="s">
        <v>16</v>
      </c>
      <c r="L129" s="861"/>
      <c r="M129" s="869">
        <v>4</v>
      </c>
      <c r="N129" s="870">
        <v>45</v>
      </c>
      <c r="O129" s="871">
        <v>0</v>
      </c>
      <c r="P129" s="865">
        <v>111841020</v>
      </c>
      <c r="Q129" s="865">
        <v>84</v>
      </c>
      <c r="R129" s="872" t="s">
        <v>641</v>
      </c>
    </row>
    <row r="130" spans="1:18" s="867" customFormat="1" ht="15.75" customHeight="1" x14ac:dyDescent="0.25">
      <c r="A130" s="867" t="s">
        <v>175</v>
      </c>
      <c r="C130" s="858" t="s">
        <v>639</v>
      </c>
      <c r="D130" s="859" t="s">
        <v>639</v>
      </c>
      <c r="E130" s="858" t="s">
        <v>32</v>
      </c>
      <c r="F130" s="30" t="s">
        <v>646</v>
      </c>
      <c r="G130" s="859" t="s">
        <v>16</v>
      </c>
      <c r="H130" s="859">
        <v>0</v>
      </c>
      <c r="I130" s="868">
        <v>38899</v>
      </c>
      <c r="J130" s="861">
        <v>39113</v>
      </c>
      <c r="K130" s="861" t="s">
        <v>16</v>
      </c>
      <c r="L130" s="861"/>
      <c r="M130" s="869">
        <v>7</v>
      </c>
      <c r="N130" s="870">
        <v>45</v>
      </c>
      <c r="O130" s="871">
        <v>0</v>
      </c>
      <c r="P130" s="865">
        <v>1333253100</v>
      </c>
      <c r="Q130" s="865">
        <v>84</v>
      </c>
      <c r="R130" s="872" t="s">
        <v>641</v>
      </c>
    </row>
    <row r="131" spans="1:18" s="867" customFormat="1" ht="15.75" customHeight="1" x14ac:dyDescent="0.25">
      <c r="A131" s="867" t="s">
        <v>175</v>
      </c>
      <c r="C131" s="858" t="s">
        <v>639</v>
      </c>
      <c r="D131" s="859" t="s">
        <v>639</v>
      </c>
      <c r="E131" s="858" t="s">
        <v>32</v>
      </c>
      <c r="F131" s="210" t="s">
        <v>647</v>
      </c>
      <c r="G131" s="859" t="s">
        <v>16</v>
      </c>
      <c r="H131" s="859">
        <v>0</v>
      </c>
      <c r="I131" s="868">
        <v>39264</v>
      </c>
      <c r="J131" s="861">
        <v>39416</v>
      </c>
      <c r="K131" s="861" t="s">
        <v>16</v>
      </c>
      <c r="L131" s="861"/>
      <c r="M131" s="869">
        <v>5</v>
      </c>
      <c r="N131" s="870">
        <v>150</v>
      </c>
      <c r="O131" s="871">
        <v>0</v>
      </c>
      <c r="P131" s="865">
        <v>609553800</v>
      </c>
      <c r="Q131" s="865">
        <v>84</v>
      </c>
      <c r="R131" s="872" t="s">
        <v>641</v>
      </c>
    </row>
    <row r="132" spans="1:18" s="867" customFormat="1" ht="15.75" customHeight="1" x14ac:dyDescent="0.25">
      <c r="A132" s="867" t="s">
        <v>175</v>
      </c>
      <c r="C132" s="858" t="s">
        <v>639</v>
      </c>
      <c r="D132" s="859" t="s">
        <v>639</v>
      </c>
      <c r="E132" s="858" t="s">
        <v>32</v>
      </c>
      <c r="F132" s="30" t="s">
        <v>648</v>
      </c>
      <c r="G132" s="859" t="s">
        <v>16</v>
      </c>
      <c r="H132" s="859">
        <v>0</v>
      </c>
      <c r="I132" s="868">
        <v>39264</v>
      </c>
      <c r="J132" s="861">
        <v>39416</v>
      </c>
      <c r="K132" s="861" t="s">
        <v>16</v>
      </c>
      <c r="L132" s="861"/>
      <c r="M132" s="869">
        <v>5</v>
      </c>
      <c r="N132" s="870">
        <v>125</v>
      </c>
      <c r="O132" s="871">
        <v>0</v>
      </c>
      <c r="P132" s="865">
        <v>507961500</v>
      </c>
      <c r="Q132" s="865">
        <v>85</v>
      </c>
      <c r="R132" s="872" t="s">
        <v>641</v>
      </c>
    </row>
    <row r="133" spans="1:18" s="867" customFormat="1" ht="15.75" customHeight="1" x14ac:dyDescent="0.25">
      <c r="A133" s="867" t="s">
        <v>175</v>
      </c>
      <c r="C133" s="858" t="s">
        <v>639</v>
      </c>
      <c r="D133" s="859" t="s">
        <v>639</v>
      </c>
      <c r="E133" s="858" t="s">
        <v>32</v>
      </c>
      <c r="F133" s="30" t="s">
        <v>649</v>
      </c>
      <c r="G133" s="859" t="s">
        <v>16</v>
      </c>
      <c r="H133" s="859">
        <v>0</v>
      </c>
      <c r="I133" s="868">
        <v>39417</v>
      </c>
      <c r="J133" s="861">
        <v>39629</v>
      </c>
      <c r="K133" s="861" t="s">
        <v>16</v>
      </c>
      <c r="L133" s="861"/>
      <c r="M133" s="869">
        <v>7</v>
      </c>
      <c r="N133" s="870">
        <v>90</v>
      </c>
      <c r="O133" s="871">
        <v>0</v>
      </c>
      <c r="P133" s="865">
        <v>699204383</v>
      </c>
      <c r="Q133" s="865">
        <v>85</v>
      </c>
      <c r="R133" s="872" t="s">
        <v>641</v>
      </c>
    </row>
    <row r="134" spans="1:18" s="867" customFormat="1" ht="15.75" customHeight="1" x14ac:dyDescent="0.25">
      <c r="A134" s="867" t="s">
        <v>175</v>
      </c>
      <c r="C134" s="858" t="s">
        <v>639</v>
      </c>
      <c r="D134" s="859" t="s">
        <v>639</v>
      </c>
      <c r="E134" s="858" t="s">
        <v>32</v>
      </c>
      <c r="F134" s="30" t="s">
        <v>650</v>
      </c>
      <c r="G134" s="859" t="s">
        <v>16</v>
      </c>
      <c r="H134" s="859">
        <v>0</v>
      </c>
      <c r="I134" s="868">
        <v>39417</v>
      </c>
      <c r="J134" s="861">
        <v>39721</v>
      </c>
      <c r="K134" s="861" t="s">
        <v>16</v>
      </c>
      <c r="L134" s="861"/>
      <c r="M134" s="869">
        <v>3</v>
      </c>
      <c r="N134" s="870">
        <v>90</v>
      </c>
      <c r="O134" s="871">
        <v>0</v>
      </c>
      <c r="P134" s="865">
        <v>747220598</v>
      </c>
      <c r="Q134" s="865">
        <v>85</v>
      </c>
      <c r="R134" s="872" t="s">
        <v>651</v>
      </c>
    </row>
    <row r="135" spans="1:18" s="867" customFormat="1" ht="15.75" customHeight="1" x14ac:dyDescent="0.25">
      <c r="A135" s="867" t="s">
        <v>175</v>
      </c>
      <c r="C135" s="858" t="s">
        <v>639</v>
      </c>
      <c r="D135" s="859" t="s">
        <v>639</v>
      </c>
      <c r="E135" s="858" t="s">
        <v>32</v>
      </c>
      <c r="F135" s="30" t="s">
        <v>652</v>
      </c>
      <c r="G135" s="859" t="s">
        <v>16</v>
      </c>
      <c r="H135" s="859">
        <v>0</v>
      </c>
      <c r="I135" s="868">
        <v>39432</v>
      </c>
      <c r="J135" s="861">
        <v>39721</v>
      </c>
      <c r="K135" s="861" t="s">
        <v>16</v>
      </c>
      <c r="L135" s="861"/>
      <c r="M135" s="869">
        <v>0</v>
      </c>
      <c r="N135" s="870">
        <v>100</v>
      </c>
      <c r="O135" s="871">
        <v>0</v>
      </c>
      <c r="P135" s="865">
        <v>706343550</v>
      </c>
      <c r="Q135" s="865">
        <v>86</v>
      </c>
      <c r="R135" s="872" t="s">
        <v>651</v>
      </c>
    </row>
    <row r="136" spans="1:18" s="867" customFormat="1" ht="15.75" customHeight="1" x14ac:dyDescent="0.25">
      <c r="A136" s="867" t="s">
        <v>175</v>
      </c>
      <c r="C136" s="858" t="s">
        <v>639</v>
      </c>
      <c r="D136" s="859" t="s">
        <v>639</v>
      </c>
      <c r="E136" s="858" t="s">
        <v>32</v>
      </c>
      <c r="F136" s="30" t="s">
        <v>653</v>
      </c>
      <c r="G136" s="859" t="s">
        <v>16</v>
      </c>
      <c r="H136" s="859">
        <v>0</v>
      </c>
      <c r="I136" s="868">
        <v>39630</v>
      </c>
      <c r="J136" s="861">
        <v>39782</v>
      </c>
      <c r="K136" s="861" t="s">
        <v>16</v>
      </c>
      <c r="L136" s="861"/>
      <c r="M136" s="869">
        <v>2</v>
      </c>
      <c r="N136" s="870">
        <v>120</v>
      </c>
      <c r="O136" s="871">
        <v>0</v>
      </c>
      <c r="P136" s="865">
        <v>393328440</v>
      </c>
      <c r="Q136" s="865">
        <v>87</v>
      </c>
      <c r="R136" s="872" t="s">
        <v>651</v>
      </c>
    </row>
    <row r="137" spans="1:18" s="867" customFormat="1" ht="15.75" customHeight="1" x14ac:dyDescent="0.25">
      <c r="A137" s="867" t="s">
        <v>175</v>
      </c>
      <c r="C137" s="858" t="s">
        <v>639</v>
      </c>
      <c r="D137" s="859" t="s">
        <v>639</v>
      </c>
      <c r="E137" s="858" t="s">
        <v>32</v>
      </c>
      <c r="F137" s="30" t="s">
        <v>654</v>
      </c>
      <c r="G137" s="859" t="s">
        <v>16</v>
      </c>
      <c r="H137" s="859">
        <v>0</v>
      </c>
      <c r="I137" s="868">
        <v>39722</v>
      </c>
      <c r="J137" s="861">
        <v>39782</v>
      </c>
      <c r="K137" s="861" t="s">
        <v>16</v>
      </c>
      <c r="L137" s="861"/>
      <c r="M137" s="869">
        <v>0</v>
      </c>
      <c r="N137" s="870">
        <v>120</v>
      </c>
      <c r="O137" s="871">
        <v>0</v>
      </c>
      <c r="P137" s="865">
        <v>262218960</v>
      </c>
      <c r="Q137" s="865">
        <v>87</v>
      </c>
      <c r="R137" s="872" t="s">
        <v>651</v>
      </c>
    </row>
    <row r="138" spans="1:18" s="867" customFormat="1" ht="15.75" customHeight="1" x14ac:dyDescent="0.25">
      <c r="A138" s="867" t="s">
        <v>175</v>
      </c>
      <c r="C138" s="858" t="s">
        <v>639</v>
      </c>
      <c r="D138" s="859" t="s">
        <v>639</v>
      </c>
      <c r="E138" s="858" t="s">
        <v>32</v>
      </c>
      <c r="F138" s="30" t="s">
        <v>655</v>
      </c>
      <c r="G138" s="859" t="s">
        <v>16</v>
      </c>
      <c r="H138" s="859">
        <v>0</v>
      </c>
      <c r="I138" s="868">
        <v>39722</v>
      </c>
      <c r="J138" s="861">
        <v>39782</v>
      </c>
      <c r="K138" s="861" t="s">
        <v>16</v>
      </c>
      <c r="L138" s="861"/>
      <c r="M138" s="869">
        <v>0</v>
      </c>
      <c r="N138" s="870">
        <v>95</v>
      </c>
      <c r="O138" s="871">
        <v>0</v>
      </c>
      <c r="P138" s="865">
        <v>207590010</v>
      </c>
      <c r="Q138" s="865">
        <v>87</v>
      </c>
      <c r="R138" s="872" t="s">
        <v>651</v>
      </c>
    </row>
    <row r="139" spans="1:18" s="867" customFormat="1" ht="15.75" customHeight="1" x14ac:dyDescent="0.25">
      <c r="A139" s="867" t="s">
        <v>175</v>
      </c>
      <c r="C139" s="858" t="s">
        <v>639</v>
      </c>
      <c r="D139" s="859" t="s">
        <v>639</v>
      </c>
      <c r="E139" s="858" t="s">
        <v>32</v>
      </c>
      <c r="F139" s="30" t="s">
        <v>656</v>
      </c>
      <c r="G139" s="859" t="s">
        <v>16</v>
      </c>
      <c r="H139" s="859">
        <v>0</v>
      </c>
      <c r="I139" s="868">
        <v>39722</v>
      </c>
      <c r="J139" s="861">
        <v>39782</v>
      </c>
      <c r="K139" s="861" t="s">
        <v>16</v>
      </c>
      <c r="L139" s="861"/>
      <c r="M139" s="869">
        <v>0</v>
      </c>
      <c r="N139" s="870">
        <v>70</v>
      </c>
      <c r="O139" s="871">
        <v>0</v>
      </c>
      <c r="P139" s="865">
        <v>152951060</v>
      </c>
      <c r="Q139" s="865">
        <v>88</v>
      </c>
      <c r="R139" s="872" t="s">
        <v>651</v>
      </c>
    </row>
    <row r="140" spans="1:18" s="867" customFormat="1" ht="15.75" customHeight="1" x14ac:dyDescent="0.25">
      <c r="A140" s="867" t="s">
        <v>175</v>
      </c>
      <c r="C140" s="858" t="s">
        <v>639</v>
      </c>
      <c r="D140" s="859" t="s">
        <v>639</v>
      </c>
      <c r="E140" s="858" t="s">
        <v>32</v>
      </c>
      <c r="F140" s="211" t="s">
        <v>657</v>
      </c>
      <c r="G140" s="859" t="s">
        <v>16</v>
      </c>
      <c r="H140" s="859">
        <v>0</v>
      </c>
      <c r="I140" s="868">
        <v>39783</v>
      </c>
      <c r="J140" s="861">
        <v>40359</v>
      </c>
      <c r="K140" s="861" t="s">
        <v>16</v>
      </c>
      <c r="L140" s="861"/>
      <c r="M140" s="869">
        <v>0</v>
      </c>
      <c r="N140" s="870">
        <v>140</v>
      </c>
      <c r="O140" s="871">
        <v>0</v>
      </c>
      <c r="P140" s="865">
        <v>3025560300</v>
      </c>
      <c r="Q140" s="865">
        <v>88</v>
      </c>
      <c r="R140" s="872" t="s">
        <v>658</v>
      </c>
    </row>
    <row r="141" spans="1:18" s="867" customFormat="1" ht="15.75" customHeight="1" x14ac:dyDescent="0.25">
      <c r="A141" s="867" t="s">
        <v>175</v>
      </c>
      <c r="C141" s="858" t="s">
        <v>639</v>
      </c>
      <c r="D141" s="859" t="s">
        <v>639</v>
      </c>
      <c r="E141" s="858" t="s">
        <v>32</v>
      </c>
      <c r="F141" s="211" t="s">
        <v>659</v>
      </c>
      <c r="G141" s="859" t="s">
        <v>16</v>
      </c>
      <c r="H141" s="859">
        <v>0</v>
      </c>
      <c r="I141" s="868">
        <v>39783</v>
      </c>
      <c r="J141" s="861">
        <v>40542</v>
      </c>
      <c r="K141" s="861" t="s">
        <v>16</v>
      </c>
      <c r="L141" s="861"/>
      <c r="M141" s="869">
        <v>0</v>
      </c>
      <c r="N141" s="870">
        <v>125</v>
      </c>
      <c r="O141" s="871">
        <v>6</v>
      </c>
      <c r="P141" s="865">
        <v>2701393125</v>
      </c>
      <c r="Q141" s="865">
        <v>89</v>
      </c>
      <c r="R141" s="872" t="s">
        <v>660</v>
      </c>
    </row>
    <row r="142" spans="1:18" s="867" customFormat="1" ht="15.75" customHeight="1" x14ac:dyDescent="0.25">
      <c r="A142" s="867" t="s">
        <v>175</v>
      </c>
      <c r="C142" s="858" t="s">
        <v>639</v>
      </c>
      <c r="D142" s="859" t="s">
        <v>639</v>
      </c>
      <c r="E142" s="858" t="s">
        <v>32</v>
      </c>
      <c r="F142" s="211" t="s">
        <v>661</v>
      </c>
      <c r="G142" s="859" t="s">
        <v>16</v>
      </c>
      <c r="H142" s="859">
        <v>0</v>
      </c>
      <c r="I142" s="868">
        <v>40359</v>
      </c>
      <c r="J142" s="861">
        <v>40542</v>
      </c>
      <c r="K142" s="861" t="s">
        <v>16</v>
      </c>
      <c r="L142" s="861"/>
      <c r="M142" s="869">
        <v>0</v>
      </c>
      <c r="N142" s="870">
        <v>250</v>
      </c>
      <c r="O142" s="871">
        <v>0</v>
      </c>
      <c r="P142" s="865">
        <v>1162142973</v>
      </c>
      <c r="Q142" s="865">
        <v>89</v>
      </c>
      <c r="R142" s="872" t="s">
        <v>660</v>
      </c>
    </row>
    <row r="143" spans="1:18" s="867" customFormat="1" ht="15.75" customHeight="1" x14ac:dyDescent="0.25">
      <c r="A143" s="867" t="s">
        <v>175</v>
      </c>
      <c r="C143" s="858" t="s">
        <v>639</v>
      </c>
      <c r="D143" s="859" t="s">
        <v>639</v>
      </c>
      <c r="E143" s="858" t="s">
        <v>32</v>
      </c>
      <c r="F143" s="211" t="s">
        <v>662</v>
      </c>
      <c r="G143" s="859" t="s">
        <v>16</v>
      </c>
      <c r="H143" s="859">
        <v>0</v>
      </c>
      <c r="I143" s="868">
        <v>40359</v>
      </c>
      <c r="J143" s="861">
        <v>40479</v>
      </c>
      <c r="K143" s="861" t="s">
        <v>16</v>
      </c>
      <c r="L143" s="861"/>
      <c r="M143" s="869">
        <v>0</v>
      </c>
      <c r="N143" s="870">
        <v>180</v>
      </c>
      <c r="O143" s="871">
        <v>0</v>
      </c>
      <c r="P143" s="865">
        <v>1695997098</v>
      </c>
      <c r="Q143" s="865">
        <v>90</v>
      </c>
      <c r="R143" s="872" t="s">
        <v>663</v>
      </c>
    </row>
    <row r="144" spans="1:18" s="867" customFormat="1" ht="15.75" customHeight="1" x14ac:dyDescent="0.25">
      <c r="A144" s="867" t="s">
        <v>175</v>
      </c>
      <c r="C144" s="858" t="s">
        <v>639</v>
      </c>
      <c r="D144" s="859" t="s">
        <v>639</v>
      </c>
      <c r="E144" s="858" t="s">
        <v>32</v>
      </c>
      <c r="F144" s="211" t="s">
        <v>664</v>
      </c>
      <c r="G144" s="859" t="s">
        <v>16</v>
      </c>
      <c r="H144" s="859">
        <v>0</v>
      </c>
      <c r="I144" s="868">
        <v>40359</v>
      </c>
      <c r="J144" s="861">
        <v>40542</v>
      </c>
      <c r="K144" s="861" t="s">
        <v>16</v>
      </c>
      <c r="L144" s="861"/>
      <c r="M144" s="869">
        <v>0</v>
      </c>
      <c r="N144" s="870">
        <v>26</v>
      </c>
      <c r="O144" s="871">
        <v>0</v>
      </c>
      <c r="P144" s="865">
        <v>79067352</v>
      </c>
      <c r="Q144" s="865">
        <v>90</v>
      </c>
      <c r="R144" s="872" t="s">
        <v>660</v>
      </c>
    </row>
    <row r="145" spans="1:18" s="867" customFormat="1" ht="15.75" customHeight="1" x14ac:dyDescent="0.25">
      <c r="A145" s="867" t="s">
        <v>175</v>
      </c>
      <c r="C145" s="858" t="s">
        <v>639</v>
      </c>
      <c r="D145" s="859" t="s">
        <v>639</v>
      </c>
      <c r="E145" s="858" t="s">
        <v>32</v>
      </c>
      <c r="F145" s="30" t="s">
        <v>665</v>
      </c>
      <c r="G145" s="859" t="s">
        <v>16</v>
      </c>
      <c r="H145" s="859">
        <v>0</v>
      </c>
      <c r="I145" s="868">
        <v>40543</v>
      </c>
      <c r="J145" s="861">
        <v>40907</v>
      </c>
      <c r="K145" s="861" t="s">
        <v>16</v>
      </c>
      <c r="L145" s="861"/>
      <c r="M145" s="869">
        <v>12</v>
      </c>
      <c r="N145" s="870">
        <v>180</v>
      </c>
      <c r="O145" s="871">
        <v>0</v>
      </c>
      <c r="P145" s="865">
        <v>3601791442</v>
      </c>
      <c r="Q145" s="865">
        <v>91</v>
      </c>
      <c r="R145" s="872" t="s">
        <v>666</v>
      </c>
    </row>
    <row r="146" spans="1:18" s="867" customFormat="1" ht="15.75" customHeight="1" x14ac:dyDescent="0.25">
      <c r="A146" s="867" t="s">
        <v>175</v>
      </c>
      <c r="C146" s="858" t="s">
        <v>639</v>
      </c>
      <c r="D146" s="859" t="s">
        <v>639</v>
      </c>
      <c r="E146" s="858" t="s">
        <v>32</v>
      </c>
      <c r="F146" s="211" t="s">
        <v>667</v>
      </c>
      <c r="G146" s="859" t="s">
        <v>16</v>
      </c>
      <c r="H146" s="859">
        <v>0</v>
      </c>
      <c r="I146" s="868">
        <v>40543</v>
      </c>
      <c r="J146" s="861">
        <v>40907</v>
      </c>
      <c r="K146" s="861" t="s">
        <v>16</v>
      </c>
      <c r="L146" s="861"/>
      <c r="M146" s="869">
        <v>0</v>
      </c>
      <c r="N146" s="870">
        <v>125</v>
      </c>
      <c r="O146" s="871">
        <v>0</v>
      </c>
      <c r="P146" s="865">
        <v>180895721</v>
      </c>
      <c r="Q146" s="865">
        <v>91</v>
      </c>
      <c r="R146" s="872" t="s">
        <v>660</v>
      </c>
    </row>
    <row r="147" spans="1:18" s="867" customFormat="1" ht="15.75" customHeight="1" x14ac:dyDescent="0.25">
      <c r="A147" s="867" t="s">
        <v>175</v>
      </c>
      <c r="C147" s="858" t="s">
        <v>639</v>
      </c>
      <c r="D147" s="859" t="s">
        <v>639</v>
      </c>
      <c r="E147" s="858" t="s">
        <v>32</v>
      </c>
      <c r="F147" s="211" t="s">
        <v>668</v>
      </c>
      <c r="G147" s="859" t="s">
        <v>16</v>
      </c>
      <c r="H147" s="859">
        <v>0</v>
      </c>
      <c r="I147" s="868">
        <v>40543</v>
      </c>
      <c r="J147" s="861">
        <v>40907</v>
      </c>
      <c r="K147" s="861" t="s">
        <v>16</v>
      </c>
      <c r="L147" s="861"/>
      <c r="M147" s="869">
        <v>0</v>
      </c>
      <c r="N147" s="870">
        <v>26</v>
      </c>
      <c r="O147" s="871">
        <v>0</v>
      </c>
      <c r="P147" s="865">
        <v>227365326</v>
      </c>
      <c r="Q147" s="865">
        <v>92</v>
      </c>
      <c r="R147" s="872" t="s">
        <v>660</v>
      </c>
    </row>
    <row r="148" spans="1:18" s="867" customFormat="1" ht="15.75" customHeight="1" x14ac:dyDescent="0.25">
      <c r="A148" s="867" t="s">
        <v>175</v>
      </c>
      <c r="C148" s="858" t="s">
        <v>639</v>
      </c>
      <c r="D148" s="859" t="s">
        <v>639</v>
      </c>
      <c r="E148" s="858" t="s">
        <v>32</v>
      </c>
      <c r="F148" s="211" t="s">
        <v>627</v>
      </c>
      <c r="G148" s="859" t="s">
        <v>16</v>
      </c>
      <c r="H148" s="859">
        <v>0</v>
      </c>
      <c r="I148" s="868">
        <v>40543</v>
      </c>
      <c r="J148" s="861">
        <v>40907</v>
      </c>
      <c r="K148" s="861" t="s">
        <v>16</v>
      </c>
      <c r="L148" s="861"/>
      <c r="M148" s="869">
        <v>0</v>
      </c>
      <c r="N148" s="870">
        <v>250</v>
      </c>
      <c r="O148" s="871">
        <v>0</v>
      </c>
      <c r="P148" s="865"/>
      <c r="Q148" s="865">
        <v>92</v>
      </c>
      <c r="R148" s="872" t="s">
        <v>660</v>
      </c>
    </row>
    <row r="149" spans="1:18" s="867" customFormat="1" ht="15.75" customHeight="1" x14ac:dyDescent="0.25">
      <c r="A149" s="867" t="s">
        <v>175</v>
      </c>
      <c r="C149" s="858" t="s">
        <v>639</v>
      </c>
      <c r="D149" s="859" t="s">
        <v>639</v>
      </c>
      <c r="E149" s="858" t="s">
        <v>32</v>
      </c>
      <c r="F149" s="211" t="s">
        <v>621</v>
      </c>
      <c r="G149" s="859" t="s">
        <v>16</v>
      </c>
      <c r="H149" s="859">
        <v>0</v>
      </c>
      <c r="I149" s="868">
        <v>40914</v>
      </c>
      <c r="J149" s="861">
        <v>41274</v>
      </c>
      <c r="K149" s="861" t="s">
        <v>16</v>
      </c>
      <c r="L149" s="861"/>
      <c r="M149" s="869">
        <v>11.24</v>
      </c>
      <c r="N149" s="870">
        <v>26</v>
      </c>
      <c r="O149" s="871">
        <v>0</v>
      </c>
      <c r="P149" s="865">
        <v>251648280</v>
      </c>
      <c r="Q149" s="865">
        <v>93</v>
      </c>
      <c r="R149" s="872" t="s">
        <v>666</v>
      </c>
    </row>
    <row r="150" spans="1:18" s="867" customFormat="1" ht="15.75" customHeight="1" x14ac:dyDescent="0.25">
      <c r="A150" s="867" t="s">
        <v>175</v>
      </c>
      <c r="C150" s="858" t="s">
        <v>639</v>
      </c>
      <c r="D150" s="859" t="s">
        <v>639</v>
      </c>
      <c r="E150" s="858" t="s">
        <v>32</v>
      </c>
      <c r="F150" s="211" t="s">
        <v>620</v>
      </c>
      <c r="G150" s="859" t="s">
        <v>16</v>
      </c>
      <c r="H150" s="859">
        <v>0</v>
      </c>
      <c r="I150" s="868">
        <v>41150</v>
      </c>
      <c r="J150" s="861">
        <v>41273</v>
      </c>
      <c r="K150" s="861" t="s">
        <v>16</v>
      </c>
      <c r="L150" s="861"/>
      <c r="M150" s="869">
        <v>0</v>
      </c>
      <c r="N150" s="870">
        <v>5205</v>
      </c>
      <c r="O150" s="871">
        <v>0</v>
      </c>
      <c r="P150" s="865">
        <v>1060570800</v>
      </c>
      <c r="Q150" s="865">
        <v>93</v>
      </c>
      <c r="R150" s="872" t="s">
        <v>660</v>
      </c>
    </row>
    <row r="151" spans="1:18" s="867" customFormat="1" ht="15.75" customHeight="1" x14ac:dyDescent="0.25">
      <c r="A151" s="867" t="s">
        <v>175</v>
      </c>
      <c r="C151" s="858" t="s">
        <v>639</v>
      </c>
      <c r="D151" s="859" t="s">
        <v>639</v>
      </c>
      <c r="E151" s="858" t="s">
        <v>32</v>
      </c>
      <c r="F151" s="211" t="s">
        <v>623</v>
      </c>
      <c r="G151" s="859" t="s">
        <v>16</v>
      </c>
      <c r="H151" s="859">
        <v>0</v>
      </c>
      <c r="I151" s="868">
        <v>40908</v>
      </c>
      <c r="J151" s="861">
        <v>41623</v>
      </c>
      <c r="K151" s="861" t="s">
        <v>16</v>
      </c>
      <c r="L151" s="861"/>
      <c r="M151" s="869">
        <v>11.15</v>
      </c>
      <c r="N151" s="870">
        <v>125</v>
      </c>
      <c r="O151" s="871">
        <v>0</v>
      </c>
      <c r="P151" s="865">
        <v>3680964471</v>
      </c>
      <c r="Q151" s="865">
        <v>94</v>
      </c>
      <c r="R151" s="872" t="s">
        <v>666</v>
      </c>
    </row>
    <row r="152" spans="1:18" s="867" customFormat="1" ht="15.75" customHeight="1" x14ac:dyDescent="0.25">
      <c r="A152" s="867" t="s">
        <v>175</v>
      </c>
      <c r="C152" s="858" t="s">
        <v>639</v>
      </c>
      <c r="D152" s="859" t="s">
        <v>639</v>
      </c>
      <c r="E152" s="858" t="s">
        <v>32</v>
      </c>
      <c r="F152" s="211" t="s">
        <v>624</v>
      </c>
      <c r="G152" s="859" t="s">
        <v>16</v>
      </c>
      <c r="H152" s="859">
        <v>0</v>
      </c>
      <c r="I152" s="868">
        <v>40908</v>
      </c>
      <c r="J152" s="861">
        <v>41623</v>
      </c>
      <c r="K152" s="861" t="s">
        <v>16</v>
      </c>
      <c r="L152" s="861"/>
      <c r="M152" s="869">
        <v>0</v>
      </c>
      <c r="N152" s="870">
        <v>177</v>
      </c>
      <c r="O152" s="871">
        <v>0</v>
      </c>
      <c r="P152" s="865">
        <v>3408780165</v>
      </c>
      <c r="Q152" s="865">
        <v>94</v>
      </c>
      <c r="R152" s="872" t="s">
        <v>660</v>
      </c>
    </row>
    <row r="153" spans="1:18" s="867" customFormat="1" ht="15.75" customHeight="1" x14ac:dyDescent="0.25">
      <c r="A153" s="867" t="s">
        <v>175</v>
      </c>
      <c r="C153" s="858" t="s">
        <v>639</v>
      </c>
      <c r="D153" s="859" t="s">
        <v>639</v>
      </c>
      <c r="E153" s="858" t="s">
        <v>32</v>
      </c>
      <c r="F153" s="211" t="s">
        <v>625</v>
      </c>
      <c r="G153" s="859" t="s">
        <v>16</v>
      </c>
      <c r="H153" s="859">
        <v>0</v>
      </c>
      <c r="I153" s="868">
        <v>40908</v>
      </c>
      <c r="J153" s="861">
        <v>41623</v>
      </c>
      <c r="K153" s="861" t="s">
        <v>16</v>
      </c>
      <c r="L153" s="861"/>
      <c r="M153" s="869">
        <v>0</v>
      </c>
      <c r="N153" s="870">
        <v>110</v>
      </c>
      <c r="O153" s="871">
        <v>0</v>
      </c>
      <c r="P153" s="865">
        <v>3239248734</v>
      </c>
      <c r="Q153" s="865">
        <v>94</v>
      </c>
      <c r="R153" s="872" t="s">
        <v>660</v>
      </c>
    </row>
    <row r="154" spans="1:18" s="867" customFormat="1" ht="15.75" customHeight="1" x14ac:dyDescent="0.25">
      <c r="A154" s="867" t="s">
        <v>175</v>
      </c>
      <c r="C154" s="858" t="s">
        <v>639</v>
      </c>
      <c r="D154" s="859" t="s">
        <v>639</v>
      </c>
      <c r="E154" s="858" t="s">
        <v>32</v>
      </c>
      <c r="F154" s="211" t="s">
        <v>622</v>
      </c>
      <c r="G154" s="859" t="s">
        <v>16</v>
      </c>
      <c r="H154" s="859">
        <v>0</v>
      </c>
      <c r="I154" s="868">
        <v>40908</v>
      </c>
      <c r="J154" s="861">
        <v>41623</v>
      </c>
      <c r="K154" s="861" t="s">
        <v>16</v>
      </c>
      <c r="L154" s="861"/>
      <c r="M154" s="869">
        <v>0</v>
      </c>
      <c r="N154" s="870">
        <v>140</v>
      </c>
      <c r="O154" s="871">
        <v>0</v>
      </c>
      <c r="P154" s="865">
        <v>4122680207</v>
      </c>
      <c r="Q154" s="865">
        <v>95</v>
      </c>
      <c r="R154" s="872" t="s">
        <v>660</v>
      </c>
    </row>
    <row r="155" spans="1:18" s="867" customFormat="1" ht="15.75" customHeight="1" x14ac:dyDescent="0.25">
      <c r="A155" s="867" t="s">
        <v>175</v>
      </c>
      <c r="C155" s="858" t="s">
        <v>639</v>
      </c>
      <c r="D155" s="859" t="s">
        <v>639</v>
      </c>
      <c r="E155" s="858" t="s">
        <v>32</v>
      </c>
      <c r="F155" s="211" t="s">
        <v>669</v>
      </c>
      <c r="G155" s="859" t="s">
        <v>16</v>
      </c>
      <c r="H155" s="859">
        <v>0</v>
      </c>
      <c r="I155" s="868">
        <v>41283</v>
      </c>
      <c r="J155" s="861">
        <v>41639</v>
      </c>
      <c r="K155" s="861" t="s">
        <v>16</v>
      </c>
      <c r="L155" s="861"/>
      <c r="M155" s="869">
        <v>0.15</v>
      </c>
      <c r="N155" s="870">
        <v>26</v>
      </c>
      <c r="O155" s="871">
        <v>0</v>
      </c>
      <c r="P155" s="865">
        <v>252657699</v>
      </c>
      <c r="Q155" s="865">
        <v>95</v>
      </c>
      <c r="R155" s="872" t="s">
        <v>660</v>
      </c>
    </row>
    <row r="156" spans="1:18" s="867" customFormat="1" ht="15.75" customHeight="1" x14ac:dyDescent="0.25">
      <c r="A156" s="867" t="s">
        <v>175</v>
      </c>
      <c r="C156" s="858" t="s">
        <v>639</v>
      </c>
      <c r="D156" s="859" t="s">
        <v>639</v>
      </c>
      <c r="E156" s="858" t="s">
        <v>32</v>
      </c>
      <c r="F156" s="211" t="s">
        <v>670</v>
      </c>
      <c r="G156" s="859" t="s">
        <v>16</v>
      </c>
      <c r="H156" s="859">
        <v>0</v>
      </c>
      <c r="I156" s="868">
        <v>41624</v>
      </c>
      <c r="J156" s="861">
        <v>41943</v>
      </c>
      <c r="K156" s="861" t="s">
        <v>16</v>
      </c>
      <c r="L156" s="861"/>
      <c r="M156" s="869">
        <v>10</v>
      </c>
      <c r="N156" s="870">
        <v>71</v>
      </c>
      <c r="O156" s="871">
        <v>0</v>
      </c>
      <c r="P156" s="865"/>
      <c r="Q156" s="865">
        <v>95</v>
      </c>
      <c r="R156" s="872" t="s">
        <v>660</v>
      </c>
    </row>
    <row r="157" spans="1:18" s="867" customFormat="1" ht="15.75" customHeight="1" x14ac:dyDescent="0.25">
      <c r="A157" s="867" t="s">
        <v>175</v>
      </c>
      <c r="C157" s="858" t="s">
        <v>639</v>
      </c>
      <c r="D157" s="859" t="s">
        <v>639</v>
      </c>
      <c r="E157" s="858" t="s">
        <v>32</v>
      </c>
      <c r="F157" s="211" t="s">
        <v>671</v>
      </c>
      <c r="G157" s="859" t="s">
        <v>16</v>
      </c>
      <c r="H157" s="859">
        <v>0</v>
      </c>
      <c r="I157" s="868">
        <v>41624</v>
      </c>
      <c r="J157" s="861">
        <v>41943</v>
      </c>
      <c r="K157" s="861" t="s">
        <v>16</v>
      </c>
      <c r="L157" s="861"/>
      <c r="M157" s="869">
        <v>0</v>
      </c>
      <c r="N157" s="870">
        <v>92</v>
      </c>
      <c r="O157" s="871">
        <v>0</v>
      </c>
      <c r="P157" s="865"/>
      <c r="Q157" s="865">
        <v>95</v>
      </c>
      <c r="R157" s="872" t="s">
        <v>660</v>
      </c>
    </row>
    <row r="158" spans="1:18" s="867" customFormat="1" ht="15.75" customHeight="1" x14ac:dyDescent="0.25">
      <c r="A158" s="867" t="s">
        <v>175</v>
      </c>
      <c r="C158" s="858" t="s">
        <v>639</v>
      </c>
      <c r="D158" s="859" t="s">
        <v>639</v>
      </c>
      <c r="E158" s="858" t="s">
        <v>32</v>
      </c>
      <c r="F158" s="211" t="s">
        <v>672</v>
      </c>
      <c r="G158" s="859" t="s">
        <v>16</v>
      </c>
      <c r="H158" s="859">
        <v>0</v>
      </c>
      <c r="I158" s="868">
        <v>41624</v>
      </c>
      <c r="J158" s="861">
        <v>41943</v>
      </c>
      <c r="K158" s="861" t="s">
        <v>16</v>
      </c>
      <c r="L158" s="861"/>
      <c r="M158" s="869">
        <v>0</v>
      </c>
      <c r="N158" s="870">
        <v>125</v>
      </c>
      <c r="O158" s="871">
        <v>0</v>
      </c>
      <c r="P158" s="865"/>
      <c r="Q158" s="865">
        <v>96</v>
      </c>
      <c r="R158" s="872" t="s">
        <v>660</v>
      </c>
    </row>
    <row r="159" spans="1:18" s="867" customFormat="1" ht="15.75" customHeight="1" x14ac:dyDescent="0.25">
      <c r="A159" s="867" t="s">
        <v>175</v>
      </c>
      <c r="C159" s="858" t="s">
        <v>639</v>
      </c>
      <c r="D159" s="859" t="s">
        <v>639</v>
      </c>
      <c r="E159" s="858" t="s">
        <v>32</v>
      </c>
      <c r="F159" s="212" t="s">
        <v>673</v>
      </c>
      <c r="G159" s="859" t="s">
        <v>19</v>
      </c>
      <c r="H159" s="860">
        <v>0</v>
      </c>
      <c r="I159" s="868">
        <v>41772</v>
      </c>
      <c r="J159" s="861">
        <v>42004</v>
      </c>
      <c r="K159" s="861" t="s">
        <v>16</v>
      </c>
      <c r="L159" s="861"/>
      <c r="M159" s="869"/>
      <c r="N159" s="870">
        <v>4755</v>
      </c>
      <c r="O159" s="871">
        <f>+N159*H159</f>
        <v>0</v>
      </c>
      <c r="P159" s="865">
        <v>1552336320</v>
      </c>
      <c r="Q159" s="865">
        <v>96</v>
      </c>
      <c r="R159" s="32" t="s">
        <v>674</v>
      </c>
    </row>
    <row r="160" spans="1:18" s="867" customFormat="1" ht="15.75" customHeight="1" x14ac:dyDescent="0.25">
      <c r="A160" s="867" t="s">
        <v>175</v>
      </c>
      <c r="C160" s="858" t="s">
        <v>639</v>
      </c>
      <c r="D160" s="859" t="s">
        <v>639</v>
      </c>
      <c r="E160" s="858" t="s">
        <v>32</v>
      </c>
      <c r="F160" s="212" t="s">
        <v>675</v>
      </c>
      <c r="G160" s="859" t="s">
        <v>16</v>
      </c>
      <c r="H160" s="860">
        <v>0</v>
      </c>
      <c r="I160" s="868">
        <v>41624</v>
      </c>
      <c r="J160" s="861">
        <v>41897</v>
      </c>
      <c r="K160" s="861" t="s">
        <v>16</v>
      </c>
      <c r="L160" s="861"/>
      <c r="M160" s="869">
        <v>0</v>
      </c>
      <c r="N160" s="870">
        <v>177</v>
      </c>
      <c r="O160" s="871">
        <v>0</v>
      </c>
      <c r="P160" s="865"/>
      <c r="Q160" s="865">
        <v>97</v>
      </c>
      <c r="R160" s="872" t="s">
        <v>660</v>
      </c>
    </row>
    <row r="161" spans="1:18" s="867" customFormat="1" ht="15.75" customHeight="1" x14ac:dyDescent="0.25">
      <c r="A161" s="867" t="s">
        <v>175</v>
      </c>
      <c r="C161" s="858" t="s">
        <v>639</v>
      </c>
      <c r="D161" s="859" t="s">
        <v>639</v>
      </c>
      <c r="E161" s="858" t="s">
        <v>32</v>
      </c>
      <c r="F161" s="30" t="s">
        <v>676</v>
      </c>
      <c r="G161" s="859" t="s">
        <v>16</v>
      </c>
      <c r="H161" s="860">
        <v>0</v>
      </c>
      <c r="I161" s="868" t="s">
        <v>94</v>
      </c>
      <c r="J161" s="861" t="s">
        <v>94</v>
      </c>
      <c r="K161" s="861" t="s">
        <v>16</v>
      </c>
      <c r="L161" s="861" t="s">
        <v>94</v>
      </c>
      <c r="M161" s="869" t="s">
        <v>94</v>
      </c>
      <c r="N161" s="870" t="s">
        <v>94</v>
      </c>
      <c r="O161" s="871" t="e">
        <f>+N161*H161</f>
        <v>#VALUE!</v>
      </c>
      <c r="P161" s="865" t="s">
        <v>94</v>
      </c>
      <c r="Q161" s="865" t="s">
        <v>677</v>
      </c>
      <c r="R161" s="32" t="s">
        <v>678</v>
      </c>
    </row>
    <row r="162" spans="1:18" s="867" customFormat="1" ht="15.75" customHeight="1" x14ac:dyDescent="0.25">
      <c r="A162" s="867" t="s">
        <v>175</v>
      </c>
      <c r="C162" s="858" t="s">
        <v>639</v>
      </c>
      <c r="D162" s="859" t="s">
        <v>639</v>
      </c>
      <c r="E162" s="858" t="s">
        <v>32</v>
      </c>
      <c r="F162" s="30" t="s">
        <v>679</v>
      </c>
      <c r="G162" s="859" t="s">
        <v>19</v>
      </c>
      <c r="H162" s="859">
        <v>0</v>
      </c>
      <c r="I162" s="868">
        <v>41772</v>
      </c>
      <c r="J162" s="861"/>
      <c r="K162" s="861" t="s">
        <v>16</v>
      </c>
      <c r="L162" s="861"/>
      <c r="M162" s="869"/>
      <c r="N162" s="870">
        <v>4755</v>
      </c>
      <c r="O162" s="871">
        <v>0</v>
      </c>
      <c r="P162" s="865"/>
      <c r="Q162" s="865">
        <v>11</v>
      </c>
      <c r="R162" s="32" t="s">
        <v>674</v>
      </c>
    </row>
    <row r="163" spans="1:18" s="874" customFormat="1" ht="15.75" customHeight="1" x14ac:dyDescent="0.2">
      <c r="A163" s="873" t="s">
        <v>366</v>
      </c>
      <c r="B163" s="874">
        <v>5</v>
      </c>
      <c r="C163" s="858" t="s">
        <v>714</v>
      </c>
      <c r="D163" s="859" t="s">
        <v>715</v>
      </c>
      <c r="E163" s="858" t="s">
        <v>716</v>
      </c>
      <c r="F163" s="31" t="s">
        <v>717</v>
      </c>
      <c r="G163" s="859" t="s">
        <v>718</v>
      </c>
      <c r="H163" s="860" t="s">
        <v>95</v>
      </c>
      <c r="I163" s="868">
        <v>39779</v>
      </c>
      <c r="J163" s="858" t="s">
        <v>719</v>
      </c>
      <c r="K163" s="861" t="s">
        <v>720</v>
      </c>
      <c r="L163" s="858" t="s">
        <v>372</v>
      </c>
      <c r="M163" s="858" t="s">
        <v>721</v>
      </c>
      <c r="N163" s="871" t="s">
        <v>722</v>
      </c>
      <c r="O163" s="871" t="s">
        <v>95</v>
      </c>
      <c r="P163" s="865">
        <v>4413554380</v>
      </c>
      <c r="Q163" s="865">
        <v>71</v>
      </c>
      <c r="R163" s="32" t="s">
        <v>723</v>
      </c>
    </row>
    <row r="164" spans="1:18" s="874" customFormat="1" ht="15.75" customHeight="1" x14ac:dyDescent="0.2">
      <c r="A164" s="873" t="s">
        <v>366</v>
      </c>
      <c r="B164" s="874">
        <v>5</v>
      </c>
      <c r="C164" s="858" t="s">
        <v>714</v>
      </c>
      <c r="D164" s="859" t="s">
        <v>715</v>
      </c>
      <c r="E164" s="858" t="s">
        <v>716</v>
      </c>
      <c r="F164" s="31" t="s">
        <v>724</v>
      </c>
      <c r="G164" s="859" t="s">
        <v>725</v>
      </c>
      <c r="H164" s="860" t="s">
        <v>95</v>
      </c>
      <c r="I164" s="868">
        <v>39779</v>
      </c>
      <c r="J164" s="858" t="s">
        <v>719</v>
      </c>
      <c r="K164" s="861" t="s">
        <v>720</v>
      </c>
      <c r="L164" s="858" t="s">
        <v>372</v>
      </c>
      <c r="M164" s="858" t="s">
        <v>726</v>
      </c>
      <c r="N164" s="871" t="s">
        <v>722</v>
      </c>
      <c r="O164" s="871" t="s">
        <v>95</v>
      </c>
      <c r="P164" s="865">
        <v>3620044392</v>
      </c>
      <c r="Q164" s="865" t="s">
        <v>727</v>
      </c>
      <c r="R164" s="32" t="s">
        <v>723</v>
      </c>
    </row>
    <row r="165" spans="1:18" s="874" customFormat="1" ht="15.75" customHeight="1" x14ac:dyDescent="0.2">
      <c r="A165" s="873" t="s">
        <v>366</v>
      </c>
      <c r="B165" s="874">
        <v>5</v>
      </c>
      <c r="C165" s="858" t="s">
        <v>714</v>
      </c>
      <c r="D165" s="859" t="s">
        <v>715</v>
      </c>
      <c r="E165" s="858" t="s">
        <v>716</v>
      </c>
      <c r="F165" s="31" t="s">
        <v>728</v>
      </c>
      <c r="G165" s="859" t="s">
        <v>729</v>
      </c>
      <c r="H165" s="860" t="s">
        <v>95</v>
      </c>
      <c r="I165" s="868">
        <v>40359</v>
      </c>
      <c r="J165" s="858" t="s">
        <v>730</v>
      </c>
      <c r="K165" s="861" t="s">
        <v>720</v>
      </c>
      <c r="L165" s="858" t="s">
        <v>372</v>
      </c>
      <c r="M165" s="858" t="s">
        <v>731</v>
      </c>
      <c r="N165" s="871" t="s">
        <v>722</v>
      </c>
      <c r="O165" s="871" t="s">
        <v>95</v>
      </c>
      <c r="P165" s="865">
        <v>1743389473</v>
      </c>
      <c r="Q165" s="865">
        <v>72</v>
      </c>
      <c r="R165" s="32" t="s">
        <v>723</v>
      </c>
    </row>
    <row r="166" spans="1:18" s="874" customFormat="1" ht="15.75" customHeight="1" x14ac:dyDescent="0.2">
      <c r="A166" s="873" t="s">
        <v>366</v>
      </c>
      <c r="B166" s="874">
        <v>5</v>
      </c>
      <c r="C166" s="858" t="s">
        <v>714</v>
      </c>
      <c r="D166" s="859" t="s">
        <v>715</v>
      </c>
      <c r="E166" s="858" t="s">
        <v>716</v>
      </c>
      <c r="F166" s="31" t="s">
        <v>732</v>
      </c>
      <c r="G166" s="859" t="s">
        <v>733</v>
      </c>
      <c r="H166" s="860" t="s">
        <v>95</v>
      </c>
      <c r="I166" s="868">
        <v>40359</v>
      </c>
      <c r="J166" s="858" t="s">
        <v>730</v>
      </c>
      <c r="K166" s="861" t="s">
        <v>720</v>
      </c>
      <c r="L166" s="858">
        <v>0</v>
      </c>
      <c r="M166" s="858">
        <v>3</v>
      </c>
      <c r="N166" s="871" t="s">
        <v>722</v>
      </c>
      <c r="O166" s="871" t="s">
        <v>95</v>
      </c>
      <c r="P166" s="865">
        <v>1695997098</v>
      </c>
      <c r="Q166" s="865" t="s">
        <v>734</v>
      </c>
      <c r="R166" s="32" t="s">
        <v>735</v>
      </c>
    </row>
    <row r="167" spans="1:18" s="874" customFormat="1" ht="15.75" customHeight="1" x14ac:dyDescent="0.2">
      <c r="A167" s="873" t="s">
        <v>366</v>
      </c>
      <c r="B167" s="874">
        <v>5</v>
      </c>
      <c r="C167" s="858" t="s">
        <v>714</v>
      </c>
      <c r="D167" s="859" t="s">
        <v>715</v>
      </c>
      <c r="E167" s="858" t="s">
        <v>716</v>
      </c>
      <c r="F167" s="31" t="s">
        <v>736</v>
      </c>
      <c r="G167" s="859" t="s">
        <v>737</v>
      </c>
      <c r="H167" s="860" t="s">
        <v>95</v>
      </c>
      <c r="I167" s="868">
        <v>40359</v>
      </c>
      <c r="J167" s="858" t="s">
        <v>730</v>
      </c>
      <c r="K167" s="861" t="s">
        <v>720</v>
      </c>
      <c r="L167" s="858" t="s">
        <v>372</v>
      </c>
      <c r="M167" s="858" t="s">
        <v>731</v>
      </c>
      <c r="N167" s="871" t="s">
        <v>722</v>
      </c>
      <c r="O167" s="871" t="s">
        <v>95</v>
      </c>
      <c r="P167" s="865">
        <v>237202056</v>
      </c>
      <c r="Q167" s="865">
        <v>74</v>
      </c>
      <c r="R167" s="32" t="s">
        <v>738</v>
      </c>
    </row>
    <row r="168" spans="1:18" s="874" customFormat="1" ht="15.75" customHeight="1" x14ac:dyDescent="0.2">
      <c r="A168" s="873" t="s">
        <v>366</v>
      </c>
      <c r="B168" s="874">
        <v>5</v>
      </c>
      <c r="C168" s="858" t="s">
        <v>714</v>
      </c>
      <c r="D168" s="859" t="s">
        <v>715</v>
      </c>
      <c r="E168" s="858" t="s">
        <v>716</v>
      </c>
      <c r="F168" s="213" t="s">
        <v>739</v>
      </c>
      <c r="G168" s="859" t="s">
        <v>740</v>
      </c>
      <c r="H168" s="860" t="s">
        <v>95</v>
      </c>
      <c r="I168" s="868">
        <v>40541</v>
      </c>
      <c r="J168" s="858" t="s">
        <v>741</v>
      </c>
      <c r="K168" s="861" t="s">
        <v>720</v>
      </c>
      <c r="L168" s="858" t="s">
        <v>372</v>
      </c>
      <c r="M168" s="858" t="s">
        <v>109</v>
      </c>
      <c r="N168" s="871" t="s">
        <v>722</v>
      </c>
      <c r="O168" s="871" t="s">
        <v>95</v>
      </c>
      <c r="P168" s="865">
        <v>1695997098</v>
      </c>
      <c r="Q168" s="865" t="s">
        <v>742</v>
      </c>
      <c r="R168" s="32" t="s">
        <v>723</v>
      </c>
    </row>
    <row r="169" spans="1:18" s="874" customFormat="1" ht="15.75" customHeight="1" x14ac:dyDescent="0.2">
      <c r="A169" s="873" t="s">
        <v>366</v>
      </c>
      <c r="B169" s="874">
        <v>5</v>
      </c>
      <c r="C169" s="858" t="s">
        <v>714</v>
      </c>
      <c r="D169" s="859" t="s">
        <v>715</v>
      </c>
      <c r="E169" s="858" t="s">
        <v>716</v>
      </c>
      <c r="F169" s="31" t="s">
        <v>743</v>
      </c>
      <c r="G169" s="859" t="s">
        <v>744</v>
      </c>
      <c r="H169" s="860" t="s">
        <v>95</v>
      </c>
      <c r="I169" s="868">
        <v>40541</v>
      </c>
      <c r="J169" s="858" t="s">
        <v>741</v>
      </c>
      <c r="K169" s="861" t="s">
        <v>720</v>
      </c>
      <c r="L169" s="858">
        <v>0</v>
      </c>
      <c r="M169" s="858">
        <v>12</v>
      </c>
      <c r="N169" s="871" t="s">
        <v>722</v>
      </c>
      <c r="O169" s="871" t="s">
        <v>95</v>
      </c>
      <c r="P169" s="865">
        <v>1800895721</v>
      </c>
      <c r="Q169" s="865">
        <v>73</v>
      </c>
      <c r="R169" s="32" t="s">
        <v>745</v>
      </c>
    </row>
    <row r="170" spans="1:18" s="874" customFormat="1" ht="15.75" customHeight="1" x14ac:dyDescent="0.2">
      <c r="A170" s="873" t="s">
        <v>366</v>
      </c>
      <c r="B170" s="874">
        <v>5</v>
      </c>
      <c r="C170" s="858" t="s">
        <v>714</v>
      </c>
      <c r="D170" s="859" t="s">
        <v>715</v>
      </c>
      <c r="E170" s="858" t="s">
        <v>716</v>
      </c>
      <c r="F170" s="31" t="s">
        <v>746</v>
      </c>
      <c r="G170" s="859" t="s">
        <v>747</v>
      </c>
      <c r="H170" s="860" t="s">
        <v>95</v>
      </c>
      <c r="I170" s="868">
        <v>40542</v>
      </c>
      <c r="J170" s="858" t="s">
        <v>748</v>
      </c>
      <c r="K170" s="861" t="s">
        <v>720</v>
      </c>
      <c r="L170" s="858">
        <v>0</v>
      </c>
      <c r="M170" s="858">
        <v>12</v>
      </c>
      <c r="N170" s="871" t="s">
        <v>722</v>
      </c>
      <c r="O170" s="871" t="s">
        <v>95</v>
      </c>
      <c r="P170" s="865">
        <v>227365326</v>
      </c>
      <c r="Q170" s="865">
        <v>73</v>
      </c>
      <c r="R170" s="32" t="s">
        <v>749</v>
      </c>
    </row>
    <row r="171" spans="1:18" s="874" customFormat="1" ht="15.75" customHeight="1" x14ac:dyDescent="0.2">
      <c r="A171" s="873" t="s">
        <v>366</v>
      </c>
      <c r="B171" s="874">
        <v>6</v>
      </c>
      <c r="C171" s="858" t="s">
        <v>714</v>
      </c>
      <c r="D171" s="859" t="s">
        <v>715</v>
      </c>
      <c r="E171" s="858" t="s">
        <v>716</v>
      </c>
      <c r="F171" s="31" t="s">
        <v>750</v>
      </c>
      <c r="G171" s="859" t="s">
        <v>718</v>
      </c>
      <c r="H171" s="860" t="s">
        <v>95</v>
      </c>
      <c r="I171" s="868">
        <v>40541</v>
      </c>
      <c r="J171" s="858" t="s">
        <v>741</v>
      </c>
      <c r="K171" s="861" t="s">
        <v>720</v>
      </c>
      <c r="L171" s="858" t="s">
        <v>372</v>
      </c>
      <c r="M171" s="858" t="s">
        <v>109</v>
      </c>
      <c r="N171" s="871" t="s">
        <v>722</v>
      </c>
      <c r="O171" s="871" t="s">
        <v>95</v>
      </c>
      <c r="P171" s="865">
        <v>3601791442</v>
      </c>
      <c r="Q171" s="865">
        <v>75</v>
      </c>
      <c r="R171" s="32" t="s">
        <v>723</v>
      </c>
    </row>
    <row r="172" spans="1:18" s="874" customFormat="1" ht="15.75" customHeight="1" x14ac:dyDescent="0.2">
      <c r="A172" s="873" t="s">
        <v>366</v>
      </c>
      <c r="B172" s="874">
        <v>6</v>
      </c>
      <c r="C172" s="858" t="s">
        <v>714</v>
      </c>
      <c r="D172" s="859" t="s">
        <v>715</v>
      </c>
      <c r="E172" s="858" t="s">
        <v>716</v>
      </c>
      <c r="F172" s="31" t="s">
        <v>751</v>
      </c>
      <c r="G172" s="859" t="s">
        <v>752</v>
      </c>
      <c r="H172" s="860" t="s">
        <v>95</v>
      </c>
      <c r="I172" s="868">
        <v>40914</v>
      </c>
      <c r="J172" s="858" t="s">
        <v>753</v>
      </c>
      <c r="K172" s="861" t="s">
        <v>720</v>
      </c>
      <c r="L172" s="858" t="s">
        <v>372</v>
      </c>
      <c r="M172" s="858" t="s">
        <v>754</v>
      </c>
      <c r="N172" s="871" t="s">
        <v>722</v>
      </c>
      <c r="O172" s="871" t="s">
        <v>95</v>
      </c>
      <c r="P172" s="865">
        <v>251648280</v>
      </c>
      <c r="Q172" s="865">
        <v>77</v>
      </c>
      <c r="R172" s="32" t="s">
        <v>723</v>
      </c>
    </row>
    <row r="173" spans="1:18" s="874" customFormat="1" ht="15.75" customHeight="1" x14ac:dyDescent="0.2">
      <c r="A173" s="873" t="s">
        <v>366</v>
      </c>
      <c r="B173" s="874">
        <v>6</v>
      </c>
      <c r="C173" s="858" t="s">
        <v>714</v>
      </c>
      <c r="D173" s="859" t="s">
        <v>715</v>
      </c>
      <c r="E173" s="858" t="s">
        <v>716</v>
      </c>
      <c r="F173" s="213" t="s">
        <v>755</v>
      </c>
      <c r="G173" s="859" t="s">
        <v>756</v>
      </c>
      <c r="H173" s="860" t="s">
        <v>95</v>
      </c>
      <c r="I173" s="868">
        <v>41149</v>
      </c>
      <c r="J173" s="858" t="s">
        <v>757</v>
      </c>
      <c r="K173" s="861" t="s">
        <v>720</v>
      </c>
      <c r="L173" s="858" t="s">
        <v>372</v>
      </c>
      <c r="M173" s="858" t="s">
        <v>731</v>
      </c>
      <c r="N173" s="871" t="s">
        <v>722</v>
      </c>
      <c r="O173" s="871" t="s">
        <v>95</v>
      </c>
      <c r="P173" s="865">
        <v>1060570800</v>
      </c>
      <c r="Q173" s="865">
        <v>72</v>
      </c>
      <c r="R173" s="32" t="s">
        <v>723</v>
      </c>
    </row>
    <row r="174" spans="1:18" s="874" customFormat="1" ht="15.75" customHeight="1" x14ac:dyDescent="0.2">
      <c r="A174" s="873" t="s">
        <v>366</v>
      </c>
      <c r="B174" s="874">
        <v>6</v>
      </c>
      <c r="C174" s="858" t="s">
        <v>714</v>
      </c>
      <c r="D174" s="859" t="s">
        <v>715</v>
      </c>
      <c r="E174" s="858" t="s">
        <v>716</v>
      </c>
      <c r="F174" s="213" t="s">
        <v>758</v>
      </c>
      <c r="G174" s="859" t="s">
        <v>759</v>
      </c>
      <c r="H174" s="860" t="s">
        <v>95</v>
      </c>
      <c r="I174" s="868">
        <v>40567</v>
      </c>
      <c r="J174" s="858" t="s">
        <v>760</v>
      </c>
      <c r="K174" s="861" t="s">
        <v>720</v>
      </c>
      <c r="L174" s="858">
        <v>0</v>
      </c>
      <c r="M174" s="858" t="s">
        <v>109</v>
      </c>
      <c r="N174" s="871" t="s">
        <v>722</v>
      </c>
      <c r="O174" s="871" t="s">
        <v>95</v>
      </c>
      <c r="P174" s="865">
        <v>3680964471</v>
      </c>
      <c r="Q174" s="865">
        <v>76</v>
      </c>
      <c r="R174" s="32" t="s">
        <v>723</v>
      </c>
    </row>
    <row r="175" spans="1:18" s="874" customFormat="1" ht="15.75" customHeight="1" x14ac:dyDescent="0.2">
      <c r="A175" s="873" t="s">
        <v>366</v>
      </c>
      <c r="B175" s="874">
        <v>6</v>
      </c>
      <c r="C175" s="858" t="s">
        <v>714</v>
      </c>
      <c r="D175" s="859" t="s">
        <v>715</v>
      </c>
      <c r="E175" s="858" t="s">
        <v>716</v>
      </c>
      <c r="F175" s="31" t="s">
        <v>761</v>
      </c>
      <c r="G175" s="859" t="s">
        <v>762</v>
      </c>
      <c r="H175" s="860" t="s">
        <v>95</v>
      </c>
      <c r="I175" s="868">
        <v>40905</v>
      </c>
      <c r="J175" s="858" t="s">
        <v>763</v>
      </c>
      <c r="K175" s="861" t="s">
        <v>720</v>
      </c>
      <c r="L175" s="858" t="s">
        <v>372</v>
      </c>
      <c r="M175" s="858" t="s">
        <v>721</v>
      </c>
      <c r="N175" s="871" t="s">
        <v>722</v>
      </c>
      <c r="O175" s="871" t="s">
        <v>95</v>
      </c>
      <c r="P175" s="865">
        <v>3408780165</v>
      </c>
      <c r="Q175" s="865" t="s">
        <v>764</v>
      </c>
      <c r="R175" s="32" t="s">
        <v>723</v>
      </c>
    </row>
    <row r="176" spans="1:18" s="874" customFormat="1" ht="15.75" customHeight="1" x14ac:dyDescent="0.2">
      <c r="A176" s="873" t="s">
        <v>366</v>
      </c>
      <c r="B176" s="874">
        <v>6</v>
      </c>
      <c r="C176" s="858" t="s">
        <v>714</v>
      </c>
      <c r="D176" s="859" t="s">
        <v>715</v>
      </c>
      <c r="E176" s="858" t="s">
        <v>716</v>
      </c>
      <c r="F176" s="213" t="s">
        <v>765</v>
      </c>
      <c r="G176" s="859" t="s">
        <v>762</v>
      </c>
      <c r="H176" s="860" t="s">
        <v>95</v>
      </c>
      <c r="I176" s="868">
        <v>40905</v>
      </c>
      <c r="J176" s="858" t="s">
        <v>766</v>
      </c>
      <c r="K176" s="861" t="s">
        <v>720</v>
      </c>
      <c r="L176" s="858" t="s">
        <v>372</v>
      </c>
      <c r="M176" s="858" t="s">
        <v>767</v>
      </c>
      <c r="N176" s="871" t="s">
        <v>722</v>
      </c>
      <c r="O176" s="871" t="s">
        <v>95</v>
      </c>
      <c r="P176" s="865">
        <v>3239248734</v>
      </c>
      <c r="Q176" s="865">
        <v>75</v>
      </c>
      <c r="R176" s="32" t="s">
        <v>723</v>
      </c>
    </row>
    <row r="177" spans="1:18" s="874" customFormat="1" ht="15.75" customHeight="1" x14ac:dyDescent="0.2">
      <c r="A177" s="873" t="s">
        <v>366</v>
      </c>
      <c r="B177" s="874">
        <v>6</v>
      </c>
      <c r="C177" s="858" t="s">
        <v>714</v>
      </c>
      <c r="D177" s="859" t="s">
        <v>715</v>
      </c>
      <c r="E177" s="858" t="s">
        <v>716</v>
      </c>
      <c r="F177" s="213" t="s">
        <v>768</v>
      </c>
      <c r="G177" s="859" t="s">
        <v>762</v>
      </c>
      <c r="H177" s="860" t="s">
        <v>95</v>
      </c>
      <c r="I177" s="868">
        <v>40905</v>
      </c>
      <c r="J177" s="858" t="s">
        <v>766</v>
      </c>
      <c r="K177" s="861" t="s">
        <v>720</v>
      </c>
      <c r="L177" s="858" t="s">
        <v>372</v>
      </c>
      <c r="M177" s="858" t="s">
        <v>767</v>
      </c>
      <c r="N177" s="871" t="s">
        <v>722</v>
      </c>
      <c r="O177" s="871" t="s">
        <v>95</v>
      </c>
      <c r="P177" s="865">
        <v>4122680207</v>
      </c>
      <c r="Q177" s="865">
        <v>76</v>
      </c>
      <c r="R177" s="32" t="s">
        <v>723</v>
      </c>
    </row>
    <row r="178" spans="1:18" s="874" customFormat="1" ht="15.75" customHeight="1" x14ac:dyDescent="0.2">
      <c r="A178" s="873" t="s">
        <v>366</v>
      </c>
      <c r="B178" s="874">
        <v>6</v>
      </c>
      <c r="C178" s="858" t="s">
        <v>714</v>
      </c>
      <c r="D178" s="859" t="s">
        <v>715</v>
      </c>
      <c r="E178" s="858" t="s">
        <v>716</v>
      </c>
      <c r="F178" s="213" t="s">
        <v>769</v>
      </c>
      <c r="G178" s="859" t="s">
        <v>770</v>
      </c>
      <c r="H178" s="860" t="s">
        <v>95</v>
      </c>
      <c r="I178" s="868">
        <v>41518</v>
      </c>
      <c r="J178" s="858" t="s">
        <v>771</v>
      </c>
      <c r="K178" s="861" t="s">
        <v>720</v>
      </c>
      <c r="L178" s="858" t="s">
        <v>372</v>
      </c>
      <c r="M178" s="858" t="s">
        <v>772</v>
      </c>
      <c r="N178" s="871" t="s">
        <v>722</v>
      </c>
      <c r="O178" s="871" t="s">
        <v>95</v>
      </c>
      <c r="P178" s="865">
        <v>252657699</v>
      </c>
      <c r="Q178" s="865">
        <v>77</v>
      </c>
      <c r="R178" s="32" t="s">
        <v>723</v>
      </c>
    </row>
    <row r="179" spans="1:18" s="874" customFormat="1" ht="15.75" customHeight="1" x14ac:dyDescent="0.2">
      <c r="A179" s="873" t="s">
        <v>366</v>
      </c>
      <c r="B179" s="874">
        <v>7</v>
      </c>
      <c r="C179" s="858" t="s">
        <v>714</v>
      </c>
      <c r="D179" s="859" t="s">
        <v>715</v>
      </c>
      <c r="E179" s="858" t="s">
        <v>716</v>
      </c>
      <c r="F179" s="213" t="s">
        <v>773</v>
      </c>
      <c r="G179" s="859" t="s">
        <v>774</v>
      </c>
      <c r="H179" s="860" t="s">
        <v>94</v>
      </c>
      <c r="I179" s="868" t="s">
        <v>775</v>
      </c>
      <c r="J179" s="858" t="s">
        <v>776</v>
      </c>
      <c r="K179" s="861" t="s">
        <v>720</v>
      </c>
      <c r="L179" s="858" t="s">
        <v>372</v>
      </c>
      <c r="M179" s="858" t="s">
        <v>777</v>
      </c>
      <c r="N179" s="871" t="s">
        <v>722</v>
      </c>
      <c r="O179" s="871" t="s">
        <v>94</v>
      </c>
      <c r="P179" s="865" t="s">
        <v>778</v>
      </c>
      <c r="Q179" s="865">
        <v>96</v>
      </c>
      <c r="R179" s="32" t="s">
        <v>723</v>
      </c>
    </row>
    <row r="180" spans="1:18" s="874" customFormat="1" ht="15.75" customHeight="1" x14ac:dyDescent="0.2">
      <c r="A180" s="873" t="s">
        <v>366</v>
      </c>
      <c r="B180" s="874">
        <v>7</v>
      </c>
      <c r="C180" s="858" t="s">
        <v>714</v>
      </c>
      <c r="D180" s="859" t="s">
        <v>715</v>
      </c>
      <c r="E180" s="858" t="s">
        <v>716</v>
      </c>
      <c r="F180" s="213" t="s">
        <v>779</v>
      </c>
      <c r="G180" s="859" t="s">
        <v>780</v>
      </c>
      <c r="H180" s="860" t="s">
        <v>94</v>
      </c>
      <c r="I180" s="868">
        <v>41624</v>
      </c>
      <c r="J180" s="858" t="s">
        <v>781</v>
      </c>
      <c r="K180" s="861" t="s">
        <v>720</v>
      </c>
      <c r="L180" s="858" t="s">
        <v>372</v>
      </c>
      <c r="M180" s="858" t="s">
        <v>777</v>
      </c>
      <c r="N180" s="871" t="s">
        <v>722</v>
      </c>
      <c r="O180" s="871" t="s">
        <v>94</v>
      </c>
      <c r="P180" s="865" t="s">
        <v>778</v>
      </c>
      <c r="Q180" s="865">
        <v>97</v>
      </c>
      <c r="R180" s="32" t="s">
        <v>723</v>
      </c>
    </row>
    <row r="181" spans="1:18" s="874" customFormat="1" ht="15.75" customHeight="1" x14ac:dyDescent="0.2">
      <c r="A181" s="873" t="s">
        <v>366</v>
      </c>
      <c r="B181" s="874">
        <v>7</v>
      </c>
      <c r="C181" s="858" t="s">
        <v>714</v>
      </c>
      <c r="D181" s="859" t="s">
        <v>715</v>
      </c>
      <c r="E181" s="858" t="s">
        <v>716</v>
      </c>
      <c r="F181" s="213" t="s">
        <v>782</v>
      </c>
      <c r="G181" s="859" t="s">
        <v>780</v>
      </c>
      <c r="H181" s="860" t="s">
        <v>94</v>
      </c>
      <c r="I181" s="868">
        <v>41624</v>
      </c>
      <c r="J181" s="858" t="s">
        <v>781</v>
      </c>
      <c r="K181" s="861" t="s">
        <v>720</v>
      </c>
      <c r="L181" s="858" t="s">
        <v>372</v>
      </c>
      <c r="M181" s="858" t="s">
        <v>777</v>
      </c>
      <c r="N181" s="871" t="s">
        <v>722</v>
      </c>
      <c r="O181" s="871" t="s">
        <v>94</v>
      </c>
      <c r="P181" s="865" t="s">
        <v>778</v>
      </c>
      <c r="Q181" s="865" t="s">
        <v>783</v>
      </c>
      <c r="R181" s="32" t="s">
        <v>723</v>
      </c>
    </row>
    <row r="182" spans="1:18" s="874" customFormat="1" ht="15.75" customHeight="1" x14ac:dyDescent="0.2">
      <c r="A182" s="873" t="s">
        <v>366</v>
      </c>
      <c r="B182" s="874">
        <v>7</v>
      </c>
      <c r="C182" s="858" t="s">
        <v>714</v>
      </c>
      <c r="D182" s="859" t="s">
        <v>715</v>
      </c>
      <c r="E182" s="858" t="s">
        <v>716</v>
      </c>
      <c r="F182" s="31" t="s">
        <v>784</v>
      </c>
      <c r="G182" s="859" t="s">
        <v>785</v>
      </c>
      <c r="H182" s="860" t="s">
        <v>94</v>
      </c>
      <c r="I182" s="868">
        <v>41772</v>
      </c>
      <c r="J182" s="858"/>
      <c r="K182" s="861" t="s">
        <v>720</v>
      </c>
      <c r="L182" s="858" t="s">
        <v>772</v>
      </c>
      <c r="M182" s="858" t="s">
        <v>372</v>
      </c>
      <c r="N182" s="858">
        <v>4755</v>
      </c>
      <c r="O182" s="871" t="s">
        <v>94</v>
      </c>
      <c r="P182" s="865" t="s">
        <v>778</v>
      </c>
      <c r="Q182" s="865" t="s">
        <v>786</v>
      </c>
      <c r="R182" s="32" t="s">
        <v>787</v>
      </c>
    </row>
    <row r="183" spans="1:18" s="874" customFormat="1" ht="15.75" customHeight="1" x14ac:dyDescent="0.2">
      <c r="A183" s="873" t="s">
        <v>366</v>
      </c>
      <c r="B183" s="874">
        <v>7</v>
      </c>
      <c r="C183" s="858" t="s">
        <v>714</v>
      </c>
      <c r="D183" s="859" t="s">
        <v>715</v>
      </c>
      <c r="E183" s="858" t="s">
        <v>716</v>
      </c>
      <c r="F183" s="213" t="s">
        <v>788</v>
      </c>
      <c r="G183" s="859" t="s">
        <v>789</v>
      </c>
      <c r="H183" s="860" t="s">
        <v>94</v>
      </c>
      <c r="I183" s="868">
        <v>41624</v>
      </c>
      <c r="J183" s="858" t="s">
        <v>790</v>
      </c>
      <c r="K183" s="861" t="s">
        <v>720</v>
      </c>
      <c r="L183" s="858" t="s">
        <v>372</v>
      </c>
      <c r="M183" s="858" t="s">
        <v>791</v>
      </c>
      <c r="N183" s="858" t="s">
        <v>792</v>
      </c>
      <c r="O183" s="871" t="s">
        <v>94</v>
      </c>
      <c r="P183" s="865" t="s">
        <v>778</v>
      </c>
      <c r="Q183" s="865">
        <v>97</v>
      </c>
      <c r="R183" s="32" t="s">
        <v>723</v>
      </c>
    </row>
  </sheetData>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4"/>
  <sheetViews>
    <sheetView topLeftCell="A101" workbookViewId="0">
      <selection activeCell="D105" sqref="D105"/>
    </sheetView>
  </sheetViews>
  <sheetFormatPr baseColWidth="10" defaultColWidth="11.42578125" defaultRowHeight="14.25" customHeight="1" x14ac:dyDescent="0.2"/>
  <cols>
    <col min="1" max="1" width="11.42578125" style="601"/>
    <col min="2" max="2" width="11.5703125" style="601" bestFit="1" customWidth="1"/>
    <col min="3" max="3" width="16.140625" style="601" customWidth="1"/>
    <col min="4" max="4" width="63.7109375" style="601" customWidth="1"/>
    <col min="5" max="5" width="11.42578125" style="601"/>
    <col min="6" max="6" width="11.5703125" style="601" bestFit="1" customWidth="1"/>
    <col min="7" max="7" width="27.42578125" style="601" customWidth="1"/>
    <col min="8" max="10" width="11.5703125" style="601" bestFit="1" customWidth="1"/>
    <col min="11" max="11" width="11.42578125" style="601"/>
    <col min="12" max="15" width="11.5703125" style="601" bestFit="1" customWidth="1"/>
    <col min="16" max="16" width="14.42578125" style="601" bestFit="1" customWidth="1"/>
    <col min="17" max="17" width="11.5703125" style="601" bestFit="1" customWidth="1"/>
    <col min="18" max="16384" width="11.42578125" style="601"/>
  </cols>
  <sheetData>
    <row r="1" spans="1:18" s="1284" customFormat="1" ht="14.25" customHeight="1" x14ac:dyDescent="0.25">
      <c r="A1" s="989" t="s">
        <v>17</v>
      </c>
      <c r="B1" s="989" t="s">
        <v>18</v>
      </c>
      <c r="C1" s="989" t="s">
        <v>0</v>
      </c>
      <c r="D1" s="989" t="s">
        <v>1</v>
      </c>
      <c r="E1" s="989" t="s">
        <v>2</v>
      </c>
      <c r="F1" s="989" t="s">
        <v>3</v>
      </c>
      <c r="G1" s="989" t="s">
        <v>4</v>
      </c>
      <c r="H1" s="989" t="s">
        <v>5</v>
      </c>
      <c r="I1" s="990" t="s">
        <v>6</v>
      </c>
      <c r="J1" s="990" t="s">
        <v>7</v>
      </c>
      <c r="K1" s="989" t="s">
        <v>8</v>
      </c>
      <c r="L1" s="989" t="s">
        <v>9</v>
      </c>
      <c r="M1" s="989" t="s">
        <v>10</v>
      </c>
      <c r="N1" s="989" t="s">
        <v>11</v>
      </c>
      <c r="O1" s="989" t="s">
        <v>12</v>
      </c>
      <c r="P1" s="989" t="s">
        <v>13</v>
      </c>
      <c r="Q1" s="989" t="s">
        <v>14</v>
      </c>
      <c r="R1" s="989" t="s">
        <v>15</v>
      </c>
    </row>
    <row r="2" spans="1:18" s="597" customFormat="1" ht="14.25" customHeight="1" x14ac:dyDescent="0.2">
      <c r="A2" s="1283" t="s">
        <v>176</v>
      </c>
      <c r="B2" s="1283">
        <v>1</v>
      </c>
      <c r="C2" s="1285" t="s">
        <v>122</v>
      </c>
      <c r="D2" s="1285" t="s">
        <v>122</v>
      </c>
      <c r="E2" s="1286" t="s">
        <v>32</v>
      </c>
      <c r="F2" s="1287" t="s">
        <v>177</v>
      </c>
      <c r="G2" s="1285" t="s">
        <v>19</v>
      </c>
      <c r="H2" s="1288">
        <v>1</v>
      </c>
      <c r="I2" s="1289">
        <v>41666</v>
      </c>
      <c r="J2" s="1289">
        <v>41973</v>
      </c>
      <c r="K2" s="1290" t="s">
        <v>16</v>
      </c>
      <c r="L2" s="1291">
        <v>8.1</v>
      </c>
      <c r="M2" s="1291">
        <v>0</v>
      </c>
      <c r="N2" s="1287">
        <v>1200</v>
      </c>
      <c r="O2" s="1292">
        <f>+N2*H2</f>
        <v>1200</v>
      </c>
      <c r="P2" s="1293">
        <v>1508425968</v>
      </c>
      <c r="Q2" s="1293" t="s">
        <v>178</v>
      </c>
      <c r="R2" s="1294" t="s">
        <v>179</v>
      </c>
    </row>
    <row r="3" spans="1:18" s="597" customFormat="1" ht="14.25" customHeight="1" x14ac:dyDescent="0.2">
      <c r="A3" s="1283" t="s">
        <v>176</v>
      </c>
      <c r="B3" s="1283">
        <v>1</v>
      </c>
      <c r="C3" s="1285" t="s">
        <v>122</v>
      </c>
      <c r="D3" s="1285" t="s">
        <v>122</v>
      </c>
      <c r="E3" s="1286" t="s">
        <v>32</v>
      </c>
      <c r="F3" s="1287" t="s">
        <v>180</v>
      </c>
      <c r="G3" s="1285" t="s">
        <v>19</v>
      </c>
      <c r="H3" s="1288">
        <v>1</v>
      </c>
      <c r="I3" s="1289">
        <v>41304</v>
      </c>
      <c r="J3" s="1289">
        <v>41639</v>
      </c>
      <c r="K3" s="1290" t="s">
        <v>16</v>
      </c>
      <c r="L3" s="1295">
        <v>11.03</v>
      </c>
      <c r="M3" s="1291">
        <v>0</v>
      </c>
      <c r="N3" s="1287">
        <v>0</v>
      </c>
      <c r="O3" s="1292">
        <f>+N3*H3</f>
        <v>0</v>
      </c>
      <c r="P3" s="1293">
        <v>1314460677</v>
      </c>
      <c r="Q3" s="1293" t="s">
        <v>181</v>
      </c>
      <c r="R3" s="1294" t="s">
        <v>179</v>
      </c>
    </row>
    <row r="4" spans="1:18" s="597" customFormat="1" ht="14.25" customHeight="1" x14ac:dyDescent="0.2">
      <c r="A4" s="1283" t="s">
        <v>176</v>
      </c>
      <c r="B4" s="1283">
        <v>1</v>
      </c>
      <c r="C4" s="1285" t="s">
        <v>122</v>
      </c>
      <c r="D4" s="1285" t="s">
        <v>122</v>
      </c>
      <c r="E4" s="1286" t="s">
        <v>32</v>
      </c>
      <c r="F4" s="1287" t="s">
        <v>182</v>
      </c>
      <c r="G4" s="1285" t="s">
        <v>19</v>
      </c>
      <c r="H4" s="1288">
        <v>1</v>
      </c>
      <c r="I4" s="1289">
        <v>40203</v>
      </c>
      <c r="J4" s="1289">
        <v>40421</v>
      </c>
      <c r="K4" s="1290" t="s">
        <v>16</v>
      </c>
      <c r="L4" s="1295">
        <v>7.2</v>
      </c>
      <c r="M4" s="1291">
        <v>0</v>
      </c>
      <c r="N4" s="1287">
        <v>0</v>
      </c>
      <c r="O4" s="1292">
        <f>+N4*H4</f>
        <v>0</v>
      </c>
      <c r="P4" s="1293">
        <v>657743516</v>
      </c>
      <c r="Q4" s="1293" t="s">
        <v>183</v>
      </c>
      <c r="R4" s="1294" t="s">
        <v>179</v>
      </c>
    </row>
    <row r="5" spans="1:18" s="597" customFormat="1" ht="14.25" customHeight="1" x14ac:dyDescent="0.2">
      <c r="A5" s="1283" t="s">
        <v>176</v>
      </c>
      <c r="B5" s="1283">
        <v>1</v>
      </c>
      <c r="C5" s="1285" t="s">
        <v>122</v>
      </c>
      <c r="D5" s="1285" t="s">
        <v>122</v>
      </c>
      <c r="E5" s="1286" t="s">
        <v>32</v>
      </c>
      <c r="F5" s="1296" t="s">
        <v>184</v>
      </c>
      <c r="G5" s="1285" t="s">
        <v>19</v>
      </c>
      <c r="H5" s="1297">
        <v>1</v>
      </c>
      <c r="I5" s="1289">
        <v>40934</v>
      </c>
      <c r="J5" s="1289">
        <v>41274</v>
      </c>
      <c r="K5" s="1290" t="s">
        <v>16</v>
      </c>
      <c r="L5" s="1295">
        <v>11.16</v>
      </c>
      <c r="M5" s="1295"/>
      <c r="N5" s="1292">
        <v>1200</v>
      </c>
      <c r="O5" s="1292">
        <f>+N5*H5</f>
        <v>1200</v>
      </c>
    </row>
    <row r="6" spans="1:18" s="597" customFormat="1" ht="14.25" customHeight="1" x14ac:dyDescent="0.2">
      <c r="A6" s="1283" t="s">
        <v>176</v>
      </c>
      <c r="B6" s="1283">
        <v>1</v>
      </c>
      <c r="C6" s="1285" t="s">
        <v>122</v>
      </c>
      <c r="D6" s="1285" t="s">
        <v>122</v>
      </c>
      <c r="E6" s="1286" t="s">
        <v>185</v>
      </c>
      <c r="F6" s="1296" t="s">
        <v>186</v>
      </c>
      <c r="G6" s="1285" t="s">
        <v>19</v>
      </c>
      <c r="H6" s="1285">
        <v>100</v>
      </c>
      <c r="I6" s="1289">
        <v>40241</v>
      </c>
      <c r="J6" s="1289">
        <v>40527</v>
      </c>
      <c r="K6" s="1290" t="s">
        <v>16</v>
      </c>
      <c r="L6" s="1295">
        <v>9.1999999999999993</v>
      </c>
      <c r="M6" s="1295"/>
      <c r="N6" s="1292">
        <v>1200</v>
      </c>
      <c r="O6" s="1292">
        <f>+O5</f>
        <v>1200</v>
      </c>
    </row>
    <row r="7" spans="1:18" s="597" customFormat="1" ht="14.25" customHeight="1" x14ac:dyDescent="0.2">
      <c r="A7" s="1283" t="s">
        <v>176</v>
      </c>
      <c r="B7" s="1283">
        <v>3</v>
      </c>
      <c r="C7" s="1285" t="s">
        <v>122</v>
      </c>
      <c r="D7" s="1285" t="s">
        <v>122</v>
      </c>
      <c r="E7" s="1286" t="s">
        <v>32</v>
      </c>
      <c r="F7" s="1287" t="s">
        <v>187</v>
      </c>
      <c r="G7" s="1285" t="s">
        <v>19</v>
      </c>
      <c r="H7" s="1288">
        <v>1</v>
      </c>
      <c r="I7" s="1289">
        <v>40203</v>
      </c>
      <c r="J7" s="1289">
        <v>40421</v>
      </c>
      <c r="K7" s="1290" t="s">
        <v>16</v>
      </c>
      <c r="L7" s="1291">
        <v>7.2</v>
      </c>
      <c r="M7" s="1291">
        <v>0</v>
      </c>
      <c r="N7" s="1287">
        <v>1500</v>
      </c>
      <c r="O7" s="1287">
        <v>1500</v>
      </c>
      <c r="P7" s="1293">
        <v>3097704191</v>
      </c>
      <c r="Q7" s="1293" t="s">
        <v>188</v>
      </c>
      <c r="R7" s="1294" t="s">
        <v>179</v>
      </c>
    </row>
    <row r="8" spans="1:18" s="597" customFormat="1" ht="14.25" customHeight="1" x14ac:dyDescent="0.2">
      <c r="A8" s="1283" t="s">
        <v>176</v>
      </c>
      <c r="B8" s="1283">
        <v>3</v>
      </c>
      <c r="C8" s="1285" t="s">
        <v>122</v>
      </c>
      <c r="D8" s="1285" t="s">
        <v>122</v>
      </c>
      <c r="E8" s="1286" t="s">
        <v>32</v>
      </c>
      <c r="F8" s="1287" t="s">
        <v>189</v>
      </c>
      <c r="G8" s="1285" t="s">
        <v>19</v>
      </c>
      <c r="H8" s="1288">
        <v>1</v>
      </c>
      <c r="I8" s="1289">
        <v>41254</v>
      </c>
      <c r="J8" s="1289">
        <v>41988</v>
      </c>
      <c r="K8" s="1290" t="s">
        <v>16</v>
      </c>
      <c r="L8" s="1291">
        <v>21.6</v>
      </c>
      <c r="M8" s="1291">
        <v>0</v>
      </c>
      <c r="N8" s="1287">
        <v>0</v>
      </c>
      <c r="O8" s="1287">
        <v>1500</v>
      </c>
      <c r="P8" s="1293">
        <v>5878696095</v>
      </c>
      <c r="Q8" s="1293" t="s">
        <v>190</v>
      </c>
      <c r="R8" s="1294" t="s">
        <v>179</v>
      </c>
    </row>
    <row r="9" spans="1:18" s="597" customFormat="1" ht="14.25" customHeight="1" x14ac:dyDescent="0.2">
      <c r="A9" s="1283" t="s">
        <v>176</v>
      </c>
      <c r="B9" s="1283">
        <v>3</v>
      </c>
      <c r="C9" s="1285" t="s">
        <v>122</v>
      </c>
      <c r="D9" s="1285" t="s">
        <v>122</v>
      </c>
      <c r="E9" s="1286" t="s">
        <v>32</v>
      </c>
      <c r="F9" s="1287" t="s">
        <v>191</v>
      </c>
      <c r="G9" s="1285" t="s">
        <v>19</v>
      </c>
      <c r="H9" s="1297">
        <v>1</v>
      </c>
      <c r="I9" s="1289">
        <v>40203</v>
      </c>
      <c r="J9" s="1290">
        <v>40543</v>
      </c>
      <c r="K9" s="1290" t="s">
        <v>16</v>
      </c>
      <c r="L9" s="1291">
        <v>11.2</v>
      </c>
      <c r="M9" s="1290"/>
      <c r="N9" s="1292">
        <v>1296</v>
      </c>
      <c r="O9" s="1292">
        <f>+N9*H9</f>
        <v>1296</v>
      </c>
    </row>
    <row r="10" spans="1:18" s="597" customFormat="1" ht="14.25" customHeight="1" x14ac:dyDescent="0.2">
      <c r="A10" s="1283" t="s">
        <v>176</v>
      </c>
      <c r="B10" s="1283">
        <v>3</v>
      </c>
      <c r="C10" s="1285" t="s">
        <v>122</v>
      </c>
      <c r="D10" s="1285" t="s">
        <v>122</v>
      </c>
      <c r="E10" s="1286" t="s">
        <v>192</v>
      </c>
      <c r="F10" s="1287" t="s">
        <v>193</v>
      </c>
      <c r="G10" s="1285" t="s">
        <v>19</v>
      </c>
      <c r="H10" s="1297">
        <v>1</v>
      </c>
      <c r="I10" s="1289">
        <v>41659</v>
      </c>
      <c r="J10" s="1290">
        <v>42034</v>
      </c>
      <c r="K10" s="1290" t="s">
        <v>16</v>
      </c>
      <c r="L10" s="1295">
        <v>8.4</v>
      </c>
      <c r="M10" s="1290"/>
      <c r="N10" s="1292">
        <v>348</v>
      </c>
      <c r="O10" s="1292">
        <f>+N10</f>
        <v>348</v>
      </c>
    </row>
    <row r="11" spans="1:18" s="597" customFormat="1" ht="14.25" customHeight="1" x14ac:dyDescent="0.2">
      <c r="A11" s="1283" t="s">
        <v>176</v>
      </c>
      <c r="B11" s="1283">
        <v>6</v>
      </c>
      <c r="C11" s="1286" t="s">
        <v>122</v>
      </c>
      <c r="D11" s="1285" t="s">
        <v>122</v>
      </c>
      <c r="E11" s="1286" t="s">
        <v>32</v>
      </c>
      <c r="F11" s="1287" t="s">
        <v>194</v>
      </c>
      <c r="G11" s="1285" t="s">
        <v>19</v>
      </c>
      <c r="H11" s="1288">
        <v>1</v>
      </c>
      <c r="I11" s="1289">
        <v>41667</v>
      </c>
      <c r="J11" s="1289">
        <v>41973</v>
      </c>
      <c r="K11" s="1290" t="s">
        <v>16</v>
      </c>
      <c r="L11" s="1291">
        <v>8</v>
      </c>
      <c r="M11" s="1290"/>
      <c r="N11" s="1287">
        <v>1200</v>
      </c>
      <c r="O11" s="1287">
        <v>1200</v>
      </c>
      <c r="P11" s="1293">
        <v>2349274868</v>
      </c>
      <c r="Q11" s="1293">
        <v>1307</v>
      </c>
      <c r="R11" s="1294" t="s">
        <v>195</v>
      </c>
    </row>
    <row r="12" spans="1:18" s="597" customFormat="1" ht="14.25" customHeight="1" x14ac:dyDescent="0.2">
      <c r="A12" s="1283" t="s">
        <v>176</v>
      </c>
      <c r="B12" s="1283">
        <v>6</v>
      </c>
      <c r="C12" s="1286" t="s">
        <v>122</v>
      </c>
      <c r="D12" s="1285" t="s">
        <v>122</v>
      </c>
      <c r="E12" s="1286" t="s">
        <v>32</v>
      </c>
      <c r="F12" s="1287" t="s">
        <v>196</v>
      </c>
      <c r="G12" s="1285" t="s">
        <v>19</v>
      </c>
      <c r="H12" s="1288">
        <v>1</v>
      </c>
      <c r="I12" s="1289">
        <v>41304</v>
      </c>
      <c r="J12" s="1289">
        <v>41639</v>
      </c>
      <c r="K12" s="1290" t="s">
        <v>16</v>
      </c>
      <c r="L12" s="1291">
        <v>11</v>
      </c>
      <c r="M12" s="1290"/>
      <c r="N12" s="1287"/>
      <c r="O12" s="1287">
        <v>1200</v>
      </c>
      <c r="P12" s="1293">
        <v>2484854611</v>
      </c>
      <c r="Q12" s="1293" t="s">
        <v>197</v>
      </c>
      <c r="R12" s="1294" t="s">
        <v>198</v>
      </c>
    </row>
    <row r="13" spans="1:18" s="597" customFormat="1" ht="14.25" customHeight="1" x14ac:dyDescent="0.2">
      <c r="A13" s="1283" t="s">
        <v>176</v>
      </c>
      <c r="B13" s="1283">
        <v>6</v>
      </c>
      <c r="C13" s="1286" t="s">
        <v>122</v>
      </c>
      <c r="D13" s="1285" t="s">
        <v>122</v>
      </c>
      <c r="E13" s="1286" t="s">
        <v>32</v>
      </c>
      <c r="F13" s="1287" t="s">
        <v>199</v>
      </c>
      <c r="G13" s="1285" t="s">
        <v>19</v>
      </c>
      <c r="H13" s="1288">
        <v>1</v>
      </c>
      <c r="I13" s="1289">
        <v>40204</v>
      </c>
      <c r="J13" s="1289">
        <v>40421</v>
      </c>
      <c r="K13" s="1290" t="s">
        <v>16</v>
      </c>
      <c r="L13" s="1291">
        <v>7</v>
      </c>
      <c r="M13" s="1290"/>
      <c r="N13" s="1287"/>
      <c r="O13" s="1287">
        <v>1200</v>
      </c>
      <c r="P13" s="1293">
        <v>1357816267</v>
      </c>
      <c r="Q13" s="1293" t="s">
        <v>200</v>
      </c>
      <c r="R13" s="1294" t="s">
        <v>198</v>
      </c>
    </row>
    <row r="14" spans="1:18" s="597" customFormat="1" ht="14.25" customHeight="1" x14ac:dyDescent="0.2">
      <c r="A14" s="1283" t="s">
        <v>176</v>
      </c>
      <c r="B14" s="1283">
        <v>6</v>
      </c>
      <c r="C14" s="1286" t="s">
        <v>122</v>
      </c>
      <c r="D14" s="1285" t="s">
        <v>122</v>
      </c>
      <c r="E14" s="1286" t="s">
        <v>201</v>
      </c>
      <c r="F14" s="1287" t="s">
        <v>202</v>
      </c>
      <c r="G14" s="1285" t="s">
        <v>19</v>
      </c>
      <c r="H14" s="1297">
        <v>1</v>
      </c>
      <c r="I14" s="1289">
        <v>41261</v>
      </c>
      <c r="J14" s="1290">
        <v>42004</v>
      </c>
      <c r="K14" s="1290" t="s">
        <v>16</v>
      </c>
      <c r="L14" s="1291">
        <v>21.4</v>
      </c>
      <c r="M14" s="1290"/>
      <c r="N14" s="1292">
        <v>1200</v>
      </c>
      <c r="O14" s="1292">
        <f>+N14*H14</f>
        <v>1200</v>
      </c>
      <c r="P14" s="1293">
        <v>5359320010</v>
      </c>
      <c r="Q14" s="1293" t="s">
        <v>203</v>
      </c>
      <c r="R14" s="1294" t="s">
        <v>179</v>
      </c>
    </row>
    <row r="15" spans="1:18" s="597" customFormat="1" ht="14.25" customHeight="1" x14ac:dyDescent="0.2">
      <c r="A15" s="1283" t="s">
        <v>176</v>
      </c>
      <c r="B15" s="1283">
        <v>11</v>
      </c>
      <c r="C15" s="1286" t="s">
        <v>204</v>
      </c>
      <c r="D15" s="1285" t="s">
        <v>204</v>
      </c>
      <c r="E15" s="1286" t="s">
        <v>205</v>
      </c>
      <c r="F15" s="1297" t="s">
        <v>206</v>
      </c>
      <c r="G15" s="1285" t="s">
        <v>19</v>
      </c>
      <c r="H15" s="1297">
        <v>1</v>
      </c>
      <c r="I15" s="1289">
        <v>41656</v>
      </c>
      <c r="J15" s="1290">
        <v>41973</v>
      </c>
      <c r="K15" s="1290" t="s">
        <v>16</v>
      </c>
      <c r="L15" s="1295">
        <v>8.4</v>
      </c>
      <c r="M15" s="1298">
        <v>0</v>
      </c>
      <c r="N15" s="1287">
        <v>420</v>
      </c>
      <c r="O15" s="1297">
        <v>1</v>
      </c>
    </row>
    <row r="16" spans="1:18" s="597" customFormat="1" ht="14.25" customHeight="1" x14ac:dyDescent="0.2">
      <c r="A16" s="1283" t="s">
        <v>176</v>
      </c>
      <c r="B16" s="1283">
        <v>11</v>
      </c>
      <c r="C16" s="1286" t="s">
        <v>204</v>
      </c>
      <c r="D16" s="1285" t="s">
        <v>204</v>
      </c>
      <c r="E16" s="1286" t="s">
        <v>207</v>
      </c>
      <c r="F16" s="1297" t="s">
        <v>208</v>
      </c>
      <c r="G16" s="1285" t="s">
        <v>19</v>
      </c>
      <c r="H16" s="1288">
        <v>1</v>
      </c>
      <c r="I16" s="1289">
        <v>41502</v>
      </c>
      <c r="J16" s="1290">
        <v>41988</v>
      </c>
      <c r="K16" s="1290" t="s">
        <v>16</v>
      </c>
      <c r="L16" s="1295">
        <v>13.5</v>
      </c>
      <c r="M16" s="1298">
        <v>0</v>
      </c>
      <c r="N16" s="1287">
        <v>300</v>
      </c>
      <c r="O16" s="1297">
        <v>1</v>
      </c>
    </row>
    <row r="17" spans="1:18" s="597" customFormat="1" ht="14.25" customHeight="1" x14ac:dyDescent="0.2">
      <c r="A17" s="1283" t="s">
        <v>176</v>
      </c>
      <c r="B17" s="1283">
        <v>11</v>
      </c>
      <c r="C17" s="1286" t="s">
        <v>204</v>
      </c>
      <c r="D17" s="1285" t="s">
        <v>204</v>
      </c>
      <c r="E17" s="1286" t="s">
        <v>207</v>
      </c>
      <c r="F17" s="1297" t="s">
        <v>209</v>
      </c>
      <c r="G17" s="1285" t="s">
        <v>19</v>
      </c>
      <c r="H17" s="1288">
        <v>1</v>
      </c>
      <c r="I17" s="1289">
        <v>40204</v>
      </c>
      <c r="J17" s="1290">
        <v>40543</v>
      </c>
      <c r="K17" s="1290" t="s">
        <v>16</v>
      </c>
      <c r="L17" s="1295">
        <v>11.01</v>
      </c>
      <c r="M17" s="1298">
        <v>0</v>
      </c>
      <c r="N17" s="1287">
        <v>720</v>
      </c>
      <c r="O17" s="1297">
        <v>1</v>
      </c>
    </row>
    <row r="18" spans="1:18" s="597" customFormat="1" ht="14.25" customHeight="1" x14ac:dyDescent="0.2">
      <c r="A18" s="1283" t="s">
        <v>176</v>
      </c>
      <c r="B18" s="1283">
        <v>11</v>
      </c>
      <c r="C18" s="1286" t="s">
        <v>204</v>
      </c>
      <c r="D18" s="1285" t="s">
        <v>204</v>
      </c>
      <c r="E18" s="1286" t="s">
        <v>192</v>
      </c>
      <c r="F18" s="1297" t="s">
        <v>210</v>
      </c>
      <c r="G18" s="1285" t="s">
        <v>19</v>
      </c>
      <c r="H18" s="1288">
        <v>1</v>
      </c>
      <c r="I18" s="1289">
        <v>41093</v>
      </c>
      <c r="J18" s="1290">
        <v>41273</v>
      </c>
      <c r="K18" s="1290" t="s">
        <v>16</v>
      </c>
      <c r="L18" s="1295">
        <v>0</v>
      </c>
      <c r="M18" s="1298">
        <v>5.9</v>
      </c>
      <c r="N18" s="1287">
        <v>204</v>
      </c>
      <c r="O18" s="1297">
        <v>1</v>
      </c>
    </row>
    <row r="19" spans="1:18" s="597" customFormat="1" ht="14.25" customHeight="1" x14ac:dyDescent="0.2">
      <c r="A19" s="1283" t="s">
        <v>176</v>
      </c>
      <c r="B19" s="1283">
        <v>11</v>
      </c>
      <c r="C19" s="1286" t="s">
        <v>204</v>
      </c>
      <c r="D19" s="1285" t="s">
        <v>204</v>
      </c>
      <c r="E19" s="1286" t="s">
        <v>211</v>
      </c>
      <c r="F19" s="1297" t="s">
        <v>212</v>
      </c>
      <c r="G19" s="1285" t="s">
        <v>19</v>
      </c>
      <c r="H19" s="1288">
        <v>1</v>
      </c>
      <c r="I19" s="1289">
        <v>40933</v>
      </c>
      <c r="J19" s="1290">
        <v>41274</v>
      </c>
      <c r="K19" s="1290" t="s">
        <v>16</v>
      </c>
      <c r="L19" s="1295">
        <v>11.2</v>
      </c>
      <c r="M19" s="1298">
        <v>0</v>
      </c>
      <c r="N19" s="1287">
        <v>516</v>
      </c>
      <c r="O19" s="1297">
        <v>1</v>
      </c>
    </row>
    <row r="20" spans="1:18" s="597" customFormat="1" ht="14.25" customHeight="1" x14ac:dyDescent="0.2">
      <c r="A20" s="1283" t="s">
        <v>176</v>
      </c>
      <c r="B20" s="1283">
        <v>12</v>
      </c>
      <c r="C20" s="1286" t="s">
        <v>204</v>
      </c>
      <c r="D20" s="1285" t="s">
        <v>204</v>
      </c>
      <c r="E20" s="1286" t="s">
        <v>213</v>
      </c>
      <c r="F20" s="1297" t="s">
        <v>214</v>
      </c>
      <c r="G20" s="1285" t="s">
        <v>19</v>
      </c>
      <c r="H20" s="1297">
        <v>1</v>
      </c>
      <c r="I20" s="1289">
        <v>41263</v>
      </c>
      <c r="J20" s="1290">
        <v>41988</v>
      </c>
      <c r="K20" s="1290" t="s">
        <v>16</v>
      </c>
      <c r="L20" s="1295">
        <v>21.6</v>
      </c>
      <c r="M20" s="1298"/>
      <c r="N20" s="1287">
        <v>1440</v>
      </c>
      <c r="O20" s="1297">
        <v>1</v>
      </c>
      <c r="P20" s="1293">
        <v>10592814120</v>
      </c>
      <c r="Q20" s="1293" t="s">
        <v>215</v>
      </c>
      <c r="R20" s="1294" t="s">
        <v>216</v>
      </c>
    </row>
    <row r="21" spans="1:18" s="597" customFormat="1" ht="14.25" customHeight="1" x14ac:dyDescent="0.2">
      <c r="A21" s="1283" t="s">
        <v>176</v>
      </c>
      <c r="B21" s="1283">
        <v>12</v>
      </c>
      <c r="C21" s="1286" t="s">
        <v>204</v>
      </c>
      <c r="D21" s="1285" t="s">
        <v>204</v>
      </c>
      <c r="E21" s="1286" t="s">
        <v>207</v>
      </c>
      <c r="F21" s="1297" t="s">
        <v>217</v>
      </c>
      <c r="G21" s="1285" t="s">
        <v>19</v>
      </c>
      <c r="H21" s="1288">
        <v>1</v>
      </c>
      <c r="I21" s="1289">
        <v>40934</v>
      </c>
      <c r="J21" s="1290">
        <v>41274</v>
      </c>
      <c r="K21" s="1290" t="s">
        <v>16</v>
      </c>
      <c r="L21" s="1295">
        <v>11.1</v>
      </c>
      <c r="M21" s="1298"/>
      <c r="N21" s="1287">
        <v>1440</v>
      </c>
      <c r="O21" s="1297">
        <v>1</v>
      </c>
      <c r="P21" s="1293">
        <v>1440677915</v>
      </c>
      <c r="Q21" s="1293" t="s">
        <v>218</v>
      </c>
      <c r="R21" s="1294" t="s">
        <v>216</v>
      </c>
    </row>
    <row r="22" spans="1:18" s="597" customFormat="1" ht="14.25" customHeight="1" x14ac:dyDescent="0.2">
      <c r="A22" s="1283" t="s">
        <v>176</v>
      </c>
      <c r="B22" s="1283">
        <v>12</v>
      </c>
      <c r="C22" s="1286" t="s">
        <v>219</v>
      </c>
      <c r="D22" s="1285"/>
      <c r="E22" s="1286"/>
      <c r="F22" s="1288"/>
      <c r="G22" s="1285"/>
      <c r="H22" s="1297"/>
      <c r="I22" s="1289"/>
      <c r="J22" s="1290"/>
      <c r="K22" s="1290"/>
      <c r="L22" s="1290"/>
      <c r="M22" s="1290"/>
      <c r="N22" s="1292"/>
      <c r="O22" s="1292">
        <f>+N22*H22</f>
        <v>0</v>
      </c>
      <c r="P22" s="1293"/>
      <c r="Q22" s="1293"/>
      <c r="R22" s="1294" t="s">
        <v>220</v>
      </c>
    </row>
    <row r="23" spans="1:18" s="597" customFormat="1" ht="14.25" customHeight="1" x14ac:dyDescent="0.2">
      <c r="A23" s="1283" t="s">
        <v>176</v>
      </c>
      <c r="B23" s="1283">
        <v>13</v>
      </c>
      <c r="C23" s="1286" t="s">
        <v>204</v>
      </c>
      <c r="D23" s="1285" t="s">
        <v>204</v>
      </c>
      <c r="E23" s="1286" t="s">
        <v>221</v>
      </c>
      <c r="F23" s="1297" t="s">
        <v>222</v>
      </c>
      <c r="G23" s="1285" t="s">
        <v>19</v>
      </c>
      <c r="H23" s="1297">
        <v>1</v>
      </c>
      <c r="I23" s="1289">
        <v>41666</v>
      </c>
      <c r="J23" s="1290">
        <v>41973</v>
      </c>
      <c r="K23" s="1290" t="s">
        <v>16</v>
      </c>
      <c r="L23" s="1291">
        <v>8</v>
      </c>
      <c r="M23" s="1298">
        <v>0</v>
      </c>
      <c r="N23" s="1287">
        <v>720</v>
      </c>
      <c r="O23" s="1297">
        <v>1</v>
      </c>
    </row>
    <row r="24" spans="1:18" s="597" customFormat="1" ht="14.25" customHeight="1" x14ac:dyDescent="0.2">
      <c r="A24" s="1283" t="s">
        <v>176</v>
      </c>
      <c r="B24" s="1283">
        <v>13</v>
      </c>
      <c r="C24" s="1286" t="s">
        <v>204</v>
      </c>
      <c r="D24" s="1285" t="s">
        <v>204</v>
      </c>
      <c r="E24" s="1286" t="s">
        <v>192</v>
      </c>
      <c r="F24" s="1297" t="s">
        <v>223</v>
      </c>
      <c r="G24" s="1285" t="s">
        <v>19</v>
      </c>
      <c r="H24" s="1288">
        <v>1</v>
      </c>
      <c r="I24" s="1289">
        <v>39841</v>
      </c>
      <c r="J24" s="1290">
        <v>40178</v>
      </c>
      <c r="K24" s="1290" t="s">
        <v>16</v>
      </c>
      <c r="L24" s="1291">
        <v>3</v>
      </c>
      <c r="M24" s="1298">
        <v>0</v>
      </c>
      <c r="N24" s="1287">
        <v>720</v>
      </c>
      <c r="O24" s="1297">
        <v>1</v>
      </c>
    </row>
    <row r="25" spans="1:18" s="597" customFormat="1" ht="14.25" customHeight="1" x14ac:dyDescent="0.2">
      <c r="A25" s="1283" t="s">
        <v>176</v>
      </c>
      <c r="B25" s="1283">
        <v>13</v>
      </c>
      <c r="C25" s="1286" t="s">
        <v>204</v>
      </c>
      <c r="D25" s="1285" t="s">
        <v>204</v>
      </c>
      <c r="E25" s="1286" t="s">
        <v>192</v>
      </c>
      <c r="F25" s="1297" t="s">
        <v>224</v>
      </c>
      <c r="G25" s="1285" t="s">
        <v>19</v>
      </c>
      <c r="H25" s="1288">
        <v>1</v>
      </c>
      <c r="I25" s="1289">
        <v>40567</v>
      </c>
      <c r="J25" s="1290">
        <v>40908</v>
      </c>
      <c r="K25" s="1290" t="s">
        <v>16</v>
      </c>
      <c r="L25" s="1291">
        <v>11.1</v>
      </c>
      <c r="M25" s="1298">
        <v>0</v>
      </c>
      <c r="N25" s="1287">
        <v>720</v>
      </c>
      <c r="O25" s="1297">
        <v>1</v>
      </c>
    </row>
    <row r="26" spans="1:18" s="597" customFormat="1" ht="14.25" customHeight="1" x14ac:dyDescent="0.2">
      <c r="A26" s="1283" t="s">
        <v>176</v>
      </c>
      <c r="B26" s="1283">
        <v>13</v>
      </c>
      <c r="C26" s="1286" t="s">
        <v>204</v>
      </c>
      <c r="D26" s="1285" t="s">
        <v>204</v>
      </c>
      <c r="E26" s="1286" t="s">
        <v>192</v>
      </c>
      <c r="F26" s="1297" t="s">
        <v>225</v>
      </c>
      <c r="G26" s="1285" t="s">
        <v>19</v>
      </c>
      <c r="H26" s="1288">
        <v>1</v>
      </c>
      <c r="I26" s="1289">
        <v>41180</v>
      </c>
      <c r="J26" s="1290">
        <v>41273</v>
      </c>
      <c r="K26" s="1290" t="s">
        <v>16</v>
      </c>
      <c r="L26" s="1291">
        <v>3.1</v>
      </c>
      <c r="M26" s="1298">
        <v>0</v>
      </c>
      <c r="N26" s="1287">
        <v>650</v>
      </c>
      <c r="O26" s="1297">
        <v>1</v>
      </c>
    </row>
    <row r="27" spans="1:18" s="597" customFormat="1" ht="14.25" customHeight="1" x14ac:dyDescent="0.2">
      <c r="A27" s="1283" t="s">
        <v>176</v>
      </c>
      <c r="B27" s="1283">
        <v>13</v>
      </c>
      <c r="C27" s="1286" t="s">
        <v>204</v>
      </c>
      <c r="D27" s="1285" t="s">
        <v>204</v>
      </c>
      <c r="E27" s="1286" t="s">
        <v>213</v>
      </c>
      <c r="F27" s="1297" t="s">
        <v>217</v>
      </c>
      <c r="G27" s="1285" t="s">
        <v>19</v>
      </c>
      <c r="H27" s="1288">
        <v>1</v>
      </c>
      <c r="I27" s="1289">
        <v>40934</v>
      </c>
      <c r="J27" s="1290">
        <v>41274</v>
      </c>
      <c r="K27" s="1290" t="s">
        <v>16</v>
      </c>
      <c r="L27" s="1291">
        <v>0</v>
      </c>
      <c r="M27" s="1298">
        <v>0</v>
      </c>
      <c r="N27" s="1287">
        <v>70</v>
      </c>
      <c r="O27" s="1297">
        <v>1</v>
      </c>
    </row>
    <row r="28" spans="1:18" s="597" customFormat="1" ht="14.25" customHeight="1" x14ac:dyDescent="0.2">
      <c r="A28" s="1283" t="s">
        <v>176</v>
      </c>
      <c r="B28" s="1283">
        <v>7</v>
      </c>
      <c r="C28" s="1286" t="s">
        <v>226</v>
      </c>
      <c r="D28" s="1285" t="s">
        <v>226</v>
      </c>
      <c r="E28" s="1286" t="s">
        <v>213</v>
      </c>
      <c r="F28" s="1297" t="s">
        <v>227</v>
      </c>
      <c r="G28" s="1285" t="s">
        <v>19</v>
      </c>
      <c r="H28" s="1297">
        <v>1</v>
      </c>
      <c r="I28" s="1289">
        <v>40934</v>
      </c>
      <c r="J28" s="1290">
        <v>41273</v>
      </c>
      <c r="K28" s="1290" t="s">
        <v>16</v>
      </c>
      <c r="L28" s="1295">
        <v>11.1</v>
      </c>
      <c r="M28" s="1298">
        <v>0</v>
      </c>
      <c r="N28" s="1287">
        <v>235</v>
      </c>
      <c r="O28" s="1297">
        <v>1</v>
      </c>
      <c r="P28" s="1293">
        <v>1165692547</v>
      </c>
      <c r="Q28" s="1293" t="s">
        <v>228</v>
      </c>
      <c r="R28" s="1294" t="s">
        <v>229</v>
      </c>
    </row>
    <row r="29" spans="1:18" s="1294" customFormat="1" ht="14.25" customHeight="1" x14ac:dyDescent="0.25">
      <c r="A29" s="1294" t="s">
        <v>96</v>
      </c>
      <c r="B29" s="1294">
        <v>9</v>
      </c>
      <c r="C29" s="1285" t="s">
        <v>97</v>
      </c>
      <c r="D29" s="1285" t="s">
        <v>97</v>
      </c>
      <c r="E29" s="1286" t="s">
        <v>32</v>
      </c>
      <c r="F29" s="1288" t="s">
        <v>98</v>
      </c>
      <c r="G29" s="1285" t="s">
        <v>19</v>
      </c>
      <c r="H29" s="1297" t="s">
        <v>95</v>
      </c>
      <c r="I29" s="1289">
        <v>41260</v>
      </c>
      <c r="J29" s="1290">
        <v>41912</v>
      </c>
      <c r="K29" s="1290" t="s">
        <v>16</v>
      </c>
      <c r="L29" s="1287">
        <v>21</v>
      </c>
      <c r="M29" s="1287">
        <v>0</v>
      </c>
      <c r="N29" s="1287">
        <v>1178</v>
      </c>
      <c r="O29" s="1287" t="s">
        <v>95</v>
      </c>
      <c r="P29" s="1293">
        <v>6465523911</v>
      </c>
      <c r="Q29" s="1293" t="s">
        <v>99</v>
      </c>
    </row>
    <row r="30" spans="1:18" s="1294" customFormat="1" ht="14.25" customHeight="1" x14ac:dyDescent="0.25">
      <c r="A30" s="1294" t="s">
        <v>96</v>
      </c>
      <c r="B30" s="1294">
        <v>9</v>
      </c>
      <c r="C30" s="1285" t="s">
        <v>97</v>
      </c>
      <c r="D30" s="1285" t="s">
        <v>97</v>
      </c>
      <c r="E30" s="1286" t="s">
        <v>32</v>
      </c>
      <c r="F30" s="1288" t="s">
        <v>100</v>
      </c>
      <c r="G30" s="1285" t="s">
        <v>19</v>
      </c>
      <c r="H30" s="1285" t="s">
        <v>95</v>
      </c>
      <c r="I30" s="1289">
        <v>40569</v>
      </c>
      <c r="J30" s="1290">
        <v>40884</v>
      </c>
      <c r="K30" s="1290" t="s">
        <v>16</v>
      </c>
      <c r="L30" s="1287">
        <v>10</v>
      </c>
      <c r="M30" s="1287">
        <v>0</v>
      </c>
      <c r="N30" s="1287">
        <v>1974</v>
      </c>
      <c r="O30" s="1287" t="s">
        <v>95</v>
      </c>
      <c r="P30" s="1293">
        <v>1364684965</v>
      </c>
      <c r="Q30" s="1293" t="s">
        <v>101</v>
      </c>
    </row>
    <row r="31" spans="1:18" s="1294" customFormat="1" ht="14.25" customHeight="1" x14ac:dyDescent="0.25">
      <c r="A31" s="1294" t="s">
        <v>96</v>
      </c>
      <c r="B31" s="1294">
        <v>10</v>
      </c>
      <c r="C31" s="1285" t="s">
        <v>97</v>
      </c>
      <c r="D31" s="1285" t="s">
        <v>97</v>
      </c>
      <c r="E31" s="1286" t="s">
        <v>102</v>
      </c>
      <c r="F31" s="1288" t="s">
        <v>103</v>
      </c>
      <c r="G31" s="1285" t="s">
        <v>19</v>
      </c>
      <c r="H31" s="1297" t="s">
        <v>95</v>
      </c>
      <c r="I31" s="1289">
        <v>41303</v>
      </c>
      <c r="J31" s="1290">
        <v>41639</v>
      </c>
      <c r="K31" s="1290" t="s">
        <v>16</v>
      </c>
      <c r="L31" s="1287">
        <v>11</v>
      </c>
      <c r="M31" s="1287">
        <v>0</v>
      </c>
      <c r="N31" s="1287">
        <v>1750</v>
      </c>
      <c r="O31" s="1287" t="s">
        <v>95</v>
      </c>
      <c r="P31" s="1293">
        <v>1551704837</v>
      </c>
      <c r="Q31" s="1293" t="s">
        <v>104</v>
      </c>
    </row>
    <row r="32" spans="1:18" s="1294" customFormat="1" ht="14.25" customHeight="1" x14ac:dyDescent="0.25">
      <c r="A32" s="1294" t="s">
        <v>96</v>
      </c>
      <c r="B32" s="1294">
        <v>10</v>
      </c>
      <c r="C32" s="1285" t="s">
        <v>97</v>
      </c>
      <c r="D32" s="1285" t="s">
        <v>97</v>
      </c>
      <c r="E32" s="1286" t="s">
        <v>102</v>
      </c>
      <c r="F32" s="1288" t="s">
        <v>105</v>
      </c>
      <c r="G32" s="1285" t="s">
        <v>19</v>
      </c>
      <c r="H32" s="1285" t="s">
        <v>95</v>
      </c>
      <c r="I32" s="1289">
        <v>41192</v>
      </c>
      <c r="J32" s="1290">
        <v>41274</v>
      </c>
      <c r="K32" s="1290" t="s">
        <v>16</v>
      </c>
      <c r="L32" s="1287">
        <v>2</v>
      </c>
      <c r="M32" s="1287">
        <v>0</v>
      </c>
      <c r="N32" s="1287">
        <v>2804</v>
      </c>
      <c r="O32" s="1287" t="s">
        <v>95</v>
      </c>
      <c r="P32" s="1293">
        <v>1209749340</v>
      </c>
      <c r="Q32" s="1293" t="s">
        <v>106</v>
      </c>
    </row>
    <row r="33" spans="1:17" s="1294" customFormat="1" ht="14.25" customHeight="1" x14ac:dyDescent="0.25">
      <c r="A33" s="1294" t="s">
        <v>96</v>
      </c>
      <c r="B33" s="1294">
        <v>10</v>
      </c>
      <c r="C33" s="1285" t="s">
        <v>97</v>
      </c>
      <c r="D33" s="1285" t="s">
        <v>97</v>
      </c>
      <c r="E33" s="1286" t="s">
        <v>107</v>
      </c>
      <c r="F33" s="1288" t="s">
        <v>108</v>
      </c>
      <c r="G33" s="1285" t="s">
        <v>19</v>
      </c>
      <c r="H33" s="1285" t="s">
        <v>95</v>
      </c>
      <c r="I33" s="1289">
        <v>40197</v>
      </c>
      <c r="J33" s="1290">
        <v>40543</v>
      </c>
      <c r="K33" s="1290" t="s">
        <v>16</v>
      </c>
      <c r="L33" s="1299" t="s">
        <v>109</v>
      </c>
      <c r="M33" s="1299">
        <f>SUM(M31:M32)</f>
        <v>0</v>
      </c>
      <c r="N33" s="1299">
        <v>1368</v>
      </c>
      <c r="O33" s="1287" t="s">
        <v>95</v>
      </c>
      <c r="P33" s="1293">
        <v>871461238</v>
      </c>
      <c r="Q33" s="1293" t="s">
        <v>110</v>
      </c>
    </row>
    <row r="34" spans="1:17" s="1294" customFormat="1" ht="14.25" customHeight="1" x14ac:dyDescent="0.25">
      <c r="A34" s="1294" t="s">
        <v>96</v>
      </c>
      <c r="B34" s="1294">
        <v>11</v>
      </c>
      <c r="C34" s="1285" t="s">
        <v>111</v>
      </c>
      <c r="D34" s="1285" t="s">
        <v>97</v>
      </c>
      <c r="E34" s="1286" t="s">
        <v>107</v>
      </c>
      <c r="F34" s="1288" t="s">
        <v>112</v>
      </c>
      <c r="G34" s="1285" t="s">
        <v>19</v>
      </c>
      <c r="H34" s="1297" t="s">
        <v>95</v>
      </c>
      <c r="I34" s="1289">
        <v>41261</v>
      </c>
      <c r="J34" s="1290">
        <v>41988</v>
      </c>
      <c r="K34" s="1290" t="s">
        <v>16</v>
      </c>
      <c r="L34" s="1287">
        <v>21</v>
      </c>
      <c r="M34" s="1287">
        <v>0</v>
      </c>
      <c r="N34" s="1287">
        <v>906</v>
      </c>
      <c r="O34" s="1287" t="s">
        <v>95</v>
      </c>
      <c r="P34" s="1300">
        <v>3574254951</v>
      </c>
      <c r="Q34" s="1293" t="s">
        <v>99</v>
      </c>
    </row>
    <row r="35" spans="1:17" s="1294" customFormat="1" ht="14.25" customHeight="1" x14ac:dyDescent="0.25">
      <c r="A35" s="1294" t="s">
        <v>96</v>
      </c>
      <c r="B35" s="1294">
        <v>11</v>
      </c>
      <c r="C35" s="1285" t="s">
        <v>111</v>
      </c>
      <c r="D35" s="1285" t="s">
        <v>97</v>
      </c>
      <c r="E35" s="1286" t="s">
        <v>107</v>
      </c>
      <c r="F35" s="1288" t="s">
        <v>113</v>
      </c>
      <c r="G35" s="1285" t="s">
        <v>19</v>
      </c>
      <c r="H35" s="1285" t="s">
        <v>95</v>
      </c>
      <c r="I35" s="1289">
        <v>40933</v>
      </c>
      <c r="J35" s="1290">
        <v>41274</v>
      </c>
      <c r="K35" s="1290" t="s">
        <v>16</v>
      </c>
      <c r="L35" s="1287">
        <v>12</v>
      </c>
      <c r="M35" s="1287">
        <v>0</v>
      </c>
      <c r="N35" s="1287">
        <v>780</v>
      </c>
      <c r="O35" s="1287" t="s">
        <v>95</v>
      </c>
      <c r="P35" s="1300">
        <v>469808578</v>
      </c>
      <c r="Q35" s="1293" t="s">
        <v>114</v>
      </c>
    </row>
    <row r="36" spans="1:17" s="1294" customFormat="1" ht="14.25" customHeight="1" x14ac:dyDescent="0.25">
      <c r="A36" s="1294" t="s">
        <v>96</v>
      </c>
      <c r="B36" s="1294">
        <v>11</v>
      </c>
      <c r="C36" s="1286" t="s">
        <v>111</v>
      </c>
      <c r="D36" s="1286" t="s">
        <v>111</v>
      </c>
      <c r="E36" s="1286" t="s">
        <v>115</v>
      </c>
      <c r="F36" s="1288" t="s">
        <v>116</v>
      </c>
      <c r="G36" s="1285" t="s">
        <v>19</v>
      </c>
      <c r="H36" s="1297"/>
      <c r="I36" s="1289">
        <v>39843</v>
      </c>
      <c r="J36" s="1290">
        <v>40178</v>
      </c>
      <c r="K36" s="1290" t="s">
        <v>16</v>
      </c>
      <c r="L36" s="1296">
        <v>4</v>
      </c>
      <c r="M36" s="1296">
        <v>0</v>
      </c>
      <c r="N36" s="1296">
        <v>1904</v>
      </c>
      <c r="O36" s="1296">
        <f>+N36*H36</f>
        <v>0</v>
      </c>
      <c r="P36" s="1293">
        <v>1265012295</v>
      </c>
      <c r="Q36" s="1293" t="s">
        <v>117</v>
      </c>
    </row>
    <row r="37" spans="1:17" s="1294" customFormat="1" ht="14.25" customHeight="1" x14ac:dyDescent="0.25">
      <c r="A37" s="1294" t="s">
        <v>96</v>
      </c>
      <c r="B37" s="1294">
        <v>11</v>
      </c>
      <c r="C37" s="1286" t="s">
        <v>111</v>
      </c>
      <c r="D37" s="1286" t="s">
        <v>111</v>
      </c>
      <c r="E37" s="1286" t="s">
        <v>118</v>
      </c>
      <c r="F37" s="1288" t="s">
        <v>119</v>
      </c>
      <c r="G37" s="1285" t="s">
        <v>19</v>
      </c>
      <c r="H37" s="1285"/>
      <c r="I37" s="1289">
        <v>40868</v>
      </c>
      <c r="J37" s="1290">
        <v>40907</v>
      </c>
      <c r="K37" s="1290" t="s">
        <v>16</v>
      </c>
      <c r="L37" s="1296">
        <v>0</v>
      </c>
      <c r="M37" s="1296">
        <v>13</v>
      </c>
      <c r="N37" s="1296">
        <v>638</v>
      </c>
      <c r="O37" s="1296">
        <v>0</v>
      </c>
      <c r="P37" s="1293">
        <v>302514960</v>
      </c>
      <c r="Q37" s="1293" t="s">
        <v>120</v>
      </c>
    </row>
    <row r="38" spans="1:17" s="1294" customFormat="1" ht="14.25" customHeight="1" x14ac:dyDescent="0.25">
      <c r="A38" s="1294" t="s">
        <v>96</v>
      </c>
      <c r="B38" s="1294">
        <v>11</v>
      </c>
      <c r="C38" s="1286" t="s">
        <v>111</v>
      </c>
      <c r="D38" s="1286" t="s">
        <v>111</v>
      </c>
      <c r="E38" s="1286" t="s">
        <v>118</v>
      </c>
      <c r="F38" s="1288" t="s">
        <v>121</v>
      </c>
      <c r="G38" s="1285" t="s">
        <v>19</v>
      </c>
      <c r="H38" s="1285"/>
      <c r="I38" s="1289">
        <v>41296</v>
      </c>
      <c r="J38" s="1290">
        <v>41639</v>
      </c>
      <c r="K38" s="1290" t="s">
        <v>16</v>
      </c>
      <c r="L38" s="1296">
        <v>0</v>
      </c>
      <c r="M38" s="1296">
        <v>11</v>
      </c>
      <c r="N38" s="1296">
        <v>420</v>
      </c>
      <c r="O38" s="1296">
        <v>0</v>
      </c>
      <c r="P38" s="1293">
        <v>434118667</v>
      </c>
      <c r="Q38" s="1293">
        <v>291</v>
      </c>
    </row>
    <row r="39" spans="1:17" s="1294" customFormat="1" ht="14.25" customHeight="1" x14ac:dyDescent="0.2">
      <c r="A39" s="1294" t="s">
        <v>96</v>
      </c>
      <c r="B39" s="1294">
        <v>4</v>
      </c>
      <c r="C39" s="597" t="s">
        <v>122</v>
      </c>
      <c r="D39" s="597" t="s">
        <v>122</v>
      </c>
      <c r="E39" s="1285" t="s">
        <v>93</v>
      </c>
      <c r="F39" s="1288" t="s">
        <v>123</v>
      </c>
      <c r="G39" s="1285" t="s">
        <v>19</v>
      </c>
      <c r="H39" s="1297"/>
      <c r="I39" s="1290">
        <v>41256</v>
      </c>
      <c r="J39" s="1290">
        <v>41912</v>
      </c>
      <c r="K39" s="1290" t="s">
        <v>16</v>
      </c>
      <c r="L39" s="1291">
        <v>21</v>
      </c>
      <c r="M39" s="1295">
        <v>0.63</v>
      </c>
      <c r="N39" s="1296">
        <v>2052</v>
      </c>
      <c r="O39" s="1287">
        <f>+N39*0.8</f>
        <v>1641.6000000000001</v>
      </c>
      <c r="P39" s="1293">
        <v>14034471773</v>
      </c>
      <c r="Q39" s="1293">
        <v>2478</v>
      </c>
    </row>
    <row r="40" spans="1:17" s="1294" customFormat="1" ht="14.25" customHeight="1" x14ac:dyDescent="0.2">
      <c r="A40" s="1294" t="s">
        <v>96</v>
      </c>
      <c r="B40" s="1294">
        <v>4</v>
      </c>
      <c r="C40" s="597" t="s">
        <v>122</v>
      </c>
      <c r="D40" s="597" t="s">
        <v>122</v>
      </c>
      <c r="E40" s="1285" t="s">
        <v>93</v>
      </c>
      <c r="F40" s="1288" t="s">
        <v>124</v>
      </c>
      <c r="G40" s="1285" t="s">
        <v>19</v>
      </c>
      <c r="H40" s="1285"/>
      <c r="I40" s="1290">
        <v>41093</v>
      </c>
      <c r="J40" s="1290">
        <v>41273</v>
      </c>
      <c r="K40" s="1290" t="s">
        <v>16</v>
      </c>
      <c r="L40" s="1295">
        <v>5.96</v>
      </c>
      <c r="M40" s="1295">
        <v>0</v>
      </c>
      <c r="N40" s="1296">
        <v>2052</v>
      </c>
      <c r="O40" s="1292">
        <f>+N40*0.8</f>
        <v>1641.6000000000001</v>
      </c>
      <c r="P40" s="1293">
        <v>3196975768</v>
      </c>
      <c r="Q40" s="1293">
        <v>2487</v>
      </c>
    </row>
    <row r="41" spans="1:17" s="1294" customFormat="1" ht="14.25" customHeight="1" x14ac:dyDescent="0.25">
      <c r="A41" s="1294" t="s">
        <v>96</v>
      </c>
      <c r="B41" s="1294">
        <v>4</v>
      </c>
      <c r="C41" s="1283" t="s">
        <v>122</v>
      </c>
      <c r="D41" s="1283" t="s">
        <v>122</v>
      </c>
      <c r="E41" s="1285" t="s">
        <v>93</v>
      </c>
      <c r="F41" s="1288" t="s">
        <v>125</v>
      </c>
      <c r="G41" s="1285"/>
      <c r="H41" s="1297"/>
      <c r="I41" s="1289">
        <v>40932</v>
      </c>
      <c r="J41" s="1290">
        <v>41274</v>
      </c>
      <c r="K41" s="1290" t="s">
        <v>16</v>
      </c>
      <c r="L41" s="1292">
        <v>11.26</v>
      </c>
      <c r="M41" s="1292">
        <v>0</v>
      </c>
      <c r="N41" s="1292">
        <v>2052</v>
      </c>
      <c r="O41" s="1292">
        <v>1642</v>
      </c>
      <c r="P41" s="1293">
        <v>4323709294</v>
      </c>
      <c r="Q41" s="1293">
        <v>2567</v>
      </c>
    </row>
    <row r="42" spans="1:17" s="1294" customFormat="1" ht="14.25" customHeight="1" x14ac:dyDescent="0.25">
      <c r="A42" s="1294" t="s">
        <v>96</v>
      </c>
      <c r="B42" s="1294">
        <v>4</v>
      </c>
      <c r="C42" s="1283" t="s">
        <v>122</v>
      </c>
      <c r="D42" s="1283" t="s">
        <v>122</v>
      </c>
      <c r="E42" s="1285" t="s">
        <v>93</v>
      </c>
      <c r="F42" s="1288" t="s">
        <v>126</v>
      </c>
      <c r="G42" s="1285"/>
      <c r="H42" s="1285"/>
      <c r="I42" s="1289">
        <v>40567</v>
      </c>
      <c r="J42" s="1290">
        <v>40908</v>
      </c>
      <c r="K42" s="1290" t="s">
        <v>16</v>
      </c>
      <c r="L42" s="1292">
        <v>11.26</v>
      </c>
      <c r="M42" s="1292">
        <v>0</v>
      </c>
      <c r="N42" s="1292">
        <v>2052</v>
      </c>
      <c r="O42" s="1292">
        <v>1642</v>
      </c>
      <c r="P42" s="1293">
        <v>4677805612</v>
      </c>
      <c r="Q42" s="1293">
        <v>2570</v>
      </c>
    </row>
    <row r="43" spans="1:17" s="1294" customFormat="1" ht="14.25" customHeight="1" x14ac:dyDescent="0.2">
      <c r="A43" s="1294" t="s">
        <v>96</v>
      </c>
      <c r="B43" s="1294">
        <v>6</v>
      </c>
      <c r="C43" s="597" t="s">
        <v>122</v>
      </c>
      <c r="D43" s="597" t="s">
        <v>122</v>
      </c>
      <c r="E43" s="1285" t="s">
        <v>93</v>
      </c>
      <c r="F43" s="1288" t="s">
        <v>127</v>
      </c>
      <c r="G43" s="1285" t="s">
        <v>19</v>
      </c>
      <c r="H43" s="1297"/>
      <c r="I43" s="1290">
        <v>41254</v>
      </c>
      <c r="J43" s="1290">
        <v>41912</v>
      </c>
      <c r="K43" s="1290" t="s">
        <v>16</v>
      </c>
      <c r="L43" s="1295">
        <v>21.66</v>
      </c>
      <c r="M43" s="1291">
        <v>0</v>
      </c>
      <c r="N43" s="1296">
        <v>2725</v>
      </c>
      <c r="O43" s="1287">
        <f>+N43*0.8</f>
        <v>2180</v>
      </c>
      <c r="P43" s="1293">
        <v>9612366246</v>
      </c>
      <c r="Q43" s="1293">
        <v>2491</v>
      </c>
    </row>
    <row r="44" spans="1:17" s="1294" customFormat="1" ht="14.25" customHeight="1" x14ac:dyDescent="0.2">
      <c r="A44" s="1294" t="s">
        <v>96</v>
      </c>
      <c r="B44" s="1294">
        <v>6</v>
      </c>
      <c r="C44" s="597" t="s">
        <v>122</v>
      </c>
      <c r="D44" s="597" t="s">
        <v>122</v>
      </c>
      <c r="E44" s="1285" t="s">
        <v>93</v>
      </c>
      <c r="F44" s="1288" t="s">
        <v>128</v>
      </c>
      <c r="G44" s="1285" t="s">
        <v>19</v>
      </c>
      <c r="H44" s="1285"/>
      <c r="I44" s="1290">
        <v>40197</v>
      </c>
      <c r="J44" s="1290">
        <v>40543</v>
      </c>
      <c r="K44" s="1290" t="s">
        <v>16</v>
      </c>
      <c r="L44" s="1295">
        <v>11.43</v>
      </c>
      <c r="M44" s="1295">
        <v>0</v>
      </c>
      <c r="N44" s="1296">
        <v>2725</v>
      </c>
      <c r="O44" s="1292">
        <f>+N44*0.8</f>
        <v>2180</v>
      </c>
      <c r="P44" s="1293">
        <v>4512267151</v>
      </c>
      <c r="Q44" s="1293">
        <v>2499</v>
      </c>
    </row>
    <row r="45" spans="1:17" s="1294" customFormat="1" ht="14.25" customHeight="1" x14ac:dyDescent="0.2">
      <c r="A45" s="1294" t="s">
        <v>96</v>
      </c>
      <c r="B45" s="1294">
        <v>6</v>
      </c>
      <c r="C45" s="597" t="s">
        <v>122</v>
      </c>
      <c r="D45" s="597" t="s">
        <v>122</v>
      </c>
      <c r="E45" s="1285" t="s">
        <v>93</v>
      </c>
      <c r="F45" s="1288" t="s">
        <v>129</v>
      </c>
      <c r="G45" s="1285" t="s">
        <v>19</v>
      </c>
      <c r="H45" s="1297"/>
      <c r="I45" s="1289">
        <v>40568</v>
      </c>
      <c r="J45" s="1290">
        <v>41250</v>
      </c>
      <c r="K45" s="1290" t="s">
        <v>16</v>
      </c>
      <c r="L45" s="1295">
        <v>10.46</v>
      </c>
      <c r="M45" s="1295">
        <v>0</v>
      </c>
      <c r="N45" s="1292">
        <v>2725</v>
      </c>
      <c r="O45" s="1292">
        <v>2180</v>
      </c>
      <c r="P45" s="1293">
        <v>4990533004</v>
      </c>
      <c r="Q45" s="1293">
        <v>2580</v>
      </c>
    </row>
    <row r="46" spans="1:17" s="1294" customFormat="1" ht="14.25" customHeight="1" x14ac:dyDescent="0.2">
      <c r="A46" s="1294" t="s">
        <v>96</v>
      </c>
      <c r="B46" s="1294">
        <v>6</v>
      </c>
      <c r="C46" s="597" t="s">
        <v>122</v>
      </c>
      <c r="D46" s="597" t="s">
        <v>122</v>
      </c>
      <c r="E46" s="1285" t="s">
        <v>93</v>
      </c>
      <c r="F46" s="1288" t="s">
        <v>130</v>
      </c>
      <c r="G46" s="1285" t="s">
        <v>19</v>
      </c>
      <c r="H46" s="1285"/>
      <c r="I46" s="1289">
        <v>40930</v>
      </c>
      <c r="J46" s="1290">
        <v>41273</v>
      </c>
      <c r="K46" s="1290" t="s">
        <v>16</v>
      </c>
      <c r="L46" s="1295">
        <v>11.2</v>
      </c>
      <c r="M46" s="1295">
        <v>0</v>
      </c>
      <c r="N46" s="1292">
        <v>2725</v>
      </c>
      <c r="O46" s="1292">
        <v>2180</v>
      </c>
      <c r="P46" s="1293">
        <v>5696621306</v>
      </c>
      <c r="Q46" s="1293">
        <v>2574</v>
      </c>
    </row>
    <row r="47" spans="1:17" s="1294" customFormat="1" ht="14.25" customHeight="1" x14ac:dyDescent="0.25">
      <c r="A47" s="1294" t="s">
        <v>96</v>
      </c>
      <c r="B47" s="1294">
        <v>7</v>
      </c>
      <c r="C47" s="1283" t="s">
        <v>122</v>
      </c>
      <c r="D47" s="1283" t="s">
        <v>122</v>
      </c>
      <c r="E47" s="1285" t="s">
        <v>93</v>
      </c>
      <c r="F47" s="1288" t="s">
        <v>131</v>
      </c>
      <c r="G47" s="1285" t="s">
        <v>19</v>
      </c>
      <c r="H47" s="1297"/>
      <c r="I47" s="1290">
        <v>40938</v>
      </c>
      <c r="J47" s="1290">
        <v>41274</v>
      </c>
      <c r="K47" s="1290" t="s">
        <v>16</v>
      </c>
      <c r="L47" s="1295">
        <v>11.066000000000001</v>
      </c>
      <c r="M47" s="1291">
        <v>0</v>
      </c>
      <c r="N47" s="1296">
        <v>459</v>
      </c>
      <c r="O47" s="1287">
        <f>+N47*0.8</f>
        <v>367.20000000000005</v>
      </c>
      <c r="P47" s="1293">
        <v>635952228</v>
      </c>
      <c r="Q47" s="1293">
        <v>2504</v>
      </c>
    </row>
    <row r="48" spans="1:17" s="1294" customFormat="1" ht="14.25" customHeight="1" x14ac:dyDescent="0.25">
      <c r="A48" s="1294" t="s">
        <v>96</v>
      </c>
      <c r="B48" s="1294">
        <v>7</v>
      </c>
      <c r="C48" s="1283" t="s">
        <v>122</v>
      </c>
      <c r="D48" s="1283" t="s">
        <v>122</v>
      </c>
      <c r="E48" s="1285" t="s">
        <v>93</v>
      </c>
      <c r="F48" s="1288" t="s">
        <v>132</v>
      </c>
      <c r="G48" s="1285" t="s">
        <v>19</v>
      </c>
      <c r="H48" s="1285"/>
      <c r="I48" s="1290">
        <v>40568</v>
      </c>
      <c r="J48" s="1290">
        <v>40898</v>
      </c>
      <c r="K48" s="1290" t="s">
        <v>16</v>
      </c>
      <c r="L48" s="1295">
        <v>10.93</v>
      </c>
      <c r="M48" s="1295">
        <v>0</v>
      </c>
      <c r="N48" s="1296">
        <v>459</v>
      </c>
      <c r="O48" s="1292">
        <f>+N48*0.8</f>
        <v>367.20000000000005</v>
      </c>
      <c r="P48" s="1293">
        <v>2186924818</v>
      </c>
      <c r="Q48" s="1293">
        <v>2507</v>
      </c>
    </row>
    <row r="49" spans="1:18" s="1294" customFormat="1" ht="14.25" customHeight="1" x14ac:dyDescent="0.25">
      <c r="A49" s="1294" t="s">
        <v>96</v>
      </c>
      <c r="B49" s="1294">
        <v>7</v>
      </c>
      <c r="C49" s="1283" t="s">
        <v>122</v>
      </c>
      <c r="D49" s="1283" t="s">
        <v>122</v>
      </c>
      <c r="E49" s="1285" t="s">
        <v>93</v>
      </c>
      <c r="F49" s="1288" t="s">
        <v>133</v>
      </c>
      <c r="G49" s="1285" t="s">
        <v>19</v>
      </c>
      <c r="H49" s="1285"/>
      <c r="I49" s="1290">
        <v>39834</v>
      </c>
      <c r="J49" s="1290">
        <v>40178</v>
      </c>
      <c r="K49" s="1290" t="s">
        <v>16</v>
      </c>
      <c r="L49" s="1296">
        <v>3</v>
      </c>
      <c r="M49" s="1295">
        <v>8.36</v>
      </c>
      <c r="N49" s="1296">
        <v>459</v>
      </c>
      <c r="O49" s="1292">
        <f>+N49*0.8</f>
        <v>367.20000000000005</v>
      </c>
      <c r="P49" s="1293">
        <v>966115409</v>
      </c>
      <c r="Q49" s="1293">
        <v>2528</v>
      </c>
    </row>
    <row r="50" spans="1:18" s="1294" customFormat="1" ht="14.25" customHeight="1" x14ac:dyDescent="0.25">
      <c r="A50" s="1294" t="s">
        <v>96</v>
      </c>
      <c r="B50" s="1294">
        <v>7</v>
      </c>
      <c r="C50" s="1283" t="s">
        <v>122</v>
      </c>
      <c r="D50" s="1283" t="s">
        <v>122</v>
      </c>
      <c r="E50" s="1285" t="s">
        <v>93</v>
      </c>
      <c r="F50" s="1288" t="s">
        <v>134</v>
      </c>
      <c r="G50" s="1285" t="s">
        <v>19</v>
      </c>
      <c r="H50" s="1297"/>
      <c r="I50" s="1289">
        <v>41093</v>
      </c>
      <c r="J50" s="1290">
        <v>41273</v>
      </c>
      <c r="K50" s="1290" t="s">
        <v>16</v>
      </c>
      <c r="L50" s="1295">
        <v>5.96</v>
      </c>
      <c r="M50" s="1295">
        <v>0</v>
      </c>
      <c r="N50" s="1292">
        <v>459</v>
      </c>
      <c r="O50" s="1292">
        <v>367</v>
      </c>
      <c r="P50" s="1293"/>
      <c r="Q50" s="1293"/>
    </row>
    <row r="51" spans="1:18" s="1294" customFormat="1" ht="14.25" customHeight="1" x14ac:dyDescent="0.25">
      <c r="A51" s="1294" t="s">
        <v>96</v>
      </c>
      <c r="B51" s="1294">
        <v>7</v>
      </c>
      <c r="C51" s="1283" t="s">
        <v>122</v>
      </c>
      <c r="D51" s="1283" t="s">
        <v>122</v>
      </c>
      <c r="E51" s="1285" t="s">
        <v>93</v>
      </c>
      <c r="F51" s="1288" t="s">
        <v>135</v>
      </c>
      <c r="G51" s="1285" t="s">
        <v>19</v>
      </c>
      <c r="H51" s="1285"/>
      <c r="I51" s="1289">
        <v>40086</v>
      </c>
      <c r="J51" s="1290">
        <v>40178</v>
      </c>
      <c r="K51" s="1290" t="s">
        <v>16</v>
      </c>
      <c r="L51" s="1295">
        <v>3.0329999999999999</v>
      </c>
      <c r="M51" s="1295">
        <v>0</v>
      </c>
      <c r="N51" s="1292">
        <v>459</v>
      </c>
      <c r="O51" s="1292">
        <v>367</v>
      </c>
      <c r="P51" s="1293"/>
      <c r="Q51" s="1293"/>
    </row>
    <row r="52" spans="1:18" s="1294" customFormat="1" ht="14.25" customHeight="1" x14ac:dyDescent="0.25">
      <c r="A52" s="1294" t="s">
        <v>96</v>
      </c>
      <c r="B52" s="1294">
        <v>7</v>
      </c>
      <c r="C52" s="1283" t="s">
        <v>122</v>
      </c>
      <c r="D52" s="1283" t="s">
        <v>122</v>
      </c>
      <c r="E52" s="1286" t="s">
        <v>136</v>
      </c>
      <c r="F52" s="1288" t="s">
        <v>137</v>
      </c>
      <c r="G52" s="1285" t="s">
        <v>19</v>
      </c>
      <c r="H52" s="1285"/>
      <c r="I52" s="1289">
        <v>40210</v>
      </c>
      <c r="J52" s="1290">
        <v>40527</v>
      </c>
      <c r="K52" s="1290" t="s">
        <v>16</v>
      </c>
      <c r="L52" s="1295">
        <v>10.5</v>
      </c>
      <c r="M52" s="1295">
        <v>0</v>
      </c>
      <c r="N52" s="1292">
        <v>459</v>
      </c>
      <c r="O52" s="1292">
        <v>367</v>
      </c>
      <c r="P52" s="1293"/>
      <c r="Q52" s="1293"/>
    </row>
    <row r="53" spans="1:18" s="1294" customFormat="1" ht="14.25" customHeight="1" x14ac:dyDescent="0.25">
      <c r="A53" s="1294" t="s">
        <v>96</v>
      </c>
      <c r="B53" s="1294">
        <v>22</v>
      </c>
      <c r="C53" s="1283" t="s">
        <v>122</v>
      </c>
      <c r="D53" s="1283" t="s">
        <v>122</v>
      </c>
      <c r="E53" s="1285" t="s">
        <v>93</v>
      </c>
      <c r="F53" s="1288" t="s">
        <v>138</v>
      </c>
      <c r="G53" s="1285" t="s">
        <v>19</v>
      </c>
      <c r="H53" s="1297"/>
      <c r="I53" s="1290">
        <v>40570</v>
      </c>
      <c r="J53" s="1290">
        <v>40900</v>
      </c>
      <c r="K53" s="1290" t="s">
        <v>16</v>
      </c>
      <c r="L53" s="1301">
        <v>10.93</v>
      </c>
      <c r="M53" s="1301">
        <v>0</v>
      </c>
      <c r="N53" s="1296">
        <v>1289</v>
      </c>
      <c r="O53" s="1287">
        <f>+N53*0.8</f>
        <v>1031.2</v>
      </c>
      <c r="P53" s="1293">
        <v>1050380439</v>
      </c>
      <c r="Q53" s="1293">
        <v>2540</v>
      </c>
    </row>
    <row r="54" spans="1:18" s="1294" customFormat="1" ht="14.25" customHeight="1" x14ac:dyDescent="0.25">
      <c r="A54" s="1294" t="s">
        <v>96</v>
      </c>
      <c r="B54" s="1294">
        <v>22</v>
      </c>
      <c r="C54" s="1283" t="s">
        <v>122</v>
      </c>
      <c r="D54" s="1283" t="s">
        <v>122</v>
      </c>
      <c r="E54" s="1285" t="s">
        <v>93</v>
      </c>
      <c r="F54" s="1288"/>
      <c r="G54" s="1285" t="s">
        <v>19</v>
      </c>
      <c r="H54" s="1285"/>
      <c r="I54" s="1290">
        <v>41254</v>
      </c>
      <c r="J54" s="1290">
        <v>41912</v>
      </c>
      <c r="K54" s="1290" t="s">
        <v>16</v>
      </c>
      <c r="L54" s="1295">
        <v>21.7</v>
      </c>
      <c r="M54" s="1295">
        <v>0</v>
      </c>
      <c r="N54" s="1296">
        <v>1200</v>
      </c>
      <c r="O54" s="1287">
        <v>1031</v>
      </c>
      <c r="P54" s="1293">
        <v>1445681732</v>
      </c>
      <c r="Q54" s="1293">
        <v>2546</v>
      </c>
    </row>
    <row r="55" spans="1:18" s="1294" customFormat="1" ht="14.25" customHeight="1" x14ac:dyDescent="0.25">
      <c r="A55" s="1294" t="s">
        <v>96</v>
      </c>
      <c r="B55" s="1294">
        <v>22</v>
      </c>
      <c r="C55" s="1283" t="s">
        <v>122</v>
      </c>
      <c r="D55" s="1283" t="s">
        <v>122</v>
      </c>
      <c r="E55" s="1285" t="s">
        <v>136</v>
      </c>
      <c r="F55" s="1288" t="s">
        <v>139</v>
      </c>
      <c r="G55" s="1285" t="s">
        <v>19</v>
      </c>
      <c r="H55" s="1297"/>
      <c r="I55" s="1289">
        <v>40157</v>
      </c>
      <c r="J55" s="1290">
        <v>40527</v>
      </c>
      <c r="K55" s="1290" t="s">
        <v>16</v>
      </c>
      <c r="L55" s="1295">
        <v>12.23</v>
      </c>
      <c r="M55" s="1295">
        <v>0</v>
      </c>
      <c r="N55" s="1292">
        <v>1289</v>
      </c>
      <c r="O55" s="1292">
        <v>1031</v>
      </c>
      <c r="P55" s="1293">
        <v>1642940788</v>
      </c>
      <c r="Q55" s="1293">
        <v>2634</v>
      </c>
    </row>
    <row r="56" spans="1:18" s="1294" customFormat="1" ht="14.25" customHeight="1" x14ac:dyDescent="0.25">
      <c r="A56" s="1294" t="s">
        <v>96</v>
      </c>
      <c r="B56" s="1294">
        <v>22</v>
      </c>
      <c r="C56" s="1283" t="s">
        <v>122</v>
      </c>
      <c r="D56" s="1283" t="s">
        <v>122</v>
      </c>
      <c r="E56" s="1285" t="s">
        <v>93</v>
      </c>
      <c r="F56" s="1288" t="s">
        <v>140</v>
      </c>
      <c r="G56" s="1285" t="s">
        <v>19</v>
      </c>
      <c r="H56" s="1285"/>
      <c r="I56" s="1289">
        <v>41656</v>
      </c>
      <c r="J56" s="1290">
        <v>41912</v>
      </c>
      <c r="K56" s="1290" t="s">
        <v>16</v>
      </c>
      <c r="L56" s="1295">
        <v>8.5</v>
      </c>
      <c r="M56" s="1295">
        <v>0</v>
      </c>
      <c r="N56" s="1292">
        <v>1289</v>
      </c>
      <c r="O56" s="1292">
        <v>1031</v>
      </c>
      <c r="P56" s="1293">
        <v>1445681732</v>
      </c>
      <c r="Q56" s="1293">
        <v>2650</v>
      </c>
    </row>
    <row r="57" spans="1:18" s="1294" customFormat="1" ht="14.25" customHeight="1" x14ac:dyDescent="0.25">
      <c r="A57" s="1294" t="s">
        <v>96</v>
      </c>
      <c r="B57" s="1294">
        <v>24</v>
      </c>
      <c r="C57" s="1283" t="s">
        <v>122</v>
      </c>
      <c r="D57" s="1283" t="s">
        <v>122</v>
      </c>
      <c r="E57" s="1285" t="s">
        <v>93</v>
      </c>
      <c r="F57" s="1288" t="s">
        <v>141</v>
      </c>
      <c r="G57" s="1285" t="s">
        <v>19</v>
      </c>
      <c r="H57" s="1297"/>
      <c r="I57" s="1290">
        <v>40934</v>
      </c>
      <c r="J57" s="1290">
        <v>41273</v>
      </c>
      <c r="K57" s="1290" t="s">
        <v>16</v>
      </c>
      <c r="L57" s="1301">
        <v>11.2</v>
      </c>
      <c r="M57" s="1301">
        <v>0</v>
      </c>
      <c r="N57" s="1296">
        <v>1120</v>
      </c>
      <c r="O57" s="1287">
        <v>896</v>
      </c>
      <c r="P57" s="1293">
        <v>2212733501</v>
      </c>
      <c r="Q57" s="1293">
        <v>2554</v>
      </c>
    </row>
    <row r="58" spans="1:18" s="1294" customFormat="1" ht="14.25" customHeight="1" x14ac:dyDescent="0.25">
      <c r="A58" s="1294" t="s">
        <v>96</v>
      </c>
      <c r="B58" s="1294">
        <v>24</v>
      </c>
      <c r="C58" s="1283" t="s">
        <v>122</v>
      </c>
      <c r="D58" s="1283" t="s">
        <v>122</v>
      </c>
      <c r="E58" s="1285" t="s">
        <v>93</v>
      </c>
      <c r="F58" s="1288" t="s">
        <v>142</v>
      </c>
      <c r="G58" s="1285" t="s">
        <v>19</v>
      </c>
      <c r="H58" s="1285"/>
      <c r="I58" s="1290">
        <v>41254</v>
      </c>
      <c r="J58" s="1290">
        <v>41912</v>
      </c>
      <c r="K58" s="1290" t="s">
        <v>16</v>
      </c>
      <c r="L58" s="1295">
        <v>21</v>
      </c>
      <c r="M58" s="1295">
        <v>0.7</v>
      </c>
      <c r="N58" s="1296">
        <v>927</v>
      </c>
      <c r="O58" s="1287">
        <v>896</v>
      </c>
      <c r="P58" s="1293">
        <v>3621720563</v>
      </c>
      <c r="Q58" s="1293">
        <v>2560</v>
      </c>
    </row>
    <row r="59" spans="1:18" s="1294" customFormat="1" ht="14.25" customHeight="1" x14ac:dyDescent="0.25">
      <c r="A59" s="1294" t="s">
        <v>96</v>
      </c>
      <c r="B59" s="1294">
        <v>24</v>
      </c>
      <c r="C59" s="1283" t="s">
        <v>122</v>
      </c>
      <c r="D59" s="1283" t="s">
        <v>122</v>
      </c>
      <c r="E59" s="1285" t="s">
        <v>93</v>
      </c>
      <c r="F59" s="1288" t="s">
        <v>143</v>
      </c>
      <c r="G59" s="1285" t="s">
        <v>19</v>
      </c>
      <c r="H59" s="1297"/>
      <c r="I59" s="1289">
        <v>41656</v>
      </c>
      <c r="J59" s="1290">
        <v>41912</v>
      </c>
      <c r="K59" s="1290" t="s">
        <v>16</v>
      </c>
      <c r="L59" s="1295">
        <v>8.5</v>
      </c>
      <c r="M59" s="1295">
        <v>0</v>
      </c>
      <c r="N59" s="1292">
        <v>1120</v>
      </c>
      <c r="O59" s="1292">
        <v>896</v>
      </c>
      <c r="P59" s="1293">
        <v>4126929253</v>
      </c>
      <c r="Q59" s="1293">
        <v>2658</v>
      </c>
    </row>
    <row r="60" spans="1:18" s="1294" customFormat="1" ht="14.25" customHeight="1" x14ac:dyDescent="0.25">
      <c r="A60" s="1294" t="s">
        <v>96</v>
      </c>
      <c r="B60" s="1294">
        <v>24</v>
      </c>
      <c r="C60" s="1283" t="s">
        <v>122</v>
      </c>
      <c r="D60" s="1283" t="s">
        <v>122</v>
      </c>
      <c r="E60" s="1285" t="s">
        <v>93</v>
      </c>
      <c r="F60" s="1288" t="s">
        <v>144</v>
      </c>
      <c r="G60" s="1285" t="s">
        <v>19</v>
      </c>
      <c r="H60" s="1285"/>
      <c r="I60" s="1289">
        <v>41296</v>
      </c>
      <c r="J60" s="1290">
        <v>41639</v>
      </c>
      <c r="K60" s="1290" t="s">
        <v>16</v>
      </c>
      <c r="L60" s="1295">
        <v>11.33</v>
      </c>
      <c r="M60" s="1295">
        <v>0</v>
      </c>
      <c r="N60" s="1292">
        <v>1120</v>
      </c>
      <c r="O60" s="1292">
        <v>896</v>
      </c>
      <c r="P60" s="1293">
        <v>3622068511</v>
      </c>
      <c r="Q60" s="1293">
        <v>2680</v>
      </c>
    </row>
    <row r="61" spans="1:18" s="1294" customFormat="1" ht="14.25" customHeight="1" x14ac:dyDescent="0.25">
      <c r="A61" s="1294" t="s">
        <v>96</v>
      </c>
      <c r="B61" s="1294">
        <v>11</v>
      </c>
      <c r="C61" s="1286" t="s">
        <v>145</v>
      </c>
      <c r="D61" s="1286" t="s">
        <v>145</v>
      </c>
      <c r="E61" s="1286" t="s">
        <v>118</v>
      </c>
      <c r="F61" s="1298">
        <v>1720120346</v>
      </c>
      <c r="G61" s="1285" t="s">
        <v>19</v>
      </c>
      <c r="H61" s="1297"/>
      <c r="I61" s="1289">
        <v>41250</v>
      </c>
      <c r="J61" s="1290">
        <v>41988</v>
      </c>
      <c r="K61" s="1290"/>
      <c r="L61" s="1292">
        <f>((L58-I61)/365)*12</f>
        <v>-1355.4739726027397</v>
      </c>
      <c r="M61" s="1287">
        <v>0</v>
      </c>
      <c r="N61" s="1292">
        <f>216+180+675+164+171+72+397+320</f>
        <v>2195</v>
      </c>
      <c r="O61" s="1292">
        <v>0</v>
      </c>
      <c r="P61" s="1293">
        <v>10789473474</v>
      </c>
      <c r="Q61" s="1293" t="s">
        <v>146</v>
      </c>
      <c r="R61" s="1294" t="s">
        <v>147</v>
      </c>
    </row>
    <row r="62" spans="1:18" s="1294" customFormat="1" ht="14.25" customHeight="1" x14ac:dyDescent="0.25">
      <c r="A62" s="1294" t="s">
        <v>96</v>
      </c>
      <c r="B62" s="1294">
        <v>11</v>
      </c>
      <c r="C62" s="1286" t="s">
        <v>145</v>
      </c>
      <c r="D62" s="1285" t="s">
        <v>145</v>
      </c>
      <c r="E62" s="1286" t="s">
        <v>118</v>
      </c>
      <c r="F62" s="1288" t="s">
        <v>148</v>
      </c>
      <c r="G62" s="1285" t="s">
        <v>19</v>
      </c>
      <c r="H62" s="1297"/>
      <c r="I62" s="1289">
        <v>41296</v>
      </c>
      <c r="J62" s="1290">
        <v>41639</v>
      </c>
      <c r="K62" s="1290"/>
      <c r="L62" s="1290"/>
      <c r="M62" s="1290"/>
      <c r="N62" s="1292"/>
      <c r="O62" s="1292">
        <f>+N62*H62</f>
        <v>0</v>
      </c>
      <c r="P62" s="1293"/>
      <c r="Q62" s="1293"/>
    </row>
    <row r="63" spans="1:18" s="1294" customFormat="1" ht="14.25" customHeight="1" x14ac:dyDescent="0.25">
      <c r="A63" s="1294" t="s">
        <v>96</v>
      </c>
      <c r="B63" s="1294">
        <v>14</v>
      </c>
      <c r="C63" s="1286" t="s">
        <v>145</v>
      </c>
      <c r="D63" s="1286" t="s">
        <v>145</v>
      </c>
      <c r="E63" s="1286" t="s">
        <v>118</v>
      </c>
      <c r="F63" s="1298">
        <v>1720120347</v>
      </c>
      <c r="G63" s="1285" t="s">
        <v>19</v>
      </c>
      <c r="H63" s="1297"/>
      <c r="I63" s="1289">
        <v>41250</v>
      </c>
      <c r="J63" s="1290">
        <v>42004</v>
      </c>
      <c r="K63" s="1290"/>
      <c r="L63" s="1292">
        <v>21.76</v>
      </c>
      <c r="M63" s="1287">
        <v>0</v>
      </c>
      <c r="N63" s="1292">
        <f>216+180+675+164+171+72+397+320</f>
        <v>2195</v>
      </c>
      <c r="O63" s="1292">
        <v>0</v>
      </c>
      <c r="P63" s="1293">
        <v>10789473474</v>
      </c>
      <c r="Q63" s="1293" t="s">
        <v>146</v>
      </c>
      <c r="R63" s="1294" t="s">
        <v>147</v>
      </c>
    </row>
    <row r="64" spans="1:18" s="1294" customFormat="1" ht="14.25" customHeight="1" x14ac:dyDescent="0.25">
      <c r="A64" s="1294" t="s">
        <v>96</v>
      </c>
      <c r="B64" s="1294">
        <v>14</v>
      </c>
      <c r="C64" s="1286" t="s">
        <v>145</v>
      </c>
      <c r="D64" s="1285" t="s">
        <v>145</v>
      </c>
      <c r="E64" s="1286" t="s">
        <v>118</v>
      </c>
      <c r="F64" s="1288">
        <v>17201201.84</v>
      </c>
      <c r="G64" s="1285" t="s">
        <v>19</v>
      </c>
      <c r="H64" s="1297"/>
      <c r="I64" s="1289">
        <v>41093</v>
      </c>
      <c r="J64" s="1290">
        <v>41273</v>
      </c>
      <c r="K64" s="1290"/>
      <c r="L64" s="1292">
        <f>((J64-I64)/365)*12</f>
        <v>5.9178082191780819</v>
      </c>
      <c r="M64" s="1290"/>
      <c r="N64" s="1292">
        <v>1083</v>
      </c>
      <c r="P64" s="1293">
        <v>2411108321</v>
      </c>
      <c r="Q64" s="1293" t="s">
        <v>149</v>
      </c>
    </row>
    <row r="65" spans="1:18" s="1294" customFormat="1" ht="14.25" customHeight="1" x14ac:dyDescent="0.25">
      <c r="A65" s="1294" t="s">
        <v>96</v>
      </c>
      <c r="B65" s="1294">
        <v>14</v>
      </c>
      <c r="C65" s="1286" t="s">
        <v>145</v>
      </c>
      <c r="D65" s="1285" t="s">
        <v>145</v>
      </c>
      <c r="E65" s="1286" t="s">
        <v>118</v>
      </c>
      <c r="F65" s="1288">
        <v>17201202.960000001</v>
      </c>
      <c r="G65" s="1285" t="s">
        <v>19</v>
      </c>
      <c r="H65" s="1285"/>
      <c r="I65" s="1289">
        <v>41190</v>
      </c>
      <c r="J65" s="1290">
        <v>41273</v>
      </c>
      <c r="K65" s="1290"/>
      <c r="L65" s="1292">
        <f>((J65-I65)/365)*12</f>
        <v>2.7287671232876711</v>
      </c>
      <c r="M65" s="1290"/>
      <c r="N65" s="1292">
        <v>1650</v>
      </c>
      <c r="O65" s="1292"/>
      <c r="P65" s="1293">
        <v>861037650</v>
      </c>
      <c r="Q65" s="1293" t="s">
        <v>150</v>
      </c>
    </row>
    <row r="66" spans="1:18" s="1294" customFormat="1" ht="14.25" customHeight="1" x14ac:dyDescent="0.25">
      <c r="A66" s="1294" t="s">
        <v>96</v>
      </c>
      <c r="B66" s="1294">
        <v>15</v>
      </c>
      <c r="C66" s="1286" t="s">
        <v>145</v>
      </c>
      <c r="D66" s="1286" t="s">
        <v>145</v>
      </c>
      <c r="E66" s="1286" t="s">
        <v>118</v>
      </c>
      <c r="F66" s="1288">
        <v>17201203.460000001</v>
      </c>
      <c r="G66" s="1285" t="s">
        <v>19</v>
      </c>
      <c r="H66" s="1297"/>
      <c r="I66" s="1289">
        <v>41250</v>
      </c>
      <c r="J66" s="1290">
        <v>41912</v>
      </c>
      <c r="K66" s="1290"/>
      <c r="L66" s="1292">
        <f>((J66-I66)/365)*12</f>
        <v>21.764383561643836</v>
      </c>
      <c r="M66" s="1290"/>
      <c r="N66" s="1292">
        <f>125+200+900+202+300+250+292+125</f>
        <v>2394</v>
      </c>
      <c r="O66" s="1292">
        <f>+N66*H66</f>
        <v>0</v>
      </c>
      <c r="P66" s="1293">
        <v>8571890438</v>
      </c>
      <c r="Q66" s="1293" t="s">
        <v>151</v>
      </c>
    </row>
    <row r="67" spans="1:18" s="1294" customFormat="1" ht="14.25" customHeight="1" x14ac:dyDescent="0.25">
      <c r="A67" s="1294" t="s">
        <v>96</v>
      </c>
      <c r="B67" s="1294">
        <v>15</v>
      </c>
      <c r="C67" s="1286" t="s">
        <v>145</v>
      </c>
      <c r="D67" s="1286" t="s">
        <v>145</v>
      </c>
      <c r="E67" s="1286" t="s">
        <v>118</v>
      </c>
      <c r="F67" s="1288">
        <v>17201100.219999999</v>
      </c>
      <c r="G67" s="1285" t="s">
        <v>19</v>
      </c>
      <c r="H67" s="1297" t="s">
        <v>95</v>
      </c>
      <c r="I67" s="1289">
        <v>40567</v>
      </c>
      <c r="J67" s="1290" t="s">
        <v>152</v>
      </c>
      <c r="K67" s="1290" t="s">
        <v>16</v>
      </c>
      <c r="L67" s="1287">
        <v>11</v>
      </c>
      <c r="M67" s="1290"/>
      <c r="N67" s="1292">
        <f>(146+27+44)*12</f>
        <v>2604</v>
      </c>
      <c r="O67" s="1292" t="e">
        <f>+N67*H67</f>
        <v>#VALUE!</v>
      </c>
      <c r="P67" s="1293"/>
      <c r="Q67" s="1293">
        <v>756</v>
      </c>
    </row>
    <row r="68" spans="1:18" s="1294" customFormat="1" ht="14.25" customHeight="1" x14ac:dyDescent="0.25">
      <c r="A68" s="1294" t="s">
        <v>96</v>
      </c>
      <c r="B68" s="1294">
        <v>16</v>
      </c>
      <c r="C68" s="1286" t="s">
        <v>145</v>
      </c>
      <c r="D68" s="1286" t="s">
        <v>145</v>
      </c>
      <c r="E68" s="1286" t="s">
        <v>118</v>
      </c>
      <c r="F68" s="1288">
        <v>17201401.440000001</v>
      </c>
      <c r="G68" s="1285" t="s">
        <v>19</v>
      </c>
      <c r="H68" s="1297"/>
      <c r="I68" s="1289">
        <v>41659</v>
      </c>
      <c r="J68" s="1290">
        <v>41912</v>
      </c>
      <c r="K68" s="1290" t="s">
        <v>16</v>
      </c>
      <c r="L68" s="1292">
        <f>((J68-I68)/365)*12</f>
        <v>8.3178082191780831</v>
      </c>
      <c r="M68" s="1287">
        <v>0</v>
      </c>
      <c r="N68" s="1292">
        <f>91*12</f>
        <v>1092</v>
      </c>
      <c r="O68" s="1292">
        <v>0</v>
      </c>
      <c r="P68" s="1293"/>
      <c r="Q68" s="1293" t="s">
        <v>153</v>
      </c>
    </row>
    <row r="69" spans="1:18" s="1294" customFormat="1" ht="14.25" customHeight="1" x14ac:dyDescent="0.25">
      <c r="A69" s="1294" t="s">
        <v>96</v>
      </c>
      <c r="B69" s="1294">
        <v>16</v>
      </c>
      <c r="C69" s="1286" t="s">
        <v>145</v>
      </c>
      <c r="D69" s="1286" t="s">
        <v>145</v>
      </c>
      <c r="E69" s="1286" t="s">
        <v>118</v>
      </c>
      <c r="F69" s="1288">
        <v>17201200.420000002</v>
      </c>
      <c r="G69" s="1285" t="s">
        <v>19</v>
      </c>
      <c r="H69" s="1285"/>
      <c r="I69" s="1289">
        <v>40934</v>
      </c>
      <c r="J69" s="1290">
        <v>41274</v>
      </c>
      <c r="K69" s="1290" t="s">
        <v>16</v>
      </c>
      <c r="L69" s="1292">
        <f>((J69-I69)/365)*12</f>
        <v>11.17808219178082</v>
      </c>
      <c r="M69" s="1290"/>
      <c r="N69" s="1292">
        <f>(205+42+59)*12</f>
        <v>3672</v>
      </c>
      <c r="O69" s="1292"/>
      <c r="P69" s="1293"/>
      <c r="Q69" s="1293" t="s">
        <v>154</v>
      </c>
    </row>
    <row r="70" spans="1:18" s="1294" customFormat="1" ht="14.25" customHeight="1" x14ac:dyDescent="0.25">
      <c r="A70" s="1294" t="s">
        <v>96</v>
      </c>
      <c r="B70" s="1294">
        <v>16</v>
      </c>
      <c r="C70" s="1286" t="s">
        <v>155</v>
      </c>
      <c r="D70" s="1285" t="s">
        <v>155</v>
      </c>
      <c r="E70" s="1286" t="s">
        <v>118</v>
      </c>
      <c r="F70" s="1288">
        <v>17200900.149999999</v>
      </c>
      <c r="G70" s="1285" t="s">
        <v>19</v>
      </c>
      <c r="H70" s="1297"/>
      <c r="I70" s="1289">
        <v>39846</v>
      </c>
      <c r="J70" s="1290">
        <v>40178</v>
      </c>
      <c r="K70" s="1290"/>
      <c r="L70" s="1292">
        <f>((J70-I70)/365)*12</f>
        <v>10.915068493150685</v>
      </c>
      <c r="M70" s="1290"/>
      <c r="N70" s="1292">
        <v>186</v>
      </c>
      <c r="O70" s="1292">
        <f>+N70*H70</f>
        <v>0</v>
      </c>
      <c r="P70" s="1293">
        <v>1418145040</v>
      </c>
      <c r="Q70" s="1293" t="s">
        <v>156</v>
      </c>
    </row>
    <row r="71" spans="1:18" s="1294" customFormat="1" ht="14.25" customHeight="1" x14ac:dyDescent="0.25">
      <c r="A71" s="1294" t="s">
        <v>96</v>
      </c>
      <c r="B71" s="1294">
        <v>17</v>
      </c>
      <c r="C71" s="1286" t="s">
        <v>145</v>
      </c>
      <c r="D71" s="1286" t="s">
        <v>145</v>
      </c>
      <c r="E71" s="1286" t="s">
        <v>118</v>
      </c>
      <c r="F71" s="1288">
        <v>17201203.469999999</v>
      </c>
      <c r="G71" s="1285" t="s">
        <v>19</v>
      </c>
      <c r="H71" s="1297"/>
      <c r="I71" s="1289">
        <v>41250</v>
      </c>
      <c r="J71" s="1290">
        <v>41912</v>
      </c>
      <c r="K71" s="1290"/>
      <c r="L71" s="1292">
        <f>((J71-I71)/365)*12</f>
        <v>21.764383561643836</v>
      </c>
      <c r="M71" s="1287">
        <v>0</v>
      </c>
      <c r="N71" s="1292">
        <v>2195</v>
      </c>
      <c r="O71" s="1292">
        <v>0</v>
      </c>
      <c r="P71" s="1293">
        <v>10789473474</v>
      </c>
      <c r="Q71" s="1293" t="s">
        <v>146</v>
      </c>
    </row>
    <row r="72" spans="1:18" s="1294" customFormat="1" ht="14.25" customHeight="1" x14ac:dyDescent="0.25">
      <c r="A72" s="1294" t="s">
        <v>96</v>
      </c>
      <c r="B72" s="1294">
        <v>17</v>
      </c>
      <c r="C72" s="1286" t="s">
        <v>155</v>
      </c>
      <c r="D72" s="1285" t="s">
        <v>155</v>
      </c>
      <c r="E72" s="1286" t="s">
        <v>118</v>
      </c>
      <c r="F72" s="1288">
        <v>17201000.43</v>
      </c>
      <c r="G72" s="1285" t="s">
        <v>19</v>
      </c>
      <c r="H72" s="1297"/>
      <c r="I72" s="1289">
        <v>40198</v>
      </c>
      <c r="J72" s="1290">
        <v>40543</v>
      </c>
      <c r="K72" s="1290" t="s">
        <v>16</v>
      </c>
      <c r="L72" s="1292">
        <f>((J72-I72)/365)*12</f>
        <v>11.342465753424658</v>
      </c>
      <c r="M72" s="1290"/>
      <c r="N72" s="1292">
        <v>2556</v>
      </c>
      <c r="O72" s="1292">
        <f>+N72*H72</f>
        <v>0</v>
      </c>
      <c r="P72" s="1293">
        <v>1672530960</v>
      </c>
      <c r="Q72" s="1293" t="s">
        <v>157</v>
      </c>
    </row>
    <row r="74" spans="1:18" s="1302" customFormat="1" ht="14.25" customHeight="1" x14ac:dyDescent="0.25">
      <c r="A74" s="1302" t="s">
        <v>96</v>
      </c>
      <c r="C74" s="1303" t="s">
        <v>30</v>
      </c>
      <c r="D74" s="1303" t="s">
        <v>31</v>
      </c>
      <c r="E74" s="1304" t="s">
        <v>32</v>
      </c>
      <c r="F74" s="1305" t="s">
        <v>166</v>
      </c>
      <c r="G74" s="1303" t="s">
        <v>167</v>
      </c>
      <c r="H74" s="1306" t="s">
        <v>94</v>
      </c>
      <c r="I74" s="1307">
        <v>40905</v>
      </c>
      <c r="J74" s="1307">
        <v>41623</v>
      </c>
      <c r="K74" s="1308" t="s">
        <v>16</v>
      </c>
      <c r="L74" s="1309">
        <v>28</v>
      </c>
      <c r="M74" s="1309">
        <v>5</v>
      </c>
      <c r="N74" s="1309">
        <v>208</v>
      </c>
      <c r="O74" s="1309"/>
      <c r="P74" s="1310">
        <v>1148400054</v>
      </c>
      <c r="Q74" s="1310">
        <v>105</v>
      </c>
    </row>
    <row r="75" spans="1:18" s="1302" customFormat="1" ht="14.25" customHeight="1" x14ac:dyDescent="0.25">
      <c r="A75" s="1302" t="s">
        <v>96</v>
      </c>
      <c r="C75" s="1303" t="s">
        <v>30</v>
      </c>
      <c r="D75" s="1303" t="s">
        <v>31</v>
      </c>
      <c r="E75" s="1304" t="s">
        <v>32</v>
      </c>
      <c r="F75" s="1305" t="s">
        <v>168</v>
      </c>
      <c r="G75" s="1303" t="s">
        <v>169</v>
      </c>
      <c r="H75" s="1303" t="s">
        <v>94</v>
      </c>
      <c r="I75" s="1307">
        <v>41768</v>
      </c>
      <c r="J75" s="1307">
        <v>42004</v>
      </c>
      <c r="K75" s="1308" t="s">
        <v>16</v>
      </c>
      <c r="L75" s="1309">
        <v>0</v>
      </c>
      <c r="M75" s="1309">
        <v>5</v>
      </c>
      <c r="N75" s="1309">
        <v>6209</v>
      </c>
      <c r="O75" s="1309"/>
      <c r="P75" s="1310">
        <v>2027014976</v>
      </c>
      <c r="Q75" s="1310">
        <v>150</v>
      </c>
    </row>
    <row r="76" spans="1:18" s="1302" customFormat="1" ht="14.25" customHeight="1" x14ac:dyDescent="0.25">
      <c r="A76" s="1302" t="s">
        <v>96</v>
      </c>
      <c r="C76" s="1304" t="s">
        <v>170</v>
      </c>
      <c r="D76" s="1303" t="s">
        <v>170</v>
      </c>
      <c r="E76" s="1304" t="s">
        <v>32</v>
      </c>
      <c r="F76" s="1309">
        <v>172011213</v>
      </c>
      <c r="G76" s="1303" t="s">
        <v>171</v>
      </c>
      <c r="H76" s="1306"/>
      <c r="I76" s="1307">
        <v>40906</v>
      </c>
      <c r="J76" s="1308">
        <v>41988</v>
      </c>
      <c r="K76" s="1308" t="s">
        <v>172</v>
      </c>
      <c r="L76" s="1309">
        <v>17</v>
      </c>
      <c r="M76" s="1308"/>
      <c r="N76" s="1311"/>
      <c r="O76" s="1311">
        <f>+N76*H76</f>
        <v>0</v>
      </c>
      <c r="P76" s="1310"/>
      <c r="Q76" s="1310"/>
    </row>
    <row r="77" spans="1:18" s="1302" customFormat="1" ht="14.25" customHeight="1" x14ac:dyDescent="0.25">
      <c r="A77" s="1302" t="s">
        <v>96</v>
      </c>
      <c r="C77" s="1304" t="s">
        <v>170</v>
      </c>
      <c r="D77" s="1303" t="s">
        <v>170</v>
      </c>
      <c r="E77" s="1304" t="s">
        <v>32</v>
      </c>
      <c r="F77" s="1309">
        <v>172014187</v>
      </c>
      <c r="G77" s="1303" t="s">
        <v>173</v>
      </c>
      <c r="H77" s="1303"/>
      <c r="I77" s="1307">
        <v>41767</v>
      </c>
      <c r="J77" s="1308">
        <v>42004</v>
      </c>
      <c r="K77" s="1308"/>
      <c r="L77" s="1309">
        <v>3</v>
      </c>
      <c r="M77" s="1308"/>
      <c r="N77" s="1311"/>
      <c r="O77" s="1311"/>
      <c r="P77" s="1310"/>
      <c r="Q77" s="1310"/>
    </row>
    <row r="78" spans="1:18" s="694" customFormat="1" ht="14.25" customHeight="1" x14ac:dyDescent="0.2">
      <c r="A78" s="694" t="s">
        <v>40</v>
      </c>
      <c r="C78" s="1312" t="s">
        <v>31</v>
      </c>
      <c r="D78" s="1312" t="s">
        <v>31</v>
      </c>
      <c r="E78" s="1312" t="s">
        <v>32</v>
      </c>
      <c r="F78" s="1313">
        <v>2.3199999999999998</v>
      </c>
      <c r="G78" s="1312" t="s">
        <v>16</v>
      </c>
      <c r="H78" s="1312"/>
      <c r="I78" s="1314">
        <v>40541</v>
      </c>
      <c r="J78" s="1315">
        <v>40907</v>
      </c>
      <c r="K78" s="1312" t="s">
        <v>16</v>
      </c>
      <c r="L78" s="1312">
        <v>12</v>
      </c>
      <c r="M78" s="1312"/>
      <c r="N78" s="1312">
        <v>258</v>
      </c>
      <c r="O78" s="1312">
        <v>0</v>
      </c>
      <c r="P78" s="1312" t="s">
        <v>33</v>
      </c>
      <c r="Q78" s="1312" t="s">
        <v>34</v>
      </c>
      <c r="R78" s="1312"/>
    </row>
    <row r="79" spans="1:18" s="694" customFormat="1" ht="14.25" customHeight="1" x14ac:dyDescent="0.2">
      <c r="A79" s="694" t="s">
        <v>40</v>
      </c>
      <c r="C79" s="1312" t="s">
        <v>31</v>
      </c>
      <c r="D79" s="1312" t="s">
        <v>31</v>
      </c>
      <c r="E79" s="1312" t="s">
        <v>32</v>
      </c>
      <c r="F79" s="1313">
        <v>2.81</v>
      </c>
      <c r="G79" s="1312" t="s">
        <v>16</v>
      </c>
      <c r="H79" s="1312"/>
      <c r="I79" s="1314">
        <v>39783</v>
      </c>
      <c r="J79" s="1315">
        <v>40542</v>
      </c>
      <c r="K79" s="1312" t="s">
        <v>16</v>
      </c>
      <c r="L79" s="1312">
        <v>24.3</v>
      </c>
      <c r="M79" s="1312"/>
      <c r="N79" s="1312">
        <v>266</v>
      </c>
      <c r="O79" s="1312"/>
      <c r="P79" s="1312" t="s">
        <v>35</v>
      </c>
      <c r="Q79" s="1312" t="s">
        <v>36</v>
      </c>
      <c r="R79" s="1312"/>
    </row>
    <row r="80" spans="1:18" s="694" customFormat="1" ht="14.25" customHeight="1" x14ac:dyDescent="0.2">
      <c r="A80" s="694" t="s">
        <v>40</v>
      </c>
      <c r="C80" s="1312" t="s">
        <v>31</v>
      </c>
      <c r="D80" s="1312" t="s">
        <v>31</v>
      </c>
      <c r="E80" s="1312" t="s">
        <v>32</v>
      </c>
      <c r="F80" s="1316">
        <v>1.28</v>
      </c>
      <c r="G80" s="1312" t="s">
        <v>19</v>
      </c>
      <c r="H80" s="1312"/>
      <c r="I80" s="1312" t="s">
        <v>37</v>
      </c>
      <c r="J80" s="1315">
        <v>42004</v>
      </c>
      <c r="K80" s="1312" t="s">
        <v>16</v>
      </c>
      <c r="L80" s="1312">
        <v>7.27</v>
      </c>
      <c r="M80" s="1312"/>
      <c r="N80" s="1312">
        <v>2566</v>
      </c>
      <c r="O80" s="1312"/>
      <c r="P80" s="1312" t="s">
        <v>38</v>
      </c>
      <c r="Q80" s="1312" t="s">
        <v>39</v>
      </c>
      <c r="R80" s="1312"/>
    </row>
    <row r="82" spans="1:21" s="874" customFormat="1" ht="14.25" customHeight="1" x14ac:dyDescent="0.2">
      <c r="A82" s="1317" t="s">
        <v>96</v>
      </c>
      <c r="C82" s="867" t="s">
        <v>158</v>
      </c>
      <c r="D82" s="867" t="s">
        <v>158</v>
      </c>
      <c r="E82" s="1318" t="s">
        <v>93</v>
      </c>
      <c r="F82" s="1319" t="s">
        <v>159</v>
      </c>
      <c r="G82" s="1318" t="s">
        <v>19</v>
      </c>
      <c r="H82" s="1320"/>
      <c r="I82" s="1321">
        <v>41260</v>
      </c>
      <c r="J82" s="1321">
        <v>42004</v>
      </c>
      <c r="K82" s="1321" t="s">
        <v>16</v>
      </c>
      <c r="L82" s="1322">
        <v>21.56</v>
      </c>
      <c r="M82" s="1322">
        <v>0</v>
      </c>
      <c r="N82" s="1323">
        <v>341</v>
      </c>
      <c r="O82" s="1324">
        <f>341*0.8</f>
        <v>272.8</v>
      </c>
      <c r="P82" s="1325">
        <v>1558671792</v>
      </c>
      <c r="Q82" s="1325">
        <v>73</v>
      </c>
      <c r="R82" s="1317"/>
      <c r="S82" s="1317"/>
      <c r="T82" s="1317"/>
      <c r="U82" s="1317"/>
    </row>
    <row r="83" spans="1:21" s="874" customFormat="1" ht="14.25" customHeight="1" x14ac:dyDescent="0.2">
      <c r="A83" s="1317" t="s">
        <v>96</v>
      </c>
      <c r="C83" s="867" t="s">
        <v>158</v>
      </c>
      <c r="D83" s="867" t="s">
        <v>158</v>
      </c>
      <c r="E83" s="1318" t="s">
        <v>93</v>
      </c>
      <c r="F83" s="1319" t="s">
        <v>160</v>
      </c>
      <c r="G83" s="1318" t="s">
        <v>19</v>
      </c>
      <c r="H83" s="1318"/>
      <c r="I83" s="1321">
        <v>41099</v>
      </c>
      <c r="J83" s="1321">
        <v>41273</v>
      </c>
      <c r="K83" s="1321" t="s">
        <v>16</v>
      </c>
      <c r="L83" s="1326">
        <v>0</v>
      </c>
      <c r="M83" s="1326">
        <v>4.76</v>
      </c>
      <c r="N83" s="1323">
        <v>216</v>
      </c>
      <c r="O83" s="1324">
        <v>273</v>
      </c>
      <c r="P83" s="1325">
        <v>311040000</v>
      </c>
      <c r="Q83" s="1325">
        <v>77</v>
      </c>
      <c r="R83" s="1317"/>
      <c r="S83" s="1317"/>
      <c r="T83" s="1317"/>
      <c r="U83" s="1317"/>
    </row>
    <row r="84" spans="1:21" s="874" customFormat="1" ht="14.25" customHeight="1" x14ac:dyDescent="0.2">
      <c r="A84" s="1317" t="s">
        <v>96</v>
      </c>
      <c r="C84" s="867" t="s">
        <v>158</v>
      </c>
      <c r="D84" s="867" t="s">
        <v>158</v>
      </c>
      <c r="E84" s="1318" t="s">
        <v>20</v>
      </c>
      <c r="F84" s="1327" t="s">
        <v>161</v>
      </c>
      <c r="G84" s="1318" t="s">
        <v>19</v>
      </c>
      <c r="H84" s="1318"/>
      <c r="I84" s="1321">
        <v>41163</v>
      </c>
      <c r="J84" s="1321">
        <v>41258</v>
      </c>
      <c r="K84" s="1321" t="s">
        <v>16</v>
      </c>
      <c r="L84" s="1326">
        <v>2.66</v>
      </c>
      <c r="M84" s="1326">
        <v>0.5</v>
      </c>
      <c r="N84" s="1323">
        <v>341</v>
      </c>
      <c r="O84" s="1328">
        <v>273</v>
      </c>
      <c r="P84" s="1325">
        <v>159316523</v>
      </c>
      <c r="Q84" s="1325">
        <v>78</v>
      </c>
      <c r="R84" s="1317"/>
      <c r="S84" s="1317"/>
      <c r="T84" s="1317"/>
      <c r="U84" s="1317"/>
    </row>
    <row r="85" spans="1:21" s="874" customFormat="1" ht="14.25" customHeight="1" x14ac:dyDescent="0.2">
      <c r="A85" s="1317" t="s">
        <v>96</v>
      </c>
      <c r="C85" s="867" t="s">
        <v>158</v>
      </c>
      <c r="D85" s="867" t="s">
        <v>158</v>
      </c>
      <c r="E85" s="1318" t="s">
        <v>20</v>
      </c>
      <c r="F85" s="1327" t="s">
        <v>162</v>
      </c>
      <c r="G85" s="1318" t="s">
        <v>19</v>
      </c>
      <c r="H85" s="1318"/>
      <c r="I85" s="1329">
        <v>40819</v>
      </c>
      <c r="J85" s="1321">
        <v>41005</v>
      </c>
      <c r="K85" s="1321" t="s">
        <v>16</v>
      </c>
      <c r="L85" s="1326">
        <v>6.13</v>
      </c>
      <c r="M85" s="1326">
        <v>0</v>
      </c>
      <c r="N85" s="1323">
        <v>341</v>
      </c>
      <c r="O85" s="1328">
        <v>273</v>
      </c>
      <c r="P85" s="1325">
        <v>177645312</v>
      </c>
      <c r="Q85" s="1325">
        <v>79</v>
      </c>
      <c r="R85" s="1317"/>
      <c r="S85" s="1317"/>
      <c r="T85" s="1317"/>
      <c r="U85" s="1317"/>
    </row>
    <row r="86" spans="1:21" s="874" customFormat="1" ht="14.25" customHeight="1" x14ac:dyDescent="0.2">
      <c r="A86" s="1317" t="s">
        <v>96</v>
      </c>
      <c r="B86" s="1317"/>
      <c r="C86" s="867" t="s">
        <v>158</v>
      </c>
      <c r="D86" s="867" t="s">
        <v>158</v>
      </c>
      <c r="E86" s="1318" t="s">
        <v>163</v>
      </c>
      <c r="F86" s="1319" t="s">
        <v>164</v>
      </c>
      <c r="G86" s="1318" t="s">
        <v>19</v>
      </c>
      <c r="H86" s="1320"/>
      <c r="I86" s="1321">
        <v>40693</v>
      </c>
      <c r="J86" s="1321">
        <v>40767</v>
      </c>
      <c r="K86" s="1321" t="s">
        <v>16</v>
      </c>
      <c r="L86" s="1326">
        <v>0</v>
      </c>
      <c r="M86" s="1326">
        <v>2.4300000000000002</v>
      </c>
      <c r="N86" s="1328">
        <v>384</v>
      </c>
      <c r="O86" s="1328">
        <v>273</v>
      </c>
    </row>
    <row r="87" spans="1:21" s="874" customFormat="1" ht="14.25" customHeight="1" x14ac:dyDescent="0.2">
      <c r="A87" s="1317" t="s">
        <v>96</v>
      </c>
      <c r="B87" s="1317"/>
      <c r="C87" s="867" t="s">
        <v>158</v>
      </c>
      <c r="D87" s="867" t="s">
        <v>158</v>
      </c>
      <c r="E87" s="1318" t="s">
        <v>163</v>
      </c>
      <c r="F87" s="1319" t="s">
        <v>165</v>
      </c>
      <c r="G87" s="1318" t="s">
        <v>19</v>
      </c>
      <c r="H87" s="1318"/>
      <c r="I87" s="1321">
        <v>40313</v>
      </c>
      <c r="J87" s="1321">
        <v>40527</v>
      </c>
      <c r="K87" s="1321" t="s">
        <v>16</v>
      </c>
      <c r="L87" s="1326">
        <v>0</v>
      </c>
      <c r="M87" s="1326">
        <v>7</v>
      </c>
      <c r="N87" s="1328">
        <v>384</v>
      </c>
      <c r="O87" s="1328">
        <v>273</v>
      </c>
    </row>
    <row r="90" spans="1:21" ht="14.25" customHeight="1" x14ac:dyDescent="0.2">
      <c r="A90" s="601" t="s">
        <v>1157</v>
      </c>
      <c r="C90" s="1330" t="s">
        <v>1142</v>
      </c>
      <c r="D90" s="1331" t="s">
        <v>1142</v>
      </c>
      <c r="E90" s="1330" t="s">
        <v>32</v>
      </c>
      <c r="F90" s="1332" t="s">
        <v>1143</v>
      </c>
      <c r="G90" s="1333" t="s">
        <v>19</v>
      </c>
      <c r="H90" s="1334" t="s">
        <v>94</v>
      </c>
      <c r="I90" s="1335">
        <v>41260</v>
      </c>
      <c r="J90" s="1335">
        <v>42004</v>
      </c>
      <c r="K90" s="1335" t="s">
        <v>16</v>
      </c>
      <c r="L90" s="1336">
        <v>14</v>
      </c>
      <c r="M90" s="1336">
        <v>0</v>
      </c>
      <c r="N90" s="1336">
        <v>164</v>
      </c>
      <c r="O90" s="1336" t="s">
        <v>94</v>
      </c>
      <c r="P90" s="1337">
        <v>834151902</v>
      </c>
      <c r="Q90" s="1338" t="s">
        <v>1144</v>
      </c>
      <c r="R90" s="1339"/>
    </row>
    <row r="91" spans="1:21" ht="14.25" customHeight="1" x14ac:dyDescent="0.2">
      <c r="A91" s="601" t="s">
        <v>1157</v>
      </c>
      <c r="C91" s="1330" t="s">
        <v>1142</v>
      </c>
      <c r="D91" s="1331" t="s">
        <v>1142</v>
      </c>
      <c r="E91" s="1330" t="s">
        <v>1145</v>
      </c>
      <c r="F91" s="1340" t="s">
        <v>1146</v>
      </c>
      <c r="G91" s="1341" t="s">
        <v>16</v>
      </c>
      <c r="H91" s="1334" t="s">
        <v>94</v>
      </c>
      <c r="I91" s="1335">
        <v>41456</v>
      </c>
      <c r="J91" s="1335">
        <v>41850</v>
      </c>
      <c r="K91" s="1335" t="s">
        <v>16</v>
      </c>
      <c r="L91" s="1336">
        <v>0</v>
      </c>
      <c r="M91" s="1336">
        <v>13</v>
      </c>
      <c r="N91" s="1336">
        <v>200</v>
      </c>
      <c r="O91" s="1336" t="s">
        <v>94</v>
      </c>
      <c r="P91" s="1337">
        <v>162959568</v>
      </c>
      <c r="Q91" s="1338" t="s">
        <v>1147</v>
      </c>
      <c r="R91" s="1339"/>
    </row>
    <row r="92" spans="1:21" ht="14.25" customHeight="1" x14ac:dyDescent="0.2">
      <c r="A92" s="601" t="s">
        <v>1157</v>
      </c>
      <c r="C92" s="1330" t="s">
        <v>1142</v>
      </c>
      <c r="D92" s="1331" t="s">
        <v>1142</v>
      </c>
      <c r="E92" s="1330" t="s">
        <v>1145</v>
      </c>
      <c r="F92" s="1340" t="s">
        <v>1148</v>
      </c>
      <c r="G92" s="1341" t="s">
        <v>16</v>
      </c>
      <c r="H92" s="1334" t="s">
        <v>94</v>
      </c>
      <c r="I92" s="1335">
        <v>40940</v>
      </c>
      <c r="J92" s="1335">
        <v>41333</v>
      </c>
      <c r="K92" s="1335" t="s">
        <v>16</v>
      </c>
      <c r="L92" s="1336">
        <v>12</v>
      </c>
      <c r="M92" s="1336">
        <v>1</v>
      </c>
      <c r="N92" s="1336">
        <v>200</v>
      </c>
      <c r="O92" s="1336" t="s">
        <v>94</v>
      </c>
      <c r="P92" s="1337">
        <v>156691902</v>
      </c>
      <c r="Q92" s="1338" t="s">
        <v>1147</v>
      </c>
      <c r="R92" s="1339"/>
    </row>
    <row r="93" spans="1:21" ht="14.25" customHeight="1" x14ac:dyDescent="0.2">
      <c r="A93" s="601" t="s">
        <v>1157</v>
      </c>
      <c r="C93" s="1330" t="s">
        <v>1142</v>
      </c>
      <c r="D93" s="1331" t="s">
        <v>1142</v>
      </c>
      <c r="E93" s="1330" t="s">
        <v>1145</v>
      </c>
      <c r="F93" s="1340" t="s">
        <v>1149</v>
      </c>
      <c r="G93" s="1341" t="s">
        <v>16</v>
      </c>
      <c r="H93" s="1334" t="s">
        <v>94</v>
      </c>
      <c r="I93" s="1335">
        <v>40575</v>
      </c>
      <c r="J93" s="1335">
        <v>40967</v>
      </c>
      <c r="K93" s="1335" t="s">
        <v>16</v>
      </c>
      <c r="L93" s="1336">
        <v>12</v>
      </c>
      <c r="M93" s="1336">
        <v>1</v>
      </c>
      <c r="N93" s="1336">
        <v>200</v>
      </c>
      <c r="O93" s="1336" t="s">
        <v>94</v>
      </c>
      <c r="P93" s="1337">
        <v>149230400</v>
      </c>
      <c r="Q93" s="1338" t="s">
        <v>1147</v>
      </c>
      <c r="R93" s="1339"/>
    </row>
    <row r="94" spans="1:21" ht="14.25" customHeight="1" x14ac:dyDescent="0.2">
      <c r="A94" s="601" t="s">
        <v>1157</v>
      </c>
      <c r="C94" s="1330" t="s">
        <v>1142</v>
      </c>
      <c r="D94" s="1331" t="s">
        <v>1142</v>
      </c>
      <c r="E94" s="1330" t="s">
        <v>1145</v>
      </c>
      <c r="F94" s="1340" t="s">
        <v>1150</v>
      </c>
      <c r="G94" s="1341" t="s">
        <v>16</v>
      </c>
      <c r="H94" s="1334" t="s">
        <v>94</v>
      </c>
      <c r="I94" s="1335">
        <v>40210</v>
      </c>
      <c r="J94" s="1335">
        <v>40543</v>
      </c>
      <c r="K94" s="1335" t="s">
        <v>16</v>
      </c>
      <c r="L94" s="1336">
        <v>10</v>
      </c>
      <c r="M94" s="1336">
        <v>1</v>
      </c>
      <c r="N94" s="1336">
        <v>200</v>
      </c>
      <c r="O94" s="1336" t="s">
        <v>94</v>
      </c>
      <c r="P94" s="1337">
        <v>111800000</v>
      </c>
      <c r="Q94" s="1338" t="s">
        <v>1147</v>
      </c>
      <c r="R94" s="1339"/>
    </row>
    <row r="95" spans="1:21" ht="14.25" customHeight="1" x14ac:dyDescent="0.2">
      <c r="A95" s="601" t="s">
        <v>1157</v>
      </c>
      <c r="C95" s="1330" t="s">
        <v>1142</v>
      </c>
      <c r="D95" s="1331" t="s">
        <v>1142</v>
      </c>
      <c r="E95" s="1330" t="s">
        <v>1145</v>
      </c>
      <c r="F95" s="1340" t="s">
        <v>1151</v>
      </c>
      <c r="G95" s="1341" t="s">
        <v>16</v>
      </c>
      <c r="H95" s="1334" t="s">
        <v>94</v>
      </c>
      <c r="I95" s="1335">
        <v>39845</v>
      </c>
      <c r="J95" s="1335">
        <v>40237</v>
      </c>
      <c r="K95" s="1335" t="s">
        <v>16</v>
      </c>
      <c r="L95" s="1336">
        <v>5</v>
      </c>
      <c r="M95" s="1336">
        <v>1</v>
      </c>
      <c r="N95" s="1336">
        <v>200</v>
      </c>
      <c r="O95" s="1336" t="s">
        <v>94</v>
      </c>
      <c r="P95" s="1337">
        <v>129000000</v>
      </c>
      <c r="Q95" s="1338" t="s">
        <v>1147</v>
      </c>
      <c r="R95" s="1339"/>
    </row>
    <row r="96" spans="1:21" ht="14.25" customHeight="1" x14ac:dyDescent="0.2">
      <c r="A96" s="601" t="s">
        <v>1157</v>
      </c>
      <c r="C96" s="1330" t="s">
        <v>1142</v>
      </c>
      <c r="D96" s="1331" t="s">
        <v>1142</v>
      </c>
      <c r="E96" s="1330" t="s">
        <v>1152</v>
      </c>
      <c r="F96" s="1336">
        <v>1311081031</v>
      </c>
      <c r="G96" s="1341" t="s">
        <v>16</v>
      </c>
      <c r="H96" s="1334" t="s">
        <v>94</v>
      </c>
      <c r="I96" s="1335">
        <v>41591</v>
      </c>
      <c r="J96" s="1335">
        <v>41912</v>
      </c>
      <c r="K96" s="1335" t="s">
        <v>16</v>
      </c>
      <c r="L96" s="1336">
        <v>0</v>
      </c>
      <c r="M96" s="1336">
        <v>11</v>
      </c>
      <c r="N96" s="1336">
        <v>80</v>
      </c>
      <c r="O96" s="1336" t="s">
        <v>94</v>
      </c>
      <c r="P96" s="1337">
        <v>242284640</v>
      </c>
      <c r="Q96" s="1338" t="s">
        <v>1153</v>
      </c>
      <c r="R96" s="1339"/>
    </row>
    <row r="97" spans="1:18" ht="14.25" customHeight="1" x14ac:dyDescent="0.2">
      <c r="A97" s="601" t="s">
        <v>1157</v>
      </c>
      <c r="C97" s="1330" t="s">
        <v>1142</v>
      </c>
      <c r="D97" s="1331" t="s">
        <v>1142</v>
      </c>
      <c r="E97" s="1330" t="s">
        <v>1154</v>
      </c>
      <c r="F97" s="1340" t="s">
        <v>1155</v>
      </c>
      <c r="G97" s="1341" t="s">
        <v>16</v>
      </c>
      <c r="H97" s="1334" t="s">
        <v>94</v>
      </c>
      <c r="I97" s="1335">
        <v>40203</v>
      </c>
      <c r="J97" s="1335">
        <v>40506</v>
      </c>
      <c r="K97" s="1335" t="s">
        <v>16</v>
      </c>
      <c r="L97" s="1336">
        <v>0</v>
      </c>
      <c r="M97" s="1336">
        <v>10</v>
      </c>
      <c r="N97" s="1336">
        <v>604</v>
      </c>
      <c r="O97" s="1336" t="s">
        <v>94</v>
      </c>
      <c r="P97" s="1337">
        <v>145000000</v>
      </c>
      <c r="Q97" s="1338" t="s">
        <v>1156</v>
      </c>
      <c r="R97" s="1339"/>
    </row>
    <row r="99" spans="1:18" ht="14.25" customHeight="1" x14ac:dyDescent="0.2">
      <c r="A99" s="601" t="s">
        <v>1157</v>
      </c>
      <c r="B99" s="601">
        <v>9</v>
      </c>
      <c r="C99" s="1331" t="s">
        <v>97</v>
      </c>
      <c r="D99" s="1331" t="s">
        <v>97</v>
      </c>
      <c r="E99" s="1330" t="s">
        <v>32</v>
      </c>
      <c r="F99" s="1340" t="s">
        <v>98</v>
      </c>
      <c r="G99" s="1333" t="s">
        <v>19</v>
      </c>
      <c r="H99" s="1334" t="s">
        <v>95</v>
      </c>
      <c r="I99" s="1342">
        <v>41260</v>
      </c>
      <c r="J99" s="1335">
        <v>41912</v>
      </c>
      <c r="K99" s="1335" t="s">
        <v>16</v>
      </c>
      <c r="L99" s="1336">
        <v>21</v>
      </c>
      <c r="M99" s="1336">
        <v>0</v>
      </c>
      <c r="N99" s="1336">
        <v>1178</v>
      </c>
      <c r="O99" s="1336" t="s">
        <v>95</v>
      </c>
      <c r="P99" s="1343">
        <v>6465523911</v>
      </c>
      <c r="Q99" s="1343" t="s">
        <v>99</v>
      </c>
      <c r="R99" s="1344"/>
    </row>
    <row r="100" spans="1:18" ht="14.25" customHeight="1" x14ac:dyDescent="0.2">
      <c r="A100" s="601" t="s">
        <v>1157</v>
      </c>
      <c r="B100" s="601">
        <v>9</v>
      </c>
      <c r="C100" s="1331" t="s">
        <v>97</v>
      </c>
      <c r="D100" s="1331" t="s">
        <v>97</v>
      </c>
      <c r="E100" s="1330" t="s">
        <v>32</v>
      </c>
      <c r="F100" s="1340" t="s">
        <v>100</v>
      </c>
      <c r="G100" s="1333" t="s">
        <v>19</v>
      </c>
      <c r="H100" s="1333" t="s">
        <v>95</v>
      </c>
      <c r="I100" s="1342">
        <v>40569</v>
      </c>
      <c r="J100" s="1335">
        <v>40884</v>
      </c>
      <c r="K100" s="1335" t="s">
        <v>16</v>
      </c>
      <c r="L100" s="1336">
        <v>10</v>
      </c>
      <c r="M100" s="1336">
        <v>0</v>
      </c>
      <c r="N100" s="1336">
        <v>1974</v>
      </c>
      <c r="O100" s="1336" t="s">
        <v>95</v>
      </c>
      <c r="P100" s="1343">
        <v>1364684965</v>
      </c>
      <c r="Q100" s="1343" t="s">
        <v>101</v>
      </c>
      <c r="R100" s="1344"/>
    </row>
    <row r="101" spans="1:18" ht="14.25" customHeight="1" x14ac:dyDescent="0.2">
      <c r="A101" s="601" t="s">
        <v>1157</v>
      </c>
      <c r="B101" s="601">
        <v>10</v>
      </c>
      <c r="C101" s="1331" t="s">
        <v>97</v>
      </c>
      <c r="D101" s="1331" t="s">
        <v>97</v>
      </c>
      <c r="E101" s="1330" t="s">
        <v>102</v>
      </c>
      <c r="F101" s="1340" t="s">
        <v>103</v>
      </c>
      <c r="G101" s="1333" t="s">
        <v>19</v>
      </c>
      <c r="H101" s="1334" t="s">
        <v>95</v>
      </c>
      <c r="I101" s="1342">
        <v>41303</v>
      </c>
      <c r="J101" s="1335">
        <v>41639</v>
      </c>
      <c r="K101" s="1335" t="s">
        <v>16</v>
      </c>
      <c r="L101" s="1336">
        <v>11</v>
      </c>
      <c r="M101" s="1336">
        <v>0</v>
      </c>
      <c r="N101" s="1336">
        <v>1750</v>
      </c>
      <c r="O101" s="1336" t="s">
        <v>95</v>
      </c>
      <c r="P101" s="1343">
        <v>1551704837</v>
      </c>
      <c r="Q101" s="1343" t="s">
        <v>104</v>
      </c>
      <c r="R101" s="1344"/>
    </row>
    <row r="102" spans="1:18" ht="14.25" customHeight="1" x14ac:dyDescent="0.2">
      <c r="A102" s="601" t="s">
        <v>1157</v>
      </c>
      <c r="B102" s="601">
        <v>10</v>
      </c>
      <c r="C102" s="1331" t="s">
        <v>97</v>
      </c>
      <c r="D102" s="1331" t="s">
        <v>97</v>
      </c>
      <c r="E102" s="1330" t="s">
        <v>102</v>
      </c>
      <c r="F102" s="1340" t="s">
        <v>105</v>
      </c>
      <c r="G102" s="1333" t="s">
        <v>19</v>
      </c>
      <c r="H102" s="1333" t="s">
        <v>95</v>
      </c>
      <c r="I102" s="1342">
        <v>41192</v>
      </c>
      <c r="J102" s="1335">
        <v>41274</v>
      </c>
      <c r="K102" s="1335" t="s">
        <v>16</v>
      </c>
      <c r="L102" s="1336">
        <v>2</v>
      </c>
      <c r="M102" s="1336">
        <v>0</v>
      </c>
      <c r="N102" s="1336">
        <v>2804</v>
      </c>
      <c r="O102" s="1336" t="s">
        <v>95</v>
      </c>
      <c r="P102" s="1343">
        <v>1209749340</v>
      </c>
      <c r="Q102" s="1343" t="s">
        <v>106</v>
      </c>
      <c r="R102" s="1344"/>
    </row>
    <row r="103" spans="1:18" ht="14.25" customHeight="1" x14ac:dyDescent="0.2">
      <c r="A103" s="601" t="s">
        <v>1157</v>
      </c>
      <c r="B103" s="601">
        <v>10</v>
      </c>
      <c r="C103" s="1331" t="s">
        <v>97</v>
      </c>
      <c r="D103" s="1331" t="s">
        <v>97</v>
      </c>
      <c r="E103" s="1330" t="s">
        <v>107</v>
      </c>
      <c r="F103" s="1340" t="s">
        <v>108</v>
      </c>
      <c r="G103" s="1333" t="s">
        <v>19</v>
      </c>
      <c r="H103" s="1333" t="s">
        <v>95</v>
      </c>
      <c r="I103" s="1342">
        <v>40197</v>
      </c>
      <c r="J103" s="1335">
        <v>40543</v>
      </c>
      <c r="K103" s="1335" t="s">
        <v>16</v>
      </c>
      <c r="L103" s="1345" t="s">
        <v>109</v>
      </c>
      <c r="M103" s="1345">
        <f>SUM(M101:M102)</f>
        <v>0</v>
      </c>
      <c r="N103" s="1345">
        <v>1368</v>
      </c>
      <c r="O103" s="1336" t="s">
        <v>95</v>
      </c>
      <c r="P103" s="1343">
        <v>871461238</v>
      </c>
      <c r="Q103" s="1343" t="s">
        <v>110</v>
      </c>
      <c r="R103" s="1346"/>
    </row>
    <row r="104" spans="1:18" ht="14.25" customHeight="1" x14ac:dyDescent="0.2">
      <c r="A104" s="601" t="s">
        <v>1157</v>
      </c>
      <c r="B104" s="601">
        <v>11</v>
      </c>
      <c r="C104" s="1331" t="s">
        <v>111</v>
      </c>
      <c r="D104" s="1331" t="s">
        <v>97</v>
      </c>
      <c r="E104" s="1330" t="s">
        <v>107</v>
      </c>
      <c r="F104" s="1340" t="s">
        <v>112</v>
      </c>
      <c r="G104" s="1333" t="s">
        <v>19</v>
      </c>
      <c r="H104" s="1334" t="s">
        <v>95</v>
      </c>
      <c r="I104" s="1342">
        <v>41261</v>
      </c>
      <c r="J104" s="1335">
        <v>41988</v>
      </c>
      <c r="K104" s="1335" t="s">
        <v>16</v>
      </c>
      <c r="L104" s="1336">
        <v>21</v>
      </c>
      <c r="M104" s="1336">
        <v>0</v>
      </c>
      <c r="N104" s="1336">
        <v>906</v>
      </c>
      <c r="O104" s="1336" t="s">
        <v>95</v>
      </c>
      <c r="P104" s="1347">
        <v>3574254951</v>
      </c>
      <c r="Q104" s="1343" t="s">
        <v>99</v>
      </c>
      <c r="R104" s="1344"/>
    </row>
    <row r="105" spans="1:18" ht="14.25" customHeight="1" x14ac:dyDescent="0.2">
      <c r="A105" s="601" t="s">
        <v>1157</v>
      </c>
      <c r="B105" s="601">
        <v>11</v>
      </c>
      <c r="C105" s="1331" t="s">
        <v>111</v>
      </c>
      <c r="D105" s="1331" t="s">
        <v>97</v>
      </c>
      <c r="E105" s="1330" t="s">
        <v>107</v>
      </c>
      <c r="F105" s="1340" t="s">
        <v>113</v>
      </c>
      <c r="G105" s="1333" t="s">
        <v>19</v>
      </c>
      <c r="H105" s="1333" t="s">
        <v>95</v>
      </c>
      <c r="I105" s="1342">
        <v>40933</v>
      </c>
      <c r="J105" s="1335">
        <v>41274</v>
      </c>
      <c r="K105" s="1335" t="s">
        <v>16</v>
      </c>
      <c r="L105" s="1336">
        <v>12</v>
      </c>
      <c r="M105" s="1336">
        <v>0</v>
      </c>
      <c r="N105" s="1336">
        <v>780</v>
      </c>
      <c r="O105" s="1336" t="s">
        <v>95</v>
      </c>
      <c r="P105" s="1347">
        <v>469808578</v>
      </c>
      <c r="Q105" s="1343" t="s">
        <v>114</v>
      </c>
      <c r="R105" s="1344"/>
    </row>
    <row r="106" spans="1:18" ht="14.25" customHeight="1" x14ac:dyDescent="0.2">
      <c r="A106" s="601" t="s">
        <v>1157</v>
      </c>
      <c r="B106" s="601">
        <v>11</v>
      </c>
      <c r="C106" s="1330" t="s">
        <v>111</v>
      </c>
      <c r="D106" s="1330" t="s">
        <v>111</v>
      </c>
      <c r="E106" s="1330" t="s">
        <v>115</v>
      </c>
      <c r="F106" s="1340" t="s">
        <v>116</v>
      </c>
      <c r="G106" s="1333" t="s">
        <v>19</v>
      </c>
      <c r="H106" s="1334"/>
      <c r="I106" s="1342">
        <v>39843</v>
      </c>
      <c r="J106" s="1335">
        <v>40178</v>
      </c>
      <c r="K106" s="1335" t="s">
        <v>16</v>
      </c>
      <c r="L106" s="1348">
        <v>4</v>
      </c>
      <c r="M106" s="1348">
        <v>0</v>
      </c>
      <c r="N106" s="1348">
        <v>1904</v>
      </c>
      <c r="O106" s="1348">
        <f>+N106*H106</f>
        <v>0</v>
      </c>
      <c r="P106" s="1343">
        <v>1265012295</v>
      </c>
      <c r="Q106" s="1343" t="s">
        <v>117</v>
      </c>
      <c r="R106" s="1344" t="s">
        <v>1002</v>
      </c>
    </row>
    <row r="107" spans="1:18" ht="14.25" customHeight="1" x14ac:dyDescent="0.2">
      <c r="A107" s="601" t="s">
        <v>1157</v>
      </c>
      <c r="B107" s="601">
        <v>11</v>
      </c>
      <c r="C107" s="1330" t="s">
        <v>111</v>
      </c>
      <c r="D107" s="1330" t="s">
        <v>111</v>
      </c>
      <c r="E107" s="1330" t="s">
        <v>118</v>
      </c>
      <c r="F107" s="1340" t="s">
        <v>119</v>
      </c>
      <c r="G107" s="1333" t="s">
        <v>19</v>
      </c>
      <c r="H107" s="1333"/>
      <c r="I107" s="1342">
        <v>40868</v>
      </c>
      <c r="J107" s="1335">
        <v>40907</v>
      </c>
      <c r="K107" s="1335" t="s">
        <v>16</v>
      </c>
      <c r="L107" s="1348">
        <v>0</v>
      </c>
      <c r="M107" s="1348">
        <v>13</v>
      </c>
      <c r="N107" s="1348">
        <v>638</v>
      </c>
      <c r="O107" s="1348">
        <v>0</v>
      </c>
      <c r="P107" s="1343">
        <v>302514960</v>
      </c>
      <c r="Q107" s="1343" t="s">
        <v>120</v>
      </c>
      <c r="R107" s="1344" t="s">
        <v>1002</v>
      </c>
    </row>
    <row r="108" spans="1:18" ht="14.25" customHeight="1" x14ac:dyDescent="0.2">
      <c r="A108" s="601" t="s">
        <v>1157</v>
      </c>
      <c r="B108" s="601">
        <v>11</v>
      </c>
      <c r="C108" s="1330" t="s">
        <v>111</v>
      </c>
      <c r="D108" s="1330" t="s">
        <v>111</v>
      </c>
      <c r="E108" s="1330" t="s">
        <v>118</v>
      </c>
      <c r="F108" s="1340" t="s">
        <v>121</v>
      </c>
      <c r="G108" s="1333" t="s">
        <v>19</v>
      </c>
      <c r="H108" s="1333"/>
      <c r="I108" s="1342">
        <v>41296</v>
      </c>
      <c r="J108" s="1335">
        <v>41639</v>
      </c>
      <c r="K108" s="1335" t="s">
        <v>16</v>
      </c>
      <c r="L108" s="1348">
        <v>0</v>
      </c>
      <c r="M108" s="1348">
        <v>11</v>
      </c>
      <c r="N108" s="1348">
        <v>420</v>
      </c>
      <c r="O108" s="1348">
        <v>0</v>
      </c>
      <c r="P108" s="1343">
        <v>434118667</v>
      </c>
      <c r="Q108" s="1343">
        <v>291</v>
      </c>
      <c r="R108" s="1344" t="s">
        <v>1002</v>
      </c>
    </row>
    <row r="111" spans="1:18" ht="14.25" customHeight="1" x14ac:dyDescent="0.2">
      <c r="C111" s="1330" t="s">
        <v>1158</v>
      </c>
      <c r="D111" s="1331" t="s">
        <v>1159</v>
      </c>
      <c r="E111" s="1330" t="s">
        <v>1160</v>
      </c>
      <c r="F111" s="1340" t="s">
        <v>1161</v>
      </c>
      <c r="G111" s="1333" t="s">
        <v>1162</v>
      </c>
      <c r="H111" s="1334" t="s">
        <v>1163</v>
      </c>
      <c r="I111" s="1342">
        <v>41263</v>
      </c>
      <c r="J111" s="1335">
        <v>41912</v>
      </c>
      <c r="K111" s="1335" t="s">
        <v>1164</v>
      </c>
      <c r="L111" s="1349">
        <v>21.9</v>
      </c>
      <c r="M111" s="1349">
        <v>0</v>
      </c>
      <c r="N111" s="1349">
        <v>150</v>
      </c>
      <c r="O111" s="1349" t="s">
        <v>1165</v>
      </c>
      <c r="P111" s="1343">
        <v>754898485</v>
      </c>
      <c r="Q111" s="1343">
        <v>137</v>
      </c>
      <c r="R111" s="1344"/>
    </row>
    <row r="112" spans="1:18" ht="14.25" customHeight="1" x14ac:dyDescent="0.2">
      <c r="C112" s="1330" t="s">
        <v>1158</v>
      </c>
      <c r="D112" s="1331" t="s">
        <v>1159</v>
      </c>
      <c r="E112" s="1330" t="s">
        <v>1160</v>
      </c>
      <c r="F112" s="1340" t="s">
        <v>1166</v>
      </c>
      <c r="G112" s="1333" t="s">
        <v>1162</v>
      </c>
      <c r="H112" s="1333" t="s">
        <v>1163</v>
      </c>
      <c r="I112" s="1342">
        <v>41137</v>
      </c>
      <c r="J112" s="1335">
        <v>41273</v>
      </c>
      <c r="K112" s="1335" t="s">
        <v>1164</v>
      </c>
      <c r="L112" s="1349">
        <v>3.2</v>
      </c>
      <c r="M112" s="1349">
        <v>0.33</v>
      </c>
      <c r="N112" s="1349">
        <v>150</v>
      </c>
      <c r="O112" s="1349" t="s">
        <v>1165</v>
      </c>
      <c r="P112" s="1343">
        <v>153705600</v>
      </c>
      <c r="Q112" s="1343">
        <v>142</v>
      </c>
      <c r="R112" s="1344"/>
    </row>
    <row r="113" spans="1:18" ht="14.25" customHeight="1" x14ac:dyDescent="0.2">
      <c r="A113" s="601" t="s">
        <v>1157</v>
      </c>
      <c r="C113" s="1330" t="s">
        <v>1159</v>
      </c>
      <c r="D113" s="1350" t="s">
        <v>1167</v>
      </c>
      <c r="E113" s="1331" t="s">
        <v>1168</v>
      </c>
      <c r="F113" s="1340"/>
      <c r="G113" s="1333" t="s">
        <v>1169</v>
      </c>
      <c r="H113" s="1334"/>
      <c r="I113" s="1342">
        <v>41498</v>
      </c>
      <c r="J113" s="1335">
        <v>41912</v>
      </c>
      <c r="K113" s="1335" t="s">
        <v>1169</v>
      </c>
      <c r="L113" s="1349">
        <v>13.63</v>
      </c>
      <c r="M113" s="1335"/>
      <c r="N113" s="1349">
        <v>95</v>
      </c>
      <c r="O113" s="1349">
        <v>95</v>
      </c>
      <c r="P113" s="1343">
        <v>62714241</v>
      </c>
      <c r="Q113" s="1343">
        <v>460</v>
      </c>
      <c r="R113" s="1344" t="s">
        <v>1002</v>
      </c>
    </row>
    <row r="114" spans="1:18" ht="14.25" customHeight="1" x14ac:dyDescent="0.2">
      <c r="A114" s="601" t="s">
        <v>1157</v>
      </c>
      <c r="C114" s="1330" t="s">
        <v>1158</v>
      </c>
      <c r="D114" s="1331" t="s">
        <v>1170</v>
      </c>
      <c r="E114" s="1330" t="s">
        <v>1171</v>
      </c>
      <c r="F114" s="1340"/>
      <c r="G114" s="1333" t="s">
        <v>1169</v>
      </c>
      <c r="H114" s="1333"/>
      <c r="I114" s="1342">
        <v>41183</v>
      </c>
      <c r="J114" s="1335">
        <v>41912</v>
      </c>
      <c r="K114" s="1335" t="s">
        <v>1169</v>
      </c>
      <c r="L114" s="1349">
        <v>24.3</v>
      </c>
      <c r="M114" s="1349"/>
      <c r="N114" s="1349">
        <v>40</v>
      </c>
      <c r="O114" s="1349">
        <v>40</v>
      </c>
      <c r="P114" s="1343">
        <v>15000000</v>
      </c>
      <c r="Q114" s="1343">
        <v>461</v>
      </c>
      <c r="R114" s="1344" t="s">
        <v>1002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workbookViewId="0">
      <selection activeCell="E1" sqref="E1"/>
    </sheetView>
  </sheetViews>
  <sheetFormatPr baseColWidth="10" defaultColWidth="11.42578125" defaultRowHeight="11.25" x14ac:dyDescent="0.2"/>
  <cols>
    <col min="1" max="1" width="14.7109375" style="1" customWidth="1"/>
    <col min="2" max="15" width="11.42578125" style="1"/>
    <col min="16" max="16" width="13.85546875" style="1" customWidth="1"/>
    <col min="17" max="16384" width="11.42578125" style="1"/>
  </cols>
  <sheetData>
    <row r="1" spans="1:18" ht="90" x14ac:dyDescent="0.2">
      <c r="A1" s="47" t="s">
        <v>17</v>
      </c>
      <c r="B1" s="47" t="s">
        <v>18</v>
      </c>
      <c r="C1" s="47" t="s">
        <v>0</v>
      </c>
      <c r="D1" s="47" t="s">
        <v>1</v>
      </c>
      <c r="E1" s="47" t="s">
        <v>2</v>
      </c>
      <c r="F1" s="48" t="s">
        <v>3</v>
      </c>
      <c r="G1" s="47" t="s">
        <v>4</v>
      </c>
      <c r="H1" s="47" t="s">
        <v>5</v>
      </c>
      <c r="I1" s="49" t="s">
        <v>6</v>
      </c>
      <c r="J1" s="49" t="s">
        <v>7</v>
      </c>
      <c r="K1" s="47" t="s">
        <v>8</v>
      </c>
      <c r="L1" s="47" t="s">
        <v>9</v>
      </c>
      <c r="M1" s="47" t="s">
        <v>10</v>
      </c>
      <c r="N1" s="47" t="s">
        <v>11</v>
      </c>
      <c r="O1" s="47" t="s">
        <v>12</v>
      </c>
      <c r="P1" s="47" t="s">
        <v>13</v>
      </c>
      <c r="Q1" s="47" t="s">
        <v>14</v>
      </c>
      <c r="R1" s="47" t="s">
        <v>15</v>
      </c>
    </row>
    <row r="2" spans="1:18" ht="18.75" customHeight="1" x14ac:dyDescent="0.2">
      <c r="A2" s="62" t="s">
        <v>1141</v>
      </c>
      <c r="B2" s="62"/>
      <c r="C2" s="62" t="s">
        <v>368</v>
      </c>
      <c r="D2" s="62" t="s">
        <v>368</v>
      </c>
      <c r="E2" s="62" t="s">
        <v>1139</v>
      </c>
      <c r="F2" s="62" t="s">
        <v>1140</v>
      </c>
      <c r="G2" s="62" t="s">
        <v>19</v>
      </c>
      <c r="H2" s="62" t="s">
        <v>95</v>
      </c>
      <c r="I2" s="65">
        <v>40546</v>
      </c>
      <c r="J2" s="65">
        <v>40968</v>
      </c>
      <c r="K2" s="62" t="s">
        <v>16</v>
      </c>
      <c r="L2" s="62">
        <v>11.266666666666666</v>
      </c>
      <c r="M2" s="62">
        <v>2.8</v>
      </c>
      <c r="N2" s="62">
        <v>800</v>
      </c>
      <c r="O2" s="62"/>
      <c r="P2" s="62"/>
      <c r="Q2" s="62"/>
      <c r="R2" s="62"/>
    </row>
    <row r="3" spans="1:18" ht="90" x14ac:dyDescent="0.2">
      <c r="A3" s="101" t="s">
        <v>366</v>
      </c>
      <c r="B3" s="101">
        <v>14</v>
      </c>
      <c r="C3" s="62" t="s">
        <v>367</v>
      </c>
      <c r="D3" s="63" t="s">
        <v>368</v>
      </c>
      <c r="E3" s="62" t="s">
        <v>369</v>
      </c>
      <c r="F3" s="62">
        <v>502073</v>
      </c>
      <c r="G3" s="63" t="s">
        <v>19</v>
      </c>
      <c r="H3" s="64" t="s">
        <v>16</v>
      </c>
      <c r="I3" s="65" t="s">
        <v>370</v>
      </c>
      <c r="J3" s="66" t="s">
        <v>371</v>
      </c>
      <c r="K3" s="66" t="s">
        <v>16</v>
      </c>
      <c r="L3" s="62">
        <v>8</v>
      </c>
      <c r="M3" s="62" t="s">
        <v>372</v>
      </c>
      <c r="N3" s="67">
        <v>45</v>
      </c>
      <c r="O3" s="67">
        <v>0</v>
      </c>
      <c r="P3" s="102">
        <v>43165451</v>
      </c>
      <c r="Q3" s="102">
        <v>47</v>
      </c>
      <c r="R3" s="97" t="s">
        <v>373</v>
      </c>
    </row>
    <row r="4" spans="1:18" ht="90" x14ac:dyDescent="0.2">
      <c r="A4" s="101" t="s">
        <v>366</v>
      </c>
      <c r="B4" s="101">
        <v>14</v>
      </c>
      <c r="C4" s="62" t="s">
        <v>368</v>
      </c>
      <c r="D4" s="63" t="s">
        <v>368</v>
      </c>
      <c r="E4" s="62" t="s">
        <v>374</v>
      </c>
      <c r="F4" s="62" t="s">
        <v>375</v>
      </c>
      <c r="G4" s="63" t="s">
        <v>19</v>
      </c>
      <c r="H4" s="63" t="s">
        <v>16</v>
      </c>
      <c r="I4" s="63" t="s">
        <v>376</v>
      </c>
      <c r="J4" s="66" t="s">
        <v>377</v>
      </c>
      <c r="K4" s="66" t="s">
        <v>16</v>
      </c>
      <c r="L4" s="62">
        <v>5</v>
      </c>
      <c r="M4" s="62">
        <v>0</v>
      </c>
      <c r="N4" s="67">
        <v>383</v>
      </c>
      <c r="O4" s="67">
        <v>0</v>
      </c>
      <c r="P4" s="102">
        <v>226506484</v>
      </c>
      <c r="Q4" s="102">
        <v>49</v>
      </c>
      <c r="R4" s="97" t="s">
        <v>373</v>
      </c>
    </row>
    <row r="5" spans="1:18" ht="90" x14ac:dyDescent="0.2">
      <c r="A5" s="101" t="s">
        <v>366</v>
      </c>
      <c r="B5" s="101">
        <v>14</v>
      </c>
      <c r="C5" s="62" t="s">
        <v>368</v>
      </c>
      <c r="D5" s="63" t="s">
        <v>368</v>
      </c>
      <c r="E5" s="62" t="s">
        <v>374</v>
      </c>
      <c r="F5" s="62" t="s">
        <v>378</v>
      </c>
      <c r="G5" s="63" t="s">
        <v>19</v>
      </c>
      <c r="H5" s="63" t="s">
        <v>16</v>
      </c>
      <c r="I5" s="63" t="s">
        <v>379</v>
      </c>
      <c r="J5" s="66" t="s">
        <v>380</v>
      </c>
      <c r="K5" s="66" t="s">
        <v>16</v>
      </c>
      <c r="L5" s="62">
        <v>5</v>
      </c>
      <c r="M5" s="62">
        <v>0</v>
      </c>
      <c r="N5" s="67">
        <v>54</v>
      </c>
      <c r="O5" s="67">
        <v>0</v>
      </c>
      <c r="P5" s="102">
        <v>32949462</v>
      </c>
      <c r="Q5" s="102">
        <v>50</v>
      </c>
      <c r="R5" s="97" t="s">
        <v>373</v>
      </c>
    </row>
    <row r="6" spans="1:18" ht="90" x14ac:dyDescent="0.2">
      <c r="A6" s="101" t="s">
        <v>366</v>
      </c>
      <c r="B6" s="101">
        <v>14</v>
      </c>
      <c r="C6" s="62" t="s">
        <v>368</v>
      </c>
      <c r="D6" s="63" t="s">
        <v>368</v>
      </c>
      <c r="E6" s="62" t="s">
        <v>381</v>
      </c>
      <c r="F6" s="68" t="s">
        <v>382</v>
      </c>
      <c r="G6" s="63" t="s">
        <v>19</v>
      </c>
      <c r="H6" s="63" t="s">
        <v>16</v>
      </c>
      <c r="I6" s="63" t="s">
        <v>383</v>
      </c>
      <c r="J6" s="66" t="s">
        <v>384</v>
      </c>
      <c r="K6" s="66" t="s">
        <v>16</v>
      </c>
      <c r="L6" s="62">
        <v>4</v>
      </c>
      <c r="M6" s="62">
        <v>0</v>
      </c>
      <c r="N6" s="67">
        <v>383</v>
      </c>
      <c r="O6" s="67">
        <v>0</v>
      </c>
      <c r="P6" s="102">
        <v>55574832</v>
      </c>
      <c r="Q6" s="102">
        <v>52</v>
      </c>
      <c r="R6" s="97" t="s">
        <v>373</v>
      </c>
    </row>
    <row r="7" spans="1:18" ht="123.75" x14ac:dyDescent="0.2">
      <c r="A7" s="101" t="s">
        <v>366</v>
      </c>
      <c r="B7" s="101">
        <v>14</v>
      </c>
      <c r="C7" s="62" t="s">
        <v>368</v>
      </c>
      <c r="D7" s="63" t="s">
        <v>368</v>
      </c>
      <c r="E7" s="62" t="s">
        <v>374</v>
      </c>
      <c r="F7" s="62">
        <v>2130851</v>
      </c>
      <c r="G7" s="63" t="s">
        <v>19</v>
      </c>
      <c r="H7" s="63" t="s">
        <v>16</v>
      </c>
      <c r="I7" s="63" t="s">
        <v>385</v>
      </c>
      <c r="J7" s="66" t="s">
        <v>371</v>
      </c>
      <c r="K7" s="66" t="s">
        <v>16</v>
      </c>
      <c r="L7" s="62">
        <v>3</v>
      </c>
      <c r="M7" s="62" t="s">
        <v>372</v>
      </c>
      <c r="N7" s="67">
        <v>592</v>
      </c>
      <c r="O7" s="67">
        <v>0</v>
      </c>
      <c r="P7" s="102"/>
      <c r="Q7" s="102"/>
      <c r="R7" s="97" t="s">
        <v>386</v>
      </c>
    </row>
    <row r="8" spans="1:18" ht="90" x14ac:dyDescent="0.2">
      <c r="A8" s="101" t="s">
        <v>366</v>
      </c>
      <c r="B8" s="101">
        <v>14</v>
      </c>
      <c r="C8" s="62" t="s">
        <v>368</v>
      </c>
      <c r="D8" s="63" t="s">
        <v>368</v>
      </c>
      <c r="E8" s="62" t="s">
        <v>381</v>
      </c>
      <c r="F8" s="68" t="s">
        <v>387</v>
      </c>
      <c r="G8" s="63" t="s">
        <v>19</v>
      </c>
      <c r="H8" s="63" t="s">
        <v>16</v>
      </c>
      <c r="I8" s="63" t="s">
        <v>388</v>
      </c>
      <c r="J8" s="66" t="s">
        <v>389</v>
      </c>
      <c r="K8" s="66" t="s">
        <v>16</v>
      </c>
      <c r="L8" s="62">
        <v>9</v>
      </c>
      <c r="M8" s="62" t="s">
        <v>372</v>
      </c>
      <c r="N8" s="67">
        <v>592</v>
      </c>
      <c r="O8" s="67">
        <v>0</v>
      </c>
      <c r="P8" s="102">
        <v>508198890</v>
      </c>
      <c r="Q8" s="102">
        <v>45</v>
      </c>
      <c r="R8" s="97" t="s">
        <v>373</v>
      </c>
    </row>
    <row r="9" spans="1:18" ht="33.75" x14ac:dyDescent="0.2">
      <c r="A9" s="101" t="s">
        <v>366</v>
      </c>
      <c r="B9" s="101">
        <v>14</v>
      </c>
      <c r="C9" s="62" t="s">
        <v>368</v>
      </c>
      <c r="D9" s="63" t="s">
        <v>368</v>
      </c>
      <c r="E9" s="62" t="s">
        <v>390</v>
      </c>
      <c r="F9" s="62" t="s">
        <v>391</v>
      </c>
      <c r="G9" s="63" t="s">
        <v>19</v>
      </c>
      <c r="H9" s="64">
        <v>0</v>
      </c>
      <c r="I9" s="65" t="s">
        <v>392</v>
      </c>
      <c r="J9" s="66" t="s">
        <v>393</v>
      </c>
      <c r="K9" s="66" t="s">
        <v>16</v>
      </c>
      <c r="L9" s="62">
        <v>5</v>
      </c>
      <c r="M9" s="62">
        <v>0</v>
      </c>
      <c r="N9" s="67">
        <v>60</v>
      </c>
      <c r="O9" s="67">
        <f>+N9*H9</f>
        <v>0</v>
      </c>
      <c r="P9" s="102">
        <v>36000000</v>
      </c>
      <c r="Q9" s="102">
        <v>184</v>
      </c>
      <c r="R9" s="97"/>
    </row>
    <row r="10" spans="1:18" ht="56.25" x14ac:dyDescent="0.2">
      <c r="A10" s="101" t="s">
        <v>394</v>
      </c>
      <c r="B10" s="101">
        <v>14</v>
      </c>
      <c r="C10" s="62" t="s">
        <v>395</v>
      </c>
      <c r="D10" s="63" t="s">
        <v>396</v>
      </c>
      <c r="E10" s="62" t="s">
        <v>397</v>
      </c>
      <c r="F10" s="69">
        <v>812099</v>
      </c>
      <c r="G10" s="63" t="s">
        <v>19</v>
      </c>
      <c r="H10" s="64"/>
      <c r="I10" s="65">
        <v>41206</v>
      </c>
      <c r="J10" s="66">
        <v>41453</v>
      </c>
      <c r="K10" s="66" t="s">
        <v>16</v>
      </c>
      <c r="L10" s="70">
        <v>8</v>
      </c>
      <c r="M10" s="66"/>
      <c r="N10" s="70">
        <v>405</v>
      </c>
      <c r="O10" s="67"/>
      <c r="P10" s="102">
        <v>444938376</v>
      </c>
      <c r="Q10" s="102">
        <v>47</v>
      </c>
      <c r="R10" s="97" t="s">
        <v>398</v>
      </c>
    </row>
    <row r="11" spans="1:18" ht="56.25" x14ac:dyDescent="0.2">
      <c r="A11" s="101" t="s">
        <v>394</v>
      </c>
      <c r="B11" s="101">
        <v>14</v>
      </c>
      <c r="C11" s="62" t="s">
        <v>395</v>
      </c>
      <c r="D11" s="63" t="s">
        <v>396</v>
      </c>
      <c r="E11" s="62" t="s">
        <v>397</v>
      </c>
      <c r="F11" s="62" t="s">
        <v>399</v>
      </c>
      <c r="G11" s="63" t="s">
        <v>19</v>
      </c>
      <c r="H11" s="63"/>
      <c r="I11" s="65">
        <v>40639</v>
      </c>
      <c r="J11" s="66">
        <v>40706</v>
      </c>
      <c r="K11" s="66" t="s">
        <v>16</v>
      </c>
      <c r="L11" s="70">
        <v>2</v>
      </c>
      <c r="M11" s="70"/>
      <c r="N11" s="70">
        <v>592</v>
      </c>
      <c r="O11" s="67"/>
      <c r="P11" s="102">
        <v>114535424</v>
      </c>
      <c r="Q11" s="102" t="s">
        <v>400</v>
      </c>
      <c r="R11" s="97" t="s">
        <v>398</v>
      </c>
    </row>
    <row r="12" spans="1:18" ht="101.25" x14ac:dyDescent="0.2">
      <c r="A12" s="101" t="s">
        <v>394</v>
      </c>
      <c r="B12" s="101">
        <v>14</v>
      </c>
      <c r="C12" s="62" t="s">
        <v>395</v>
      </c>
      <c r="D12" s="63" t="s">
        <v>368</v>
      </c>
      <c r="E12" s="62" t="s">
        <v>401</v>
      </c>
      <c r="F12" s="62" t="s">
        <v>402</v>
      </c>
      <c r="G12" s="63" t="s">
        <v>19</v>
      </c>
      <c r="H12" s="63"/>
      <c r="I12" s="65">
        <v>40923</v>
      </c>
      <c r="J12" s="66">
        <v>41424</v>
      </c>
      <c r="K12" s="66" t="s">
        <v>16</v>
      </c>
      <c r="L12" s="70">
        <v>9</v>
      </c>
      <c r="M12" s="70">
        <v>7</v>
      </c>
      <c r="N12" s="70">
        <v>20</v>
      </c>
      <c r="O12" s="67"/>
      <c r="P12" s="102" t="s">
        <v>403</v>
      </c>
      <c r="Q12" s="102">
        <v>53</v>
      </c>
      <c r="R12" s="97" t="s">
        <v>404</v>
      </c>
    </row>
    <row r="13" spans="1:18" ht="56.25" x14ac:dyDescent="0.2">
      <c r="A13" s="101" t="s">
        <v>394</v>
      </c>
      <c r="B13" s="101">
        <v>14</v>
      </c>
      <c r="C13" s="62" t="s">
        <v>368</v>
      </c>
      <c r="D13" s="63" t="s">
        <v>396</v>
      </c>
      <c r="E13" s="62" t="s">
        <v>374</v>
      </c>
      <c r="F13" s="62" t="s">
        <v>405</v>
      </c>
      <c r="G13" s="63" t="s">
        <v>19</v>
      </c>
      <c r="H13" s="64"/>
      <c r="I13" s="65">
        <v>41354</v>
      </c>
      <c r="J13" s="66">
        <v>41453</v>
      </c>
      <c r="K13" s="66" t="s">
        <v>16</v>
      </c>
      <c r="L13" s="70">
        <v>3</v>
      </c>
      <c r="M13" s="70"/>
      <c r="N13" s="70">
        <v>54</v>
      </c>
      <c r="O13" s="67"/>
      <c r="P13" s="102">
        <v>22980887</v>
      </c>
      <c r="Q13" s="102">
        <v>196</v>
      </c>
      <c r="R13" s="97" t="s">
        <v>398</v>
      </c>
    </row>
    <row r="14" spans="1:18" ht="56.25" x14ac:dyDescent="0.2">
      <c r="A14" s="101" t="s">
        <v>394</v>
      </c>
      <c r="B14" s="101">
        <v>14</v>
      </c>
      <c r="C14" s="62" t="s">
        <v>368</v>
      </c>
      <c r="D14" s="63" t="s">
        <v>396</v>
      </c>
      <c r="E14" s="62" t="s">
        <v>374</v>
      </c>
      <c r="F14" s="62">
        <v>2122948</v>
      </c>
      <c r="G14" s="63" t="s">
        <v>19</v>
      </c>
      <c r="H14" s="63"/>
      <c r="I14" s="65">
        <v>41169</v>
      </c>
      <c r="J14" s="66">
        <v>41258</v>
      </c>
      <c r="K14" s="66" t="s">
        <v>16</v>
      </c>
      <c r="L14" s="70">
        <v>3</v>
      </c>
      <c r="M14" s="70"/>
      <c r="N14" s="70">
        <v>54</v>
      </c>
      <c r="O14" s="67"/>
      <c r="P14" s="102">
        <v>19769678</v>
      </c>
      <c r="Q14" s="102">
        <v>197</v>
      </c>
      <c r="R14" s="97" t="s">
        <v>398</v>
      </c>
    </row>
    <row r="15" spans="1:18" ht="67.5" x14ac:dyDescent="0.2">
      <c r="A15" s="101" t="s">
        <v>394</v>
      </c>
      <c r="B15" s="101">
        <v>13</v>
      </c>
      <c r="C15" s="62" t="s">
        <v>368</v>
      </c>
      <c r="D15" s="63" t="s">
        <v>368</v>
      </c>
      <c r="E15" s="62" t="s">
        <v>406</v>
      </c>
      <c r="F15" s="62" t="s">
        <v>407</v>
      </c>
      <c r="G15" s="63" t="s">
        <v>19</v>
      </c>
      <c r="H15" s="64"/>
      <c r="I15" s="62" t="s">
        <v>408</v>
      </c>
      <c r="J15" s="65" t="s">
        <v>409</v>
      </c>
      <c r="K15" s="66"/>
      <c r="L15" s="71">
        <v>12.5</v>
      </c>
      <c r="M15" s="66"/>
      <c r="N15" s="70">
        <v>900</v>
      </c>
      <c r="O15" s="70">
        <v>900</v>
      </c>
      <c r="P15" s="102"/>
      <c r="Q15" s="102">
        <v>45</v>
      </c>
      <c r="R15" s="97" t="s">
        <v>410</v>
      </c>
    </row>
    <row r="16" spans="1:18" ht="90" x14ac:dyDescent="0.2">
      <c r="A16" s="101" t="s">
        <v>394</v>
      </c>
      <c r="B16" s="101">
        <v>13</v>
      </c>
      <c r="C16" s="62" t="s">
        <v>368</v>
      </c>
      <c r="D16" s="63" t="s">
        <v>411</v>
      </c>
      <c r="E16" s="62" t="s">
        <v>412</v>
      </c>
      <c r="F16" s="71">
        <v>2110915</v>
      </c>
      <c r="G16" s="63" t="s">
        <v>19</v>
      </c>
      <c r="H16" s="63"/>
      <c r="I16" s="65">
        <v>40750</v>
      </c>
      <c r="J16" s="65">
        <v>40951</v>
      </c>
      <c r="K16" s="66"/>
      <c r="L16" s="71">
        <v>6</v>
      </c>
      <c r="M16" s="71"/>
      <c r="N16" s="70">
        <v>383</v>
      </c>
      <c r="O16" s="70"/>
      <c r="P16" s="104">
        <v>211925359</v>
      </c>
      <c r="Q16" s="102">
        <v>46</v>
      </c>
      <c r="R16" s="97" t="s">
        <v>413</v>
      </c>
    </row>
    <row r="17" spans="1:18" ht="146.25" x14ac:dyDescent="0.2">
      <c r="A17" s="101" t="s">
        <v>394</v>
      </c>
      <c r="B17" s="101">
        <v>13</v>
      </c>
      <c r="C17" s="62" t="s">
        <v>368</v>
      </c>
      <c r="D17" s="63" t="s">
        <v>411</v>
      </c>
      <c r="E17" s="62" t="s">
        <v>412</v>
      </c>
      <c r="F17" s="71">
        <v>2111325</v>
      </c>
      <c r="G17" s="63" t="s">
        <v>19</v>
      </c>
      <c r="H17" s="63"/>
      <c r="I17" s="65">
        <v>40774</v>
      </c>
      <c r="J17" s="65">
        <v>40892</v>
      </c>
      <c r="K17" s="66"/>
      <c r="L17" s="71"/>
      <c r="M17" s="71">
        <v>4</v>
      </c>
      <c r="N17" s="70">
        <v>592</v>
      </c>
      <c r="O17" s="70"/>
      <c r="P17" s="104">
        <v>268012892</v>
      </c>
      <c r="Q17" s="102">
        <v>47</v>
      </c>
      <c r="R17" s="97" t="s">
        <v>414</v>
      </c>
    </row>
    <row r="18" spans="1:18" ht="90" x14ac:dyDescent="0.2">
      <c r="A18" s="101" t="s">
        <v>394</v>
      </c>
      <c r="B18" s="101">
        <v>13</v>
      </c>
      <c r="C18" s="62" t="s">
        <v>368</v>
      </c>
      <c r="D18" s="63" t="s">
        <v>411</v>
      </c>
      <c r="E18" s="62" t="s">
        <v>412</v>
      </c>
      <c r="F18" s="71">
        <v>2120489</v>
      </c>
      <c r="G18" s="63" t="s">
        <v>19</v>
      </c>
      <c r="H18" s="63"/>
      <c r="I18" s="65">
        <v>40982</v>
      </c>
      <c r="J18" s="65">
        <v>41089</v>
      </c>
      <c r="K18" s="66"/>
      <c r="L18" s="71">
        <v>3.5</v>
      </c>
      <c r="M18" s="66"/>
      <c r="N18" s="70">
        <v>592</v>
      </c>
      <c r="O18" s="67"/>
      <c r="P18" s="104">
        <v>239884320</v>
      </c>
      <c r="Q18" s="102">
        <v>48</v>
      </c>
      <c r="R18" s="97" t="s">
        <v>413</v>
      </c>
    </row>
    <row r="19" spans="1:18" ht="56.25" x14ac:dyDescent="0.2">
      <c r="A19" s="101" t="s">
        <v>394</v>
      </c>
      <c r="B19" s="101">
        <v>13</v>
      </c>
      <c r="C19" s="62" t="s">
        <v>415</v>
      </c>
      <c r="D19" s="62" t="s">
        <v>411</v>
      </c>
      <c r="E19" s="62" t="s">
        <v>412</v>
      </c>
      <c r="F19" s="71">
        <v>2122949</v>
      </c>
      <c r="G19" s="63" t="s">
        <v>19</v>
      </c>
      <c r="H19" s="64"/>
      <c r="I19" s="65">
        <v>41169</v>
      </c>
      <c r="J19" s="65">
        <v>41258</v>
      </c>
      <c r="K19" s="66"/>
      <c r="L19" s="71">
        <v>3</v>
      </c>
      <c r="M19" s="66"/>
      <c r="N19" s="70">
        <v>383</v>
      </c>
      <c r="O19" s="67"/>
      <c r="P19" s="104">
        <v>151004287</v>
      </c>
      <c r="Q19" s="102">
        <v>173</v>
      </c>
      <c r="R19" s="97"/>
    </row>
    <row r="20" spans="1:18" ht="33.75" x14ac:dyDescent="0.2">
      <c r="A20" s="101" t="s">
        <v>394</v>
      </c>
      <c r="B20" s="101">
        <v>13</v>
      </c>
      <c r="C20" s="62" t="s">
        <v>415</v>
      </c>
      <c r="D20" s="62" t="s">
        <v>411</v>
      </c>
      <c r="E20" s="62" t="s">
        <v>397</v>
      </c>
      <c r="F20" s="68" t="s">
        <v>416</v>
      </c>
      <c r="G20" s="63" t="s">
        <v>19</v>
      </c>
      <c r="H20" s="63"/>
      <c r="I20" s="65" t="s">
        <v>417</v>
      </c>
      <c r="J20" s="65">
        <v>40943</v>
      </c>
      <c r="K20" s="66"/>
      <c r="L20" s="71">
        <v>3</v>
      </c>
      <c r="M20" s="66"/>
      <c r="N20" s="70">
        <v>54</v>
      </c>
      <c r="O20" s="67"/>
      <c r="P20" s="104">
        <v>14389445</v>
      </c>
      <c r="Q20" s="102">
        <v>175</v>
      </c>
      <c r="R20" s="97"/>
    </row>
    <row r="21" spans="1:18" ht="135" x14ac:dyDescent="0.2">
      <c r="A21" s="62" t="s">
        <v>418</v>
      </c>
      <c r="B21" s="62">
        <v>18</v>
      </c>
      <c r="C21" s="62" t="s">
        <v>368</v>
      </c>
      <c r="D21" s="63" t="s">
        <v>368</v>
      </c>
      <c r="E21" s="62" t="s">
        <v>32</v>
      </c>
      <c r="F21" s="70" t="s">
        <v>419</v>
      </c>
      <c r="G21" s="63" t="s">
        <v>19</v>
      </c>
      <c r="H21" s="64"/>
      <c r="I21" s="65">
        <v>41659</v>
      </c>
      <c r="J21" s="65">
        <v>41943</v>
      </c>
      <c r="K21" s="66"/>
      <c r="L21" s="66"/>
      <c r="M21" s="70">
        <v>70</v>
      </c>
      <c r="N21" s="70">
        <v>70</v>
      </c>
      <c r="O21" s="105">
        <v>157049620</v>
      </c>
      <c r="P21" s="105" t="s">
        <v>420</v>
      </c>
      <c r="Q21" s="97" t="s">
        <v>421</v>
      </c>
      <c r="R21" s="103"/>
    </row>
    <row r="22" spans="1:18" ht="101.25" x14ac:dyDescent="0.2">
      <c r="A22" s="62" t="s">
        <v>418</v>
      </c>
      <c r="B22" s="62">
        <v>18</v>
      </c>
      <c r="C22" s="62" t="s">
        <v>368</v>
      </c>
      <c r="D22" s="63" t="s">
        <v>368</v>
      </c>
      <c r="E22" s="62" t="s">
        <v>32</v>
      </c>
      <c r="F22" s="70" t="s">
        <v>422</v>
      </c>
      <c r="G22" s="63" t="s">
        <v>19</v>
      </c>
      <c r="H22" s="63"/>
      <c r="I22" s="65">
        <v>41519</v>
      </c>
      <c r="J22" s="65">
        <v>41988</v>
      </c>
      <c r="K22" s="66"/>
      <c r="L22" s="66"/>
      <c r="M22" s="70">
        <v>54</v>
      </c>
      <c r="N22" s="70">
        <v>54</v>
      </c>
      <c r="O22" s="105">
        <v>150372983</v>
      </c>
      <c r="P22" s="105" t="s">
        <v>423</v>
      </c>
      <c r="Q22" s="97" t="s">
        <v>424</v>
      </c>
      <c r="R22" s="103"/>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0"/>
  <sheetViews>
    <sheetView workbookViewId="0">
      <pane ySplit="1" topLeftCell="A96" activePane="bottomLeft" state="frozen"/>
      <selection activeCell="C28" sqref="C28"/>
      <selection pane="bottomLeft" activeCell="E113" sqref="E113"/>
    </sheetView>
  </sheetViews>
  <sheetFormatPr baseColWidth="10" defaultColWidth="11.42578125" defaultRowHeight="13.5" customHeight="1" x14ac:dyDescent="0.2"/>
  <cols>
    <col min="1" max="2" width="11.42578125" style="100"/>
    <col min="3" max="3" width="38" style="601" customWidth="1"/>
    <col min="4" max="4" width="32.85546875" style="601" customWidth="1"/>
    <col min="5" max="5" width="18.42578125" style="100" customWidth="1"/>
    <col min="6" max="6" width="27.85546875" style="100" customWidth="1"/>
    <col min="7" max="7" width="24.140625" style="100" customWidth="1"/>
    <col min="8" max="8" width="11.42578125" style="100"/>
    <col min="9" max="9" width="14.5703125" style="100" customWidth="1"/>
    <col min="10" max="10" width="14.7109375" style="100" customWidth="1"/>
    <col min="11" max="15" width="11.42578125" style="100"/>
    <col min="16" max="16" width="16" style="100" customWidth="1"/>
    <col min="17" max="16384" width="11.42578125" style="100"/>
  </cols>
  <sheetData>
    <row r="1" spans="1:23" ht="13.5" customHeight="1" x14ac:dyDescent="0.2">
      <c r="A1" s="47" t="s">
        <v>17</v>
      </c>
      <c r="B1" s="47" t="s">
        <v>18</v>
      </c>
      <c r="C1" s="573" t="s">
        <v>0</v>
      </c>
      <c r="D1" s="573" t="s">
        <v>1</v>
      </c>
      <c r="E1" s="47" t="s">
        <v>2</v>
      </c>
      <c r="F1" s="47" t="s">
        <v>3</v>
      </c>
      <c r="G1" s="47" t="s">
        <v>4</v>
      </c>
      <c r="H1" s="47" t="s">
        <v>5</v>
      </c>
      <c r="I1" s="49" t="s">
        <v>6</v>
      </c>
      <c r="J1" s="49" t="s">
        <v>7</v>
      </c>
      <c r="K1" s="47" t="s">
        <v>8</v>
      </c>
      <c r="L1" s="47" t="s">
        <v>9</v>
      </c>
      <c r="M1" s="47" t="s">
        <v>10</v>
      </c>
      <c r="N1" s="47" t="s">
        <v>11</v>
      </c>
      <c r="O1" s="47" t="s">
        <v>12</v>
      </c>
      <c r="P1" s="47" t="s">
        <v>13</v>
      </c>
      <c r="Q1" s="47" t="s">
        <v>14</v>
      </c>
      <c r="R1" s="47" t="s">
        <v>15</v>
      </c>
    </row>
    <row r="2" spans="1:23" s="119" customFormat="1" ht="13.5" customHeight="1" x14ac:dyDescent="0.2">
      <c r="A2" s="119" t="s">
        <v>430</v>
      </c>
      <c r="B2" s="119">
        <v>13</v>
      </c>
      <c r="C2" s="595" t="s">
        <v>431</v>
      </c>
      <c r="D2" s="602" t="s">
        <v>432</v>
      </c>
      <c r="E2" s="12" t="s">
        <v>397</v>
      </c>
      <c r="F2" s="13" t="s">
        <v>433</v>
      </c>
      <c r="G2" s="11" t="s">
        <v>19</v>
      </c>
      <c r="H2" s="14">
        <v>1</v>
      </c>
      <c r="I2" s="15">
        <v>40282</v>
      </c>
      <c r="J2" s="15">
        <v>40522</v>
      </c>
      <c r="K2" s="16" t="s">
        <v>16</v>
      </c>
      <c r="L2" s="19">
        <v>8.9</v>
      </c>
      <c r="M2" s="19">
        <v>3.7</v>
      </c>
      <c r="N2" s="19">
        <v>1218</v>
      </c>
      <c r="O2" s="19">
        <f>+N2*H2</f>
        <v>1218</v>
      </c>
      <c r="P2" s="18">
        <v>703979420</v>
      </c>
      <c r="Q2" s="18">
        <v>377</v>
      </c>
      <c r="R2" s="10"/>
    </row>
    <row r="3" spans="1:23" s="119" customFormat="1" ht="13.5" customHeight="1" x14ac:dyDescent="0.2">
      <c r="A3" s="119" t="s">
        <v>430</v>
      </c>
      <c r="B3" s="119">
        <v>13</v>
      </c>
      <c r="C3" s="595" t="s">
        <v>431</v>
      </c>
      <c r="D3" s="602" t="s">
        <v>432</v>
      </c>
      <c r="E3" s="12" t="s">
        <v>397</v>
      </c>
      <c r="F3" s="13" t="s">
        <v>434</v>
      </c>
      <c r="G3" s="11" t="s">
        <v>19</v>
      </c>
      <c r="H3" s="14">
        <v>1</v>
      </c>
      <c r="I3" s="15">
        <v>41292</v>
      </c>
      <c r="J3" s="15">
        <v>41453</v>
      </c>
      <c r="K3" s="16" t="s">
        <v>16</v>
      </c>
      <c r="L3" s="19">
        <v>5.3</v>
      </c>
      <c r="M3" s="19">
        <v>1.7</v>
      </c>
      <c r="N3" s="19">
        <v>225</v>
      </c>
      <c r="O3" s="19">
        <f t="shared" ref="O3:O4" si="0">+N3*H3</f>
        <v>225</v>
      </c>
      <c r="P3" s="18">
        <v>185372078</v>
      </c>
      <c r="Q3" s="18">
        <v>372</v>
      </c>
      <c r="R3" s="10"/>
    </row>
    <row r="4" spans="1:23" s="119" customFormat="1" ht="13.5" customHeight="1" x14ac:dyDescent="0.2">
      <c r="A4" s="119" t="s">
        <v>430</v>
      </c>
      <c r="B4" s="119">
        <v>13</v>
      </c>
      <c r="C4" s="595" t="s">
        <v>431</v>
      </c>
      <c r="D4" s="602" t="s">
        <v>432</v>
      </c>
      <c r="E4" s="12" t="s">
        <v>32</v>
      </c>
      <c r="F4" s="20" t="s">
        <v>435</v>
      </c>
      <c r="G4" s="11" t="s">
        <v>19</v>
      </c>
      <c r="H4" s="14">
        <v>1</v>
      </c>
      <c r="I4" s="15">
        <v>41534</v>
      </c>
      <c r="J4" s="15">
        <v>41988</v>
      </c>
      <c r="K4" s="16" t="s">
        <v>16</v>
      </c>
      <c r="L4" s="19">
        <v>12.1</v>
      </c>
      <c r="M4" s="19">
        <v>2.5</v>
      </c>
      <c r="N4" s="19">
        <v>360</v>
      </c>
      <c r="O4" s="19">
        <f t="shared" si="0"/>
        <v>360</v>
      </c>
      <c r="P4" s="18">
        <v>685202044</v>
      </c>
      <c r="Q4" s="18">
        <v>369</v>
      </c>
      <c r="R4" s="10"/>
    </row>
    <row r="5" spans="1:23" s="119" customFormat="1" ht="13.5" customHeight="1" x14ac:dyDescent="0.2">
      <c r="A5" s="119" t="s">
        <v>430</v>
      </c>
      <c r="B5" s="119">
        <v>13</v>
      </c>
      <c r="C5" s="595" t="s">
        <v>431</v>
      </c>
      <c r="D5" s="602" t="s">
        <v>432</v>
      </c>
      <c r="E5" s="12" t="s">
        <v>436</v>
      </c>
      <c r="F5" s="175">
        <v>2123443</v>
      </c>
      <c r="G5" s="11" t="s">
        <v>19</v>
      </c>
      <c r="H5" s="14">
        <v>1</v>
      </c>
      <c r="I5" s="15">
        <v>41185</v>
      </c>
      <c r="J5" s="15">
        <v>41258</v>
      </c>
      <c r="K5" s="16" t="s">
        <v>16</v>
      </c>
      <c r="L5" s="20">
        <v>3.4</v>
      </c>
      <c r="M5" s="20">
        <v>0</v>
      </c>
      <c r="N5" s="20">
        <v>977</v>
      </c>
      <c r="O5" s="19">
        <f>+N5*H5</f>
        <v>977</v>
      </c>
      <c r="P5" s="18">
        <v>298725697</v>
      </c>
      <c r="Q5" s="18">
        <v>361</v>
      </c>
      <c r="R5" s="10"/>
    </row>
    <row r="6" spans="1:23" s="119" customFormat="1" ht="13.5" customHeight="1" x14ac:dyDescent="0.2">
      <c r="A6" s="119" t="s">
        <v>430</v>
      </c>
      <c r="B6" s="119">
        <v>13</v>
      </c>
      <c r="C6" s="595" t="s">
        <v>431</v>
      </c>
      <c r="D6" s="602" t="s">
        <v>432</v>
      </c>
      <c r="E6" s="12" t="s">
        <v>436</v>
      </c>
      <c r="F6" s="11">
        <v>2121295</v>
      </c>
      <c r="G6" s="11" t="s">
        <v>19</v>
      </c>
      <c r="H6" s="14">
        <v>1</v>
      </c>
      <c r="I6" s="15">
        <v>41040</v>
      </c>
      <c r="J6" s="15">
        <v>41086</v>
      </c>
      <c r="K6" s="16" t="s">
        <v>16</v>
      </c>
      <c r="L6" s="20">
        <v>0</v>
      </c>
      <c r="M6" s="20">
        <v>1.5</v>
      </c>
      <c r="N6" s="20">
        <v>977</v>
      </c>
      <c r="O6" s="19">
        <f t="shared" ref="O6:O11" si="1">+N6*H6</f>
        <v>977</v>
      </c>
      <c r="P6" s="18">
        <v>475602753</v>
      </c>
      <c r="Q6" s="18">
        <v>352</v>
      </c>
      <c r="R6" s="10"/>
    </row>
    <row r="7" spans="1:23" s="119" customFormat="1" ht="13.5" customHeight="1" x14ac:dyDescent="0.2">
      <c r="A7" s="119" t="s">
        <v>430</v>
      </c>
      <c r="B7" s="119">
        <v>13</v>
      </c>
      <c r="C7" s="595" t="s">
        <v>431</v>
      </c>
      <c r="D7" s="602" t="s">
        <v>432</v>
      </c>
      <c r="E7" s="11" t="s">
        <v>437</v>
      </c>
      <c r="F7" s="20" t="s">
        <v>438</v>
      </c>
      <c r="G7" s="11" t="s">
        <v>16</v>
      </c>
      <c r="H7" s="14">
        <v>1</v>
      </c>
      <c r="I7" s="20">
        <v>2005</v>
      </c>
      <c r="J7" s="20">
        <v>2005</v>
      </c>
      <c r="K7" s="16" t="s">
        <v>16</v>
      </c>
      <c r="L7" s="20">
        <v>0</v>
      </c>
      <c r="M7" s="20">
        <v>12</v>
      </c>
      <c r="N7" s="20">
        <v>500</v>
      </c>
      <c r="O7" s="19">
        <f t="shared" si="1"/>
        <v>500</v>
      </c>
      <c r="P7" s="18">
        <v>0</v>
      </c>
      <c r="Q7" s="18">
        <v>348</v>
      </c>
      <c r="R7" s="10" t="s">
        <v>439</v>
      </c>
    </row>
    <row r="8" spans="1:23" s="119" customFormat="1" ht="13.5" customHeight="1" x14ac:dyDescent="0.2">
      <c r="A8" s="119" t="s">
        <v>430</v>
      </c>
      <c r="B8" s="119">
        <v>13</v>
      </c>
      <c r="C8" s="595" t="s">
        <v>431</v>
      </c>
      <c r="D8" s="602" t="s">
        <v>432</v>
      </c>
      <c r="E8" s="12" t="s">
        <v>440</v>
      </c>
      <c r="F8" s="20" t="s">
        <v>438</v>
      </c>
      <c r="G8" s="11" t="s">
        <v>16</v>
      </c>
      <c r="H8" s="14">
        <v>1</v>
      </c>
      <c r="I8" s="11">
        <v>2003</v>
      </c>
      <c r="J8" s="20">
        <v>2003</v>
      </c>
      <c r="K8" s="16"/>
      <c r="L8" s="20">
        <v>0</v>
      </c>
      <c r="M8" s="20">
        <v>12</v>
      </c>
      <c r="N8" s="19"/>
      <c r="O8" s="19">
        <f t="shared" si="1"/>
        <v>0</v>
      </c>
      <c r="P8" s="18">
        <v>0</v>
      </c>
      <c r="Q8" s="18">
        <v>347</v>
      </c>
      <c r="R8" s="10" t="s">
        <v>441</v>
      </c>
    </row>
    <row r="9" spans="1:23" s="119" customFormat="1" ht="13.5" customHeight="1" x14ac:dyDescent="0.2">
      <c r="A9" s="119" t="s">
        <v>430</v>
      </c>
      <c r="B9" s="119">
        <v>13</v>
      </c>
      <c r="C9" s="595" t="s">
        <v>431</v>
      </c>
      <c r="D9" s="602" t="s">
        <v>432</v>
      </c>
      <c r="E9" s="11" t="s">
        <v>442</v>
      </c>
      <c r="F9" s="20" t="s">
        <v>438</v>
      </c>
      <c r="G9" s="11" t="s">
        <v>16</v>
      </c>
      <c r="H9" s="14">
        <v>1</v>
      </c>
      <c r="I9" s="15">
        <v>41487</v>
      </c>
      <c r="J9" s="15" t="s">
        <v>438</v>
      </c>
      <c r="K9" s="16"/>
      <c r="L9" s="20">
        <v>0</v>
      </c>
      <c r="M9" s="20">
        <v>0</v>
      </c>
      <c r="N9" s="17">
        <v>123</v>
      </c>
      <c r="O9" s="19">
        <f t="shared" si="1"/>
        <v>123</v>
      </c>
      <c r="P9" s="18">
        <v>0</v>
      </c>
      <c r="Q9" s="18">
        <v>346</v>
      </c>
      <c r="R9" s="10" t="s">
        <v>443</v>
      </c>
    </row>
    <row r="10" spans="1:23" s="119" customFormat="1" ht="13.5" customHeight="1" x14ac:dyDescent="0.2">
      <c r="A10" s="119" t="s">
        <v>430</v>
      </c>
      <c r="B10" s="119">
        <v>13</v>
      </c>
      <c r="C10" s="595" t="s">
        <v>431</v>
      </c>
      <c r="D10" s="602" t="s">
        <v>432</v>
      </c>
      <c r="E10" s="11" t="s">
        <v>442</v>
      </c>
      <c r="F10" s="20" t="s">
        <v>438</v>
      </c>
      <c r="G10" s="11" t="s">
        <v>16</v>
      </c>
      <c r="H10" s="11">
        <v>100</v>
      </c>
      <c r="I10" s="15">
        <v>40909</v>
      </c>
      <c r="J10" s="15">
        <v>41091</v>
      </c>
      <c r="K10" s="16"/>
      <c r="L10" s="20">
        <v>0</v>
      </c>
      <c r="M10" s="20">
        <v>0</v>
      </c>
      <c r="N10" s="17">
        <v>12</v>
      </c>
      <c r="O10" s="19">
        <f t="shared" si="1"/>
        <v>1200</v>
      </c>
      <c r="P10" s="18">
        <v>0</v>
      </c>
      <c r="Q10" s="18">
        <v>345</v>
      </c>
      <c r="R10" s="10" t="s">
        <v>444</v>
      </c>
    </row>
    <row r="11" spans="1:23" s="119" customFormat="1" ht="13.5" customHeight="1" x14ac:dyDescent="0.2">
      <c r="A11" s="119" t="s">
        <v>430</v>
      </c>
      <c r="B11" s="119">
        <v>13</v>
      </c>
      <c r="C11" s="595" t="s">
        <v>431</v>
      </c>
      <c r="D11" s="602" t="s">
        <v>432</v>
      </c>
      <c r="E11" s="12" t="s">
        <v>445</v>
      </c>
      <c r="F11" s="13" t="s">
        <v>446</v>
      </c>
      <c r="G11" s="11" t="s">
        <v>16</v>
      </c>
      <c r="H11" s="11">
        <v>100</v>
      </c>
      <c r="I11" s="11">
        <v>2002</v>
      </c>
      <c r="J11" s="20">
        <v>2002</v>
      </c>
      <c r="K11" s="16"/>
      <c r="L11" s="20">
        <v>0</v>
      </c>
      <c r="M11" s="20">
        <v>0</v>
      </c>
      <c r="N11" s="19"/>
      <c r="O11" s="19">
        <f t="shared" si="1"/>
        <v>0</v>
      </c>
      <c r="P11" s="18">
        <v>0</v>
      </c>
      <c r="Q11" s="18">
        <v>344</v>
      </c>
      <c r="R11" s="10" t="s">
        <v>441</v>
      </c>
    </row>
    <row r="12" spans="1:23" s="119" customFormat="1" ht="13.5" customHeight="1" x14ac:dyDescent="0.2">
      <c r="A12" s="119" t="s">
        <v>430</v>
      </c>
      <c r="B12" s="119">
        <v>13</v>
      </c>
      <c r="C12" s="595" t="s">
        <v>431</v>
      </c>
      <c r="D12" s="602" t="s">
        <v>432</v>
      </c>
      <c r="E12" s="12" t="s">
        <v>447</v>
      </c>
      <c r="F12" s="13" t="s">
        <v>438</v>
      </c>
      <c r="G12" s="11"/>
      <c r="H12" s="11"/>
      <c r="I12" s="11">
        <v>2003</v>
      </c>
      <c r="J12" s="20">
        <v>2004</v>
      </c>
      <c r="K12" s="16"/>
      <c r="L12" s="122">
        <v>0</v>
      </c>
      <c r="M12" s="122">
        <v>0</v>
      </c>
      <c r="N12" s="19"/>
      <c r="O12" s="19"/>
      <c r="P12" s="18">
        <v>0</v>
      </c>
      <c r="Q12" s="18">
        <v>343</v>
      </c>
      <c r="R12" s="10" t="s">
        <v>441</v>
      </c>
    </row>
    <row r="13" spans="1:23" s="120" customFormat="1" ht="13.5" customHeight="1" x14ac:dyDescent="0.2">
      <c r="A13" s="120" t="s">
        <v>418</v>
      </c>
      <c r="B13" s="120">
        <v>14</v>
      </c>
      <c r="C13" s="596" t="s">
        <v>459</v>
      </c>
      <c r="D13" s="596" t="s">
        <v>459</v>
      </c>
      <c r="E13" s="120" t="s">
        <v>461</v>
      </c>
      <c r="F13" s="120" t="s">
        <v>462</v>
      </c>
      <c r="G13" s="120" t="s">
        <v>19</v>
      </c>
      <c r="I13" s="124">
        <v>40266</v>
      </c>
      <c r="J13" s="124">
        <v>40522</v>
      </c>
      <c r="K13" s="124">
        <v>8.4164383561643845</v>
      </c>
      <c r="L13" s="120" t="s">
        <v>16</v>
      </c>
      <c r="M13" s="120">
        <v>8.4164383561643845</v>
      </c>
      <c r="N13" s="120">
        <v>0</v>
      </c>
      <c r="O13" s="120">
        <v>1882</v>
      </c>
      <c r="Q13" s="120">
        <v>1661763925</v>
      </c>
      <c r="R13" s="120" t="s">
        <v>463</v>
      </c>
      <c r="T13" s="120" t="s">
        <v>464</v>
      </c>
      <c r="U13" s="120" t="s">
        <v>464</v>
      </c>
      <c r="V13" s="120">
        <v>40266</v>
      </c>
      <c r="W13" s="120">
        <v>40522</v>
      </c>
    </row>
    <row r="14" spans="1:23" s="120" customFormat="1" ht="13.5" customHeight="1" x14ac:dyDescent="0.2">
      <c r="A14" s="120" t="s">
        <v>418</v>
      </c>
      <c r="B14" s="120">
        <v>14</v>
      </c>
      <c r="C14" s="596" t="s">
        <v>459</v>
      </c>
      <c r="D14" s="596" t="s">
        <v>459</v>
      </c>
      <c r="E14" s="120" t="s">
        <v>20</v>
      </c>
      <c r="F14" s="173">
        <v>2111126</v>
      </c>
      <c r="G14" s="120" t="s">
        <v>19</v>
      </c>
      <c r="I14" s="124">
        <v>40786</v>
      </c>
      <c r="J14" s="124">
        <v>40942</v>
      </c>
      <c r="K14" s="124">
        <v>5.1287671232876715</v>
      </c>
      <c r="L14" s="120" t="s">
        <v>16</v>
      </c>
      <c r="M14" s="120">
        <v>0</v>
      </c>
      <c r="N14" s="120">
        <v>5.1287671232876715</v>
      </c>
      <c r="O14" s="120">
        <v>1915</v>
      </c>
      <c r="Q14" s="120">
        <v>615187586</v>
      </c>
      <c r="R14" s="120" t="s">
        <v>465</v>
      </c>
      <c r="T14" s="120" t="s">
        <v>464</v>
      </c>
      <c r="U14" s="120" t="s">
        <v>464</v>
      </c>
      <c r="V14" s="120">
        <v>40786</v>
      </c>
      <c r="W14" s="120">
        <v>40942</v>
      </c>
    </row>
    <row r="15" spans="1:23" s="120" customFormat="1" ht="13.5" customHeight="1" x14ac:dyDescent="0.2">
      <c r="A15" s="120" t="s">
        <v>418</v>
      </c>
      <c r="B15" s="120">
        <v>14</v>
      </c>
      <c r="C15" s="596" t="s">
        <v>459</v>
      </c>
      <c r="D15" s="596" t="s">
        <v>459</v>
      </c>
      <c r="E15" s="120" t="s">
        <v>466</v>
      </c>
      <c r="F15" s="173" t="s">
        <v>467</v>
      </c>
      <c r="G15" s="120" t="s">
        <v>19</v>
      </c>
      <c r="I15" s="124">
        <v>41512</v>
      </c>
      <c r="J15" s="124">
        <v>41912</v>
      </c>
      <c r="K15" s="124">
        <v>13.150684931506849</v>
      </c>
      <c r="L15" s="120" t="s">
        <v>16</v>
      </c>
      <c r="O15" s="120">
        <v>60</v>
      </c>
      <c r="Q15" s="120">
        <v>160052160</v>
      </c>
      <c r="R15" s="120" t="s">
        <v>468</v>
      </c>
      <c r="T15" s="120" t="s">
        <v>464</v>
      </c>
      <c r="U15" s="120" t="s">
        <v>464</v>
      </c>
      <c r="V15" s="120">
        <v>41512</v>
      </c>
      <c r="W15" s="120">
        <v>41912</v>
      </c>
    </row>
    <row r="16" spans="1:23" s="120" customFormat="1" ht="13.5" customHeight="1" x14ac:dyDescent="0.2">
      <c r="A16" s="120" t="s">
        <v>418</v>
      </c>
      <c r="B16" s="120">
        <v>13</v>
      </c>
      <c r="C16" s="596" t="s">
        <v>459</v>
      </c>
      <c r="D16" s="596" t="s">
        <v>459</v>
      </c>
      <c r="E16" s="120" t="s">
        <v>469</v>
      </c>
      <c r="F16" s="120">
        <v>2121682</v>
      </c>
      <c r="G16" s="120" t="s">
        <v>19</v>
      </c>
      <c r="I16" s="124">
        <v>41075</v>
      </c>
      <c r="J16" s="124">
        <v>41128</v>
      </c>
      <c r="K16" s="124">
        <v>1.7424657534246575</v>
      </c>
      <c r="L16" s="120" t="s">
        <v>16</v>
      </c>
      <c r="M16" s="120">
        <v>0</v>
      </c>
      <c r="N16" s="120">
        <v>1.7424657534246575</v>
      </c>
      <c r="O16" s="120">
        <v>370</v>
      </c>
      <c r="Q16" s="120">
        <v>43945931</v>
      </c>
      <c r="R16" s="120" t="s">
        <v>470</v>
      </c>
      <c r="T16" s="120" t="s">
        <v>464</v>
      </c>
      <c r="U16" s="120" t="s">
        <v>464</v>
      </c>
      <c r="V16" s="120">
        <v>41075</v>
      </c>
      <c r="W16" s="120">
        <v>41128</v>
      </c>
    </row>
    <row r="17" spans="1:23" s="120" customFormat="1" ht="13.5" customHeight="1" x14ac:dyDescent="0.2">
      <c r="A17" s="120" t="s">
        <v>418</v>
      </c>
      <c r="B17" s="120">
        <v>13</v>
      </c>
      <c r="C17" s="596" t="s">
        <v>459</v>
      </c>
      <c r="D17" s="596" t="s">
        <v>459</v>
      </c>
      <c r="E17" s="120" t="s">
        <v>471</v>
      </c>
      <c r="F17" s="173" t="s">
        <v>472</v>
      </c>
      <c r="G17" s="120" t="s">
        <v>19</v>
      </c>
      <c r="I17" s="124">
        <v>41257</v>
      </c>
      <c r="J17" s="124">
        <v>41988</v>
      </c>
      <c r="K17" s="124">
        <v>24.032876712328768</v>
      </c>
      <c r="M17" s="120">
        <v>21.534246575342465</v>
      </c>
      <c r="N17" s="120">
        <v>2.4986301369863035</v>
      </c>
      <c r="O17" s="120">
        <v>338</v>
      </c>
      <c r="Q17" s="120">
        <v>1065332398</v>
      </c>
      <c r="R17" s="120" t="s">
        <v>473</v>
      </c>
      <c r="T17" s="120" t="s">
        <v>474</v>
      </c>
      <c r="U17" s="120" t="s">
        <v>464</v>
      </c>
      <c r="V17" s="120">
        <v>41257</v>
      </c>
      <c r="W17" s="120">
        <v>41912</v>
      </c>
    </row>
    <row r="18" spans="1:23" s="120" customFormat="1" ht="13.5" customHeight="1" x14ac:dyDescent="0.2">
      <c r="A18" s="120" t="s">
        <v>418</v>
      </c>
      <c r="B18" s="120">
        <v>13</v>
      </c>
      <c r="C18" s="596" t="s">
        <v>459</v>
      </c>
      <c r="D18" s="596" t="s">
        <v>459</v>
      </c>
      <c r="E18" s="120" t="s">
        <v>469</v>
      </c>
      <c r="F18" s="120">
        <v>2122641</v>
      </c>
      <c r="G18" s="120" t="s">
        <v>19</v>
      </c>
      <c r="I18" s="124">
        <v>41156</v>
      </c>
      <c r="J18" s="124">
        <v>41258</v>
      </c>
      <c r="K18" s="124">
        <v>3.353424657534247</v>
      </c>
      <c r="M18" s="120">
        <v>3.353424657534247</v>
      </c>
      <c r="N18" s="120">
        <v>0</v>
      </c>
      <c r="O18" s="120">
        <v>370</v>
      </c>
      <c r="Q18" s="120">
        <v>107902701</v>
      </c>
      <c r="R18" s="120" t="s">
        <v>475</v>
      </c>
      <c r="T18" s="120" t="s">
        <v>464</v>
      </c>
      <c r="U18" s="120" t="s">
        <v>464</v>
      </c>
      <c r="V18" s="120">
        <v>41156</v>
      </c>
      <c r="W18" s="120">
        <v>41258</v>
      </c>
    </row>
    <row r="19" spans="1:23" s="10" customFormat="1" ht="13.5" customHeight="1" x14ac:dyDescent="0.25">
      <c r="A19" s="10" t="s">
        <v>418</v>
      </c>
      <c r="B19" s="10">
        <v>14</v>
      </c>
      <c r="C19" s="595" t="s">
        <v>459</v>
      </c>
      <c r="D19" s="595" t="s">
        <v>459</v>
      </c>
      <c r="E19" s="12" t="s">
        <v>374</v>
      </c>
      <c r="F19" s="20">
        <v>2123440</v>
      </c>
      <c r="G19" s="11" t="s">
        <v>19</v>
      </c>
      <c r="H19" s="14"/>
      <c r="I19" s="15">
        <v>41185</v>
      </c>
      <c r="J19" s="15">
        <v>41258</v>
      </c>
      <c r="K19" s="86">
        <f>(YEARFRAC(I19,J19,3))*12</f>
        <v>2.4000000000000004</v>
      </c>
      <c r="L19" s="16" t="s">
        <v>16</v>
      </c>
      <c r="M19" s="87" t="e">
        <f>(YEARFRAC(V19,W19,3)*12)</f>
        <v>#REF!</v>
      </c>
      <c r="N19" s="87" t="e">
        <f>K19-M19</f>
        <v>#REF!</v>
      </c>
      <c r="O19" s="19">
        <v>905</v>
      </c>
      <c r="P19" s="19">
        <f>+O19*H19</f>
        <v>0</v>
      </c>
      <c r="Q19" s="18">
        <v>196151889</v>
      </c>
      <c r="R19" s="18" t="s">
        <v>476</v>
      </c>
      <c r="T19" s="10" t="e">
        <f>IF(J19&gt;#REF!,"Revisar","")</f>
        <v>#REF!</v>
      </c>
      <c r="U19" s="10" t="e">
        <f>IF(I19&lt;#REF!,"Revisar inicio","")</f>
        <v>#REF!</v>
      </c>
      <c r="V19" s="16" t="e">
        <f>IF(I19="","",IF(I19&lt;#REF!,#REF!,I19))</f>
        <v>#REF!</v>
      </c>
      <c r="W19" s="16" t="e">
        <f>IF(J19="","",IF(J19&gt;#REF!,#REF!,J19))</f>
        <v>#REF!</v>
      </c>
    </row>
    <row r="20" spans="1:23" s="10" customFormat="1" ht="13.5" customHeight="1" x14ac:dyDescent="0.25">
      <c r="A20" s="10" t="s">
        <v>418</v>
      </c>
      <c r="B20" s="10">
        <v>14</v>
      </c>
      <c r="C20" s="595" t="s">
        <v>459</v>
      </c>
      <c r="D20" s="602" t="s">
        <v>459</v>
      </c>
      <c r="E20" s="12" t="s">
        <v>374</v>
      </c>
      <c r="F20" s="20">
        <v>2130520</v>
      </c>
      <c r="G20" s="11" t="s">
        <v>19</v>
      </c>
      <c r="H20" s="11"/>
      <c r="I20" s="15">
        <v>41370</v>
      </c>
      <c r="J20" s="15">
        <v>41453</v>
      </c>
      <c r="K20" s="86">
        <f>(YEARFRAC(I20,J20,3))*12</f>
        <v>2.7287671232876711</v>
      </c>
      <c r="L20" s="16" t="s">
        <v>16</v>
      </c>
      <c r="M20" s="87" t="e">
        <f>(YEARFRAC(V20,W20,3)*12)</f>
        <v>#REF!</v>
      </c>
      <c r="N20" s="87" t="e">
        <f>K20-M20</f>
        <v>#REF!</v>
      </c>
      <c r="O20" s="19">
        <v>1915</v>
      </c>
      <c r="P20" s="19"/>
      <c r="Q20" s="18">
        <v>638015013</v>
      </c>
      <c r="R20" s="18" t="s">
        <v>477</v>
      </c>
      <c r="T20" s="10" t="e">
        <f>IF(J20&gt;#REF!,"Revisar","")</f>
        <v>#REF!</v>
      </c>
      <c r="U20" s="10" t="e">
        <f>IF(I20&lt;#REF!,"Revisar inicio","")</f>
        <v>#REF!</v>
      </c>
      <c r="V20" s="16" t="e">
        <f>IF(I20="","",IF(I20&lt;#REF!,#REF!,I20))</f>
        <v>#REF!</v>
      </c>
      <c r="W20" s="16" t="e">
        <f>IF(J20="","",IF(J20&gt;#REF!,#REF!,J20))</f>
        <v>#REF!</v>
      </c>
    </row>
    <row r="21" spans="1:23" s="10" customFormat="1" ht="13.5" customHeight="1" x14ac:dyDescent="0.25">
      <c r="A21" s="10" t="s">
        <v>418</v>
      </c>
      <c r="B21" s="10">
        <v>14</v>
      </c>
      <c r="C21" s="595" t="s">
        <v>459</v>
      </c>
      <c r="D21" s="602" t="s">
        <v>459</v>
      </c>
      <c r="E21" s="12" t="s">
        <v>478</v>
      </c>
      <c r="F21" s="13"/>
      <c r="G21" s="11" t="s">
        <v>19</v>
      </c>
      <c r="H21" s="11"/>
      <c r="I21" s="15"/>
      <c r="J21" s="15"/>
      <c r="K21" s="86"/>
      <c r="L21" s="16"/>
      <c r="M21" s="86" t="e">
        <f>(YEARFRAC(V21,W21,3)*12)</f>
        <v>#VALUE!</v>
      </c>
      <c r="N21" s="86" t="e">
        <f>K21-M21</f>
        <v>#VALUE!</v>
      </c>
      <c r="O21" s="19"/>
      <c r="P21" s="19"/>
      <c r="Q21" s="18"/>
      <c r="R21" s="18"/>
      <c r="S21" s="10" t="s">
        <v>479</v>
      </c>
      <c r="T21" s="10" t="e">
        <f>IF(J21&gt;#REF!,"Revisar","")</f>
        <v>#REF!</v>
      </c>
      <c r="U21" s="10" t="e">
        <f>IF(I21&lt;#REF!,"Revisar inicio","")</f>
        <v>#REF!</v>
      </c>
      <c r="V21" s="16" t="str">
        <f>IF(I21="","",IF(I21&lt;#REF!,#REF!,I21))</f>
        <v/>
      </c>
      <c r="W21" s="16" t="str">
        <f>IF(J21="","",IF(J21&gt;#REF!,#REF!,J21))</f>
        <v/>
      </c>
    </row>
    <row r="22" spans="1:23" s="10" customFormat="1" ht="13.5" customHeight="1" x14ac:dyDescent="0.25">
      <c r="A22" s="10" t="s">
        <v>418</v>
      </c>
      <c r="B22" s="10">
        <v>14</v>
      </c>
      <c r="C22" s="595" t="s">
        <v>459</v>
      </c>
      <c r="D22" s="602" t="s">
        <v>459</v>
      </c>
      <c r="E22" s="12" t="s">
        <v>480</v>
      </c>
      <c r="F22" s="13"/>
      <c r="G22" s="11"/>
      <c r="H22" s="11"/>
      <c r="I22" s="15"/>
      <c r="J22" s="15"/>
      <c r="K22" s="86">
        <f>(YEARFRAC(I22,J22,3))*12</f>
        <v>0</v>
      </c>
      <c r="L22" s="16"/>
      <c r="M22" s="86" t="e">
        <f>(YEARFRAC(V22,W22,3)*12)</f>
        <v>#VALUE!</v>
      </c>
      <c r="N22" s="86" t="e">
        <f>K22-M22</f>
        <v>#VALUE!</v>
      </c>
      <c r="O22" s="19"/>
      <c r="P22" s="19"/>
      <c r="Q22" s="18"/>
      <c r="R22" s="18"/>
      <c r="S22" s="10" t="s">
        <v>479</v>
      </c>
      <c r="T22" s="10" t="e">
        <f>IF(J22&gt;#REF!,"Revisar","")</f>
        <v>#REF!</v>
      </c>
      <c r="U22" s="10" t="e">
        <f>IF(I22&lt;#REF!,"Revisar inicio","")</f>
        <v>#REF!</v>
      </c>
      <c r="V22" s="16" t="str">
        <f>IF(I22="","",IF(I22&lt;#REF!,#REF!,I22))</f>
        <v/>
      </c>
      <c r="W22" s="16" t="str">
        <f>IF(J22="","",IF(J22&gt;#REF!,#REF!,J22))</f>
        <v/>
      </c>
    </row>
    <row r="23" spans="1:23" s="119" customFormat="1" ht="13.5" customHeight="1" x14ac:dyDescent="0.2">
      <c r="A23" s="10" t="s">
        <v>418</v>
      </c>
      <c r="B23" s="119">
        <v>13</v>
      </c>
      <c r="C23" s="597" t="s">
        <v>459</v>
      </c>
      <c r="D23" s="597" t="s">
        <v>459</v>
      </c>
      <c r="E23" s="119" t="s">
        <v>374</v>
      </c>
      <c r="F23" s="174">
        <v>21116</v>
      </c>
      <c r="G23" s="119" t="s">
        <v>19</v>
      </c>
      <c r="I23" s="125">
        <v>40843</v>
      </c>
      <c r="J23" s="125">
        <v>40984</v>
      </c>
      <c r="K23" s="119">
        <v>4.6356164383561644</v>
      </c>
      <c r="L23" s="119" t="s">
        <v>16</v>
      </c>
      <c r="M23" s="119">
        <v>4.6356164383561644</v>
      </c>
      <c r="N23" s="119">
        <v>0</v>
      </c>
      <c r="O23" s="119">
        <v>905</v>
      </c>
      <c r="P23" s="119">
        <v>0</v>
      </c>
      <c r="Q23" s="119">
        <v>257393672</v>
      </c>
      <c r="R23" s="119" t="s">
        <v>481</v>
      </c>
      <c r="T23" s="119" t="s">
        <v>464</v>
      </c>
      <c r="U23" s="119" t="s">
        <v>464</v>
      </c>
      <c r="V23" s="119">
        <v>40843</v>
      </c>
      <c r="W23" s="119">
        <v>40984</v>
      </c>
    </row>
    <row r="24" spans="1:23" s="119" customFormat="1" ht="13.5" customHeight="1" x14ac:dyDescent="0.2">
      <c r="A24" s="10" t="s">
        <v>418</v>
      </c>
      <c r="B24" s="119">
        <v>13</v>
      </c>
      <c r="C24" s="597" t="s">
        <v>459</v>
      </c>
      <c r="D24" s="597" t="s">
        <v>459</v>
      </c>
      <c r="E24" s="119" t="s">
        <v>374</v>
      </c>
      <c r="F24" s="174">
        <v>21234</v>
      </c>
      <c r="G24" s="119" t="s">
        <v>19</v>
      </c>
      <c r="I24" s="125">
        <v>41186</v>
      </c>
      <c r="J24" s="125">
        <v>41258</v>
      </c>
      <c r="K24" s="119">
        <v>2.3671232876712329</v>
      </c>
      <c r="L24" s="119" t="s">
        <v>16</v>
      </c>
      <c r="M24" s="119">
        <v>2.3671232876712329</v>
      </c>
      <c r="N24" s="119">
        <v>0</v>
      </c>
      <c r="O24" s="119">
        <v>1915</v>
      </c>
      <c r="Q24" s="119">
        <v>413104041</v>
      </c>
      <c r="R24" s="119" t="s">
        <v>482</v>
      </c>
      <c r="T24" s="119" t="s">
        <v>464</v>
      </c>
      <c r="U24" s="119" t="s">
        <v>464</v>
      </c>
      <c r="V24" s="119">
        <v>41186</v>
      </c>
      <c r="W24" s="119">
        <v>41258</v>
      </c>
    </row>
    <row r="25" spans="1:23" s="119" customFormat="1" ht="13.5" customHeight="1" x14ac:dyDescent="0.2">
      <c r="A25" s="10" t="s">
        <v>418</v>
      </c>
      <c r="B25" s="119">
        <v>13</v>
      </c>
      <c r="C25" s="597" t="s">
        <v>459</v>
      </c>
      <c r="D25" s="597" t="s">
        <v>459</v>
      </c>
      <c r="E25" s="119" t="s">
        <v>483</v>
      </c>
      <c r="G25" s="119" t="s">
        <v>19</v>
      </c>
      <c r="I25" s="125">
        <v>41214</v>
      </c>
      <c r="J25" s="125">
        <v>41424</v>
      </c>
      <c r="K25" s="119">
        <v>6.9041095890410951</v>
      </c>
      <c r="L25" s="119" t="s">
        <v>16</v>
      </c>
      <c r="M25" s="119">
        <v>6.9041095890410951</v>
      </c>
      <c r="N25" s="119">
        <v>0</v>
      </c>
      <c r="O25" s="119">
        <v>19</v>
      </c>
      <c r="R25" s="119">
        <v>85</v>
      </c>
      <c r="S25" s="119" t="s">
        <v>484</v>
      </c>
      <c r="T25" s="119" t="s">
        <v>464</v>
      </c>
      <c r="U25" s="119" t="s">
        <v>464</v>
      </c>
      <c r="V25" s="119">
        <v>41214</v>
      </c>
      <c r="W25" s="119">
        <v>41424</v>
      </c>
    </row>
    <row r="26" spans="1:23" s="119" customFormat="1" ht="13.5" customHeight="1" x14ac:dyDescent="0.2">
      <c r="A26" s="10" t="s">
        <v>418</v>
      </c>
      <c r="B26" s="119">
        <v>13</v>
      </c>
      <c r="C26" s="597" t="s">
        <v>459</v>
      </c>
      <c r="D26" s="597" t="s">
        <v>459</v>
      </c>
      <c r="E26" s="119" t="s">
        <v>485</v>
      </c>
      <c r="I26" s="125"/>
      <c r="J26" s="125"/>
      <c r="K26" s="119">
        <v>0</v>
      </c>
      <c r="M26" s="119" t="e">
        <v>#VALUE!</v>
      </c>
      <c r="N26" s="119" t="e">
        <v>#VALUE!</v>
      </c>
      <c r="S26" s="119" t="s">
        <v>486</v>
      </c>
      <c r="T26" s="119" t="s">
        <v>464</v>
      </c>
      <c r="U26" s="119" t="s">
        <v>487</v>
      </c>
      <c r="V26" s="119" t="s">
        <v>464</v>
      </c>
      <c r="W26" s="119" t="s">
        <v>464</v>
      </c>
    </row>
    <row r="27" spans="1:23" s="119" customFormat="1" ht="13.5" customHeight="1" x14ac:dyDescent="0.2">
      <c r="A27" s="10" t="s">
        <v>418</v>
      </c>
      <c r="B27" s="119">
        <v>13</v>
      </c>
      <c r="C27" s="597" t="s">
        <v>459</v>
      </c>
      <c r="D27" s="597" t="s">
        <v>459</v>
      </c>
      <c r="E27" s="119" t="s">
        <v>488</v>
      </c>
      <c r="F27" s="119">
        <v>0.04</v>
      </c>
      <c r="I27" s="125"/>
      <c r="J27" s="125"/>
      <c r="K27" s="119">
        <v>0</v>
      </c>
      <c r="M27" s="119" t="e">
        <v>#VALUE!</v>
      </c>
      <c r="N27" s="119" t="e">
        <v>#VALUE!</v>
      </c>
      <c r="S27" s="119" t="s">
        <v>489</v>
      </c>
      <c r="T27" s="119" t="s">
        <v>464</v>
      </c>
      <c r="U27" s="119" t="s">
        <v>487</v>
      </c>
      <c r="V27" s="119" t="s">
        <v>464</v>
      </c>
      <c r="W27" s="119" t="s">
        <v>464</v>
      </c>
    </row>
    <row r="28" spans="1:23" s="119" customFormat="1" ht="13.5" customHeight="1" x14ac:dyDescent="0.2">
      <c r="A28" s="10" t="s">
        <v>418</v>
      </c>
      <c r="B28" s="119">
        <v>13</v>
      </c>
      <c r="C28" s="597" t="s">
        <v>459</v>
      </c>
      <c r="D28" s="597" t="s">
        <v>459</v>
      </c>
      <c r="E28" s="119" t="s">
        <v>490</v>
      </c>
      <c r="I28" s="125"/>
      <c r="J28" s="125"/>
      <c r="K28" s="119">
        <v>0</v>
      </c>
      <c r="M28" s="119" t="e">
        <v>#VALUE!</v>
      </c>
      <c r="N28" s="119" t="e">
        <v>#VALUE!</v>
      </c>
      <c r="S28" s="119" t="s">
        <v>491</v>
      </c>
      <c r="T28" s="119" t="s">
        <v>464</v>
      </c>
      <c r="U28" s="119" t="s">
        <v>487</v>
      </c>
      <c r="V28" s="119" t="s">
        <v>464</v>
      </c>
      <c r="W28" s="119" t="s">
        <v>464</v>
      </c>
    </row>
    <row r="29" spans="1:23" s="120" customFormat="1" ht="13.5" customHeight="1" x14ac:dyDescent="0.2">
      <c r="A29" s="120" t="s">
        <v>492</v>
      </c>
      <c r="C29" s="598" t="s">
        <v>493</v>
      </c>
      <c r="D29" s="598" t="s">
        <v>431</v>
      </c>
      <c r="E29" s="33" t="s">
        <v>494</v>
      </c>
      <c r="F29" s="33" t="s">
        <v>495</v>
      </c>
      <c r="G29" s="33" t="s">
        <v>19</v>
      </c>
      <c r="H29" s="34">
        <v>1</v>
      </c>
      <c r="I29" s="35">
        <v>40217</v>
      </c>
      <c r="J29" s="35">
        <v>40527</v>
      </c>
      <c r="K29" s="33" t="s">
        <v>16</v>
      </c>
      <c r="L29" s="33" t="s">
        <v>496</v>
      </c>
      <c r="M29" s="33"/>
      <c r="N29" s="33">
        <v>370</v>
      </c>
      <c r="O29" s="34">
        <v>1</v>
      </c>
      <c r="P29" s="33" t="s">
        <v>497</v>
      </c>
      <c r="Q29" s="33" t="s">
        <v>498</v>
      </c>
      <c r="R29" s="33"/>
    </row>
    <row r="30" spans="1:23" s="120" customFormat="1" ht="13.5" customHeight="1" x14ac:dyDescent="0.2">
      <c r="A30" s="120" t="s">
        <v>492</v>
      </c>
      <c r="C30" s="598" t="s">
        <v>493</v>
      </c>
      <c r="D30" s="598" t="s">
        <v>431</v>
      </c>
      <c r="E30" s="33" t="s">
        <v>494</v>
      </c>
      <c r="F30" s="33" t="s">
        <v>499</v>
      </c>
      <c r="G30" s="33" t="s">
        <v>19</v>
      </c>
      <c r="H30" s="34">
        <v>1</v>
      </c>
      <c r="I30" s="35">
        <v>40679</v>
      </c>
      <c r="J30" s="35">
        <v>40804</v>
      </c>
      <c r="K30" s="33" t="s">
        <v>16</v>
      </c>
      <c r="L30" s="33" t="s">
        <v>500</v>
      </c>
      <c r="M30" s="33"/>
      <c r="N30" s="33">
        <v>0</v>
      </c>
      <c r="O30" s="34">
        <v>1</v>
      </c>
      <c r="P30" s="33" t="s">
        <v>501</v>
      </c>
      <c r="Q30" s="33" t="s">
        <v>502</v>
      </c>
      <c r="R30" s="33" t="s">
        <v>503</v>
      </c>
    </row>
    <row r="31" spans="1:23" s="120" customFormat="1" ht="13.5" customHeight="1" x14ac:dyDescent="0.2">
      <c r="A31" s="120" t="s">
        <v>492</v>
      </c>
      <c r="C31" s="598" t="s">
        <v>493</v>
      </c>
      <c r="D31" s="598" t="s">
        <v>431</v>
      </c>
      <c r="E31" s="33" t="s">
        <v>504</v>
      </c>
      <c r="F31" s="33">
        <v>2111619</v>
      </c>
      <c r="G31" s="33" t="s">
        <v>19</v>
      </c>
      <c r="H31" s="34">
        <v>1</v>
      </c>
      <c r="I31" s="35">
        <v>40844</v>
      </c>
      <c r="J31" s="35">
        <v>40969</v>
      </c>
      <c r="K31" s="33" t="s">
        <v>16</v>
      </c>
      <c r="L31" s="33" t="s">
        <v>505</v>
      </c>
      <c r="M31" s="33"/>
      <c r="N31" s="33">
        <v>977</v>
      </c>
      <c r="O31" s="34">
        <v>1</v>
      </c>
      <c r="P31" s="33" t="s">
        <v>506</v>
      </c>
      <c r="Q31" s="33" t="s">
        <v>507</v>
      </c>
      <c r="R31" s="33"/>
    </row>
    <row r="32" spans="1:23" s="120" customFormat="1" ht="13.5" customHeight="1" x14ac:dyDescent="0.2">
      <c r="A32" s="120" t="s">
        <v>492</v>
      </c>
      <c r="C32" s="598" t="s">
        <v>493</v>
      </c>
      <c r="D32" s="598" t="s">
        <v>431</v>
      </c>
      <c r="E32" s="33" t="s">
        <v>508</v>
      </c>
      <c r="F32" s="33">
        <v>2121266</v>
      </c>
      <c r="G32" s="33" t="s">
        <v>19</v>
      </c>
      <c r="H32" s="34">
        <v>1</v>
      </c>
      <c r="I32" s="35">
        <v>41033</v>
      </c>
      <c r="J32" s="35">
        <v>41180</v>
      </c>
      <c r="K32" s="33" t="s">
        <v>16</v>
      </c>
      <c r="L32" s="33" t="s">
        <v>509</v>
      </c>
      <c r="M32" s="33"/>
      <c r="N32" s="33">
        <v>1915</v>
      </c>
      <c r="O32" s="33">
        <v>100</v>
      </c>
      <c r="P32" s="33" t="s">
        <v>510</v>
      </c>
      <c r="Q32" s="33" t="s">
        <v>511</v>
      </c>
      <c r="R32" s="33"/>
    </row>
    <row r="33" spans="1:18" s="120" customFormat="1" ht="13.5" customHeight="1" x14ac:dyDescent="0.2">
      <c r="A33" s="120" t="s">
        <v>492</v>
      </c>
      <c r="C33" s="598" t="s">
        <v>493</v>
      </c>
      <c r="D33" s="598" t="s">
        <v>431</v>
      </c>
      <c r="E33" s="33" t="s">
        <v>508</v>
      </c>
      <c r="F33" s="33">
        <v>2130517</v>
      </c>
      <c r="G33" s="33" t="s">
        <v>19</v>
      </c>
      <c r="H33" s="34">
        <v>100</v>
      </c>
      <c r="I33" s="35">
        <v>41367</v>
      </c>
      <c r="J33" s="35">
        <v>41453</v>
      </c>
      <c r="K33" s="33" t="s">
        <v>16</v>
      </c>
      <c r="L33" s="33" t="s">
        <v>512</v>
      </c>
      <c r="M33" s="33"/>
      <c r="N33" s="33">
        <v>1218</v>
      </c>
      <c r="O33" s="33">
        <v>100</v>
      </c>
      <c r="P33" s="33" t="s">
        <v>513</v>
      </c>
      <c r="Q33" s="33" t="s">
        <v>514</v>
      </c>
      <c r="R33" s="33"/>
    </row>
    <row r="34" spans="1:18" ht="13.5" customHeight="1" x14ac:dyDescent="0.2">
      <c r="C34" s="599"/>
      <c r="D34" s="603"/>
      <c r="E34" s="4"/>
      <c r="F34" s="5"/>
      <c r="G34" s="3"/>
      <c r="H34" s="3"/>
      <c r="I34" s="3"/>
      <c r="J34" s="9"/>
      <c r="K34" s="6"/>
      <c r="L34" s="123"/>
      <c r="M34" s="123"/>
      <c r="N34" s="8"/>
      <c r="O34" s="8"/>
      <c r="P34" s="7"/>
      <c r="Q34" s="7"/>
      <c r="R34" s="2"/>
    </row>
    <row r="35" spans="1:18" s="119" customFormat="1" ht="13.5" customHeight="1" x14ac:dyDescent="0.2">
      <c r="A35" s="119" t="s">
        <v>430</v>
      </c>
      <c r="C35" s="598" t="s">
        <v>448</v>
      </c>
      <c r="D35" s="598" t="s">
        <v>448</v>
      </c>
      <c r="E35" s="11" t="s">
        <v>42</v>
      </c>
      <c r="F35" s="174" t="s">
        <v>449</v>
      </c>
      <c r="G35" s="11" t="s">
        <v>450</v>
      </c>
      <c r="I35" s="125">
        <v>40909</v>
      </c>
      <c r="J35" s="119" t="s">
        <v>451</v>
      </c>
    </row>
    <row r="36" spans="1:18" s="119" customFormat="1" ht="13.5" customHeight="1" x14ac:dyDescent="0.2">
      <c r="A36" s="119" t="s">
        <v>430</v>
      </c>
      <c r="C36" s="598" t="s">
        <v>448</v>
      </c>
      <c r="D36" s="598" t="s">
        <v>448</v>
      </c>
      <c r="E36" s="11" t="s">
        <v>42</v>
      </c>
      <c r="F36" s="177" t="s">
        <v>452</v>
      </c>
      <c r="G36" s="11" t="s">
        <v>450</v>
      </c>
      <c r="I36" s="125">
        <v>40179</v>
      </c>
      <c r="J36" s="125">
        <v>40543</v>
      </c>
    </row>
    <row r="37" spans="1:18" s="119" customFormat="1" ht="13.5" customHeight="1" x14ac:dyDescent="0.2">
      <c r="A37" s="119" t="s">
        <v>430</v>
      </c>
      <c r="C37" s="598" t="s">
        <v>448</v>
      </c>
      <c r="D37" s="598" t="s">
        <v>448</v>
      </c>
      <c r="E37" s="11" t="s">
        <v>42</v>
      </c>
      <c r="F37" s="177" t="s">
        <v>453</v>
      </c>
      <c r="G37" s="11" t="s">
        <v>450</v>
      </c>
      <c r="I37" s="125">
        <v>40544</v>
      </c>
      <c r="J37" s="125">
        <v>40908</v>
      </c>
    </row>
    <row r="38" spans="1:18" s="119" customFormat="1" ht="13.5" customHeight="1" x14ac:dyDescent="0.2">
      <c r="A38" s="119" t="s">
        <v>430</v>
      </c>
      <c r="C38" s="598" t="s">
        <v>448</v>
      </c>
      <c r="D38" s="598" t="s">
        <v>448</v>
      </c>
      <c r="E38" s="11" t="s">
        <v>42</v>
      </c>
      <c r="F38" s="177" t="s">
        <v>449</v>
      </c>
      <c r="G38" s="11" t="s">
        <v>450</v>
      </c>
      <c r="I38" s="125">
        <v>40909</v>
      </c>
      <c r="J38" s="119" t="s">
        <v>451</v>
      </c>
    </row>
    <row r="39" spans="1:18" s="119" customFormat="1" ht="13.5" customHeight="1" x14ac:dyDescent="0.2">
      <c r="A39" s="119" t="s">
        <v>430</v>
      </c>
      <c r="C39" s="598" t="s">
        <v>448</v>
      </c>
      <c r="D39" s="598" t="s">
        <v>448</v>
      </c>
      <c r="E39" s="33" t="s">
        <v>454</v>
      </c>
      <c r="F39" s="178" t="s">
        <v>455</v>
      </c>
      <c r="G39" s="11" t="s">
        <v>456</v>
      </c>
      <c r="I39" s="125">
        <v>41153</v>
      </c>
      <c r="J39" s="125">
        <v>41698</v>
      </c>
    </row>
    <row r="40" spans="1:18" s="119" customFormat="1" ht="13.5" customHeight="1" x14ac:dyDescent="0.2">
      <c r="A40" s="119" t="s">
        <v>430</v>
      </c>
      <c r="C40" s="598" t="s">
        <v>448</v>
      </c>
      <c r="D40" s="598" t="s">
        <v>448</v>
      </c>
      <c r="E40" s="33" t="s">
        <v>454</v>
      </c>
      <c r="F40" s="178" t="s">
        <v>457</v>
      </c>
      <c r="G40" s="11" t="s">
        <v>458</v>
      </c>
      <c r="I40" s="125">
        <v>41699</v>
      </c>
      <c r="J40" s="119" t="s">
        <v>451</v>
      </c>
    </row>
    <row r="41" spans="1:18" s="120" customFormat="1" ht="13.5" customHeight="1" x14ac:dyDescent="0.2">
      <c r="A41" s="120" t="s">
        <v>40</v>
      </c>
      <c r="C41" s="598" t="s">
        <v>41</v>
      </c>
      <c r="D41" s="598" t="s">
        <v>41</v>
      </c>
      <c r="E41" s="33" t="s">
        <v>42</v>
      </c>
      <c r="F41" s="176">
        <v>4.22</v>
      </c>
      <c r="G41" s="33" t="s">
        <v>19</v>
      </c>
      <c r="H41" s="33"/>
      <c r="I41" s="35">
        <v>40179</v>
      </c>
      <c r="J41" s="36">
        <v>40543</v>
      </c>
      <c r="K41" s="33" t="s">
        <v>16</v>
      </c>
      <c r="L41" s="33">
        <v>12</v>
      </c>
      <c r="M41" s="33"/>
      <c r="N41" s="33">
        <v>800</v>
      </c>
      <c r="O41" s="33">
        <v>0</v>
      </c>
      <c r="P41" s="33" t="s">
        <v>43</v>
      </c>
      <c r="Q41" s="33" t="s">
        <v>44</v>
      </c>
      <c r="R41" s="33" t="s">
        <v>45</v>
      </c>
    </row>
    <row r="42" spans="1:18" s="120" customFormat="1" ht="13.5" customHeight="1" x14ac:dyDescent="0.2">
      <c r="A42" s="120" t="s">
        <v>40</v>
      </c>
      <c r="C42" s="598" t="s">
        <v>41</v>
      </c>
      <c r="D42" s="598" t="s">
        <v>41</v>
      </c>
      <c r="E42" s="33" t="s">
        <v>42</v>
      </c>
      <c r="F42" s="176">
        <v>2</v>
      </c>
      <c r="G42" s="33" t="s">
        <v>19</v>
      </c>
      <c r="H42" s="33"/>
      <c r="I42" s="35">
        <v>40179</v>
      </c>
      <c r="J42" s="36">
        <v>40543</v>
      </c>
      <c r="K42" s="33" t="s">
        <v>16</v>
      </c>
      <c r="L42" s="33">
        <v>12</v>
      </c>
      <c r="M42" s="33"/>
      <c r="N42" s="33">
        <v>800</v>
      </c>
      <c r="O42" s="33"/>
      <c r="P42" s="33" t="s">
        <v>43</v>
      </c>
      <c r="Q42" s="33" t="s">
        <v>44</v>
      </c>
      <c r="R42" s="33"/>
    </row>
    <row r="43" spans="1:18" s="120" customFormat="1" ht="13.5" customHeight="1" x14ac:dyDescent="0.2">
      <c r="A43" s="120" t="s">
        <v>40</v>
      </c>
      <c r="C43" s="598" t="s">
        <v>41</v>
      </c>
      <c r="D43" s="598" t="s">
        <v>41</v>
      </c>
      <c r="E43" s="33" t="s">
        <v>42</v>
      </c>
      <c r="F43" s="176">
        <v>1.99</v>
      </c>
      <c r="G43" s="33" t="s">
        <v>19</v>
      </c>
      <c r="H43" s="33"/>
      <c r="I43" s="35">
        <v>40909</v>
      </c>
      <c r="J43" s="36">
        <v>42004</v>
      </c>
      <c r="K43" s="33" t="s">
        <v>16</v>
      </c>
      <c r="L43" s="33">
        <v>12</v>
      </c>
      <c r="M43" s="33"/>
      <c r="N43" s="33">
        <v>2314</v>
      </c>
      <c r="O43" s="33"/>
      <c r="P43" s="33" t="s">
        <v>43</v>
      </c>
      <c r="Q43" s="33" t="s">
        <v>44</v>
      </c>
      <c r="R43" s="33"/>
    </row>
    <row r="44" spans="1:18" s="120" customFormat="1" ht="13.5" customHeight="1" x14ac:dyDescent="0.2">
      <c r="A44" s="120" t="s">
        <v>40</v>
      </c>
      <c r="C44" s="598" t="s">
        <v>41</v>
      </c>
      <c r="D44" s="598" t="s">
        <v>41</v>
      </c>
      <c r="E44" s="33" t="s">
        <v>46</v>
      </c>
      <c r="F44" s="178" t="s">
        <v>47</v>
      </c>
      <c r="G44" s="33" t="s">
        <v>16</v>
      </c>
      <c r="H44" s="33"/>
      <c r="I44" s="35">
        <v>41153</v>
      </c>
      <c r="J44" s="36">
        <v>41698</v>
      </c>
      <c r="K44" s="33" t="s">
        <v>16</v>
      </c>
      <c r="L44" s="36">
        <v>36527</v>
      </c>
      <c r="M44" s="33"/>
      <c r="N44" s="33"/>
      <c r="O44" s="33">
        <v>0</v>
      </c>
      <c r="P44" s="33"/>
      <c r="Q44" s="33"/>
      <c r="R44" s="33"/>
    </row>
    <row r="45" spans="1:18" s="120" customFormat="1" ht="13.5" customHeight="1" x14ac:dyDescent="0.2">
      <c r="A45" s="120" t="s">
        <v>40</v>
      </c>
      <c r="C45" s="598" t="s">
        <v>41</v>
      </c>
      <c r="D45" s="598" t="s">
        <v>41</v>
      </c>
      <c r="E45" s="33" t="s">
        <v>46</v>
      </c>
      <c r="F45" s="178" t="s">
        <v>48</v>
      </c>
      <c r="G45" s="33" t="s">
        <v>16</v>
      </c>
      <c r="H45" s="33"/>
      <c r="I45" s="35">
        <v>41699</v>
      </c>
      <c r="J45" s="36">
        <v>42063</v>
      </c>
      <c r="K45" s="33" t="s">
        <v>16</v>
      </c>
      <c r="L45" s="36">
        <v>36538</v>
      </c>
      <c r="M45" s="33"/>
      <c r="N45" s="33"/>
      <c r="O45" s="33"/>
      <c r="P45" s="33"/>
      <c r="Q45" s="33"/>
      <c r="R45" s="119"/>
    </row>
    <row r="46" spans="1:18" ht="13.5" customHeight="1" x14ac:dyDescent="0.2">
      <c r="A46" s="120" t="s">
        <v>492</v>
      </c>
      <c r="B46" s="120"/>
      <c r="C46" s="598" t="s">
        <v>885</v>
      </c>
      <c r="D46" s="598" t="s">
        <v>886</v>
      </c>
      <c r="E46" s="33" t="s">
        <v>887</v>
      </c>
      <c r="F46" s="178" t="s">
        <v>888</v>
      </c>
      <c r="G46" s="33" t="s">
        <v>19</v>
      </c>
      <c r="H46" s="33">
        <v>1</v>
      </c>
      <c r="I46" s="35">
        <v>40971</v>
      </c>
      <c r="J46" s="36" t="s">
        <v>409</v>
      </c>
      <c r="K46" s="33" t="s">
        <v>16</v>
      </c>
      <c r="L46" s="36">
        <v>30.9</v>
      </c>
      <c r="M46" s="33">
        <v>0</v>
      </c>
      <c r="N46" s="33">
        <v>336</v>
      </c>
      <c r="O46" s="33">
        <v>336</v>
      </c>
      <c r="P46" s="33" t="s">
        <v>889</v>
      </c>
      <c r="Q46" s="33" t="s">
        <v>890</v>
      </c>
      <c r="R46" s="119"/>
    </row>
    <row r="47" spans="1:18" ht="13.5" customHeight="1" x14ac:dyDescent="0.2">
      <c r="A47" s="120" t="s">
        <v>492</v>
      </c>
      <c r="B47" s="120"/>
      <c r="C47" s="598" t="s">
        <v>891</v>
      </c>
      <c r="D47" s="598" t="s">
        <v>886</v>
      </c>
      <c r="E47" s="33" t="s">
        <v>887</v>
      </c>
      <c r="F47" s="178" t="s">
        <v>888</v>
      </c>
      <c r="G47" s="33" t="s">
        <v>19</v>
      </c>
      <c r="H47" s="33">
        <v>1</v>
      </c>
      <c r="I47" s="35">
        <v>40971</v>
      </c>
      <c r="J47" s="36" t="s">
        <v>409</v>
      </c>
      <c r="K47" s="33" t="s">
        <v>16</v>
      </c>
      <c r="L47" s="36">
        <v>0</v>
      </c>
      <c r="M47" s="33">
        <v>30.9</v>
      </c>
      <c r="N47" s="33">
        <v>900</v>
      </c>
      <c r="O47" s="33">
        <v>900</v>
      </c>
      <c r="P47" s="33" t="s">
        <v>892</v>
      </c>
      <c r="Q47" s="33" t="s">
        <v>893</v>
      </c>
      <c r="R47" s="119" t="s">
        <v>894</v>
      </c>
    </row>
    <row r="51" spans="1:18" s="528" customFormat="1" ht="13.5" customHeight="1" x14ac:dyDescent="0.2">
      <c r="A51" s="528" t="s">
        <v>1984</v>
      </c>
      <c r="C51" s="607"/>
      <c r="D51" s="608" t="s">
        <v>1714</v>
      </c>
      <c r="E51" s="609" t="s">
        <v>1969</v>
      </c>
      <c r="F51" s="610">
        <v>252</v>
      </c>
      <c r="G51" s="611" t="s">
        <v>19</v>
      </c>
      <c r="H51" s="612" t="s">
        <v>315</v>
      </c>
      <c r="I51" s="613">
        <v>40567</v>
      </c>
      <c r="J51" s="613">
        <v>40908</v>
      </c>
      <c r="K51" s="611" t="s">
        <v>16</v>
      </c>
      <c r="L51" s="610">
        <v>11.23</v>
      </c>
      <c r="M51" s="614">
        <v>0</v>
      </c>
      <c r="N51" s="615">
        <v>95</v>
      </c>
      <c r="O51" s="611">
        <v>95</v>
      </c>
      <c r="P51" s="616">
        <v>172434985</v>
      </c>
      <c r="Q51" s="617">
        <v>347</v>
      </c>
    </row>
    <row r="52" spans="1:18" s="528" customFormat="1" ht="13.5" customHeight="1" x14ac:dyDescent="0.2">
      <c r="A52" s="1" t="s">
        <v>1672</v>
      </c>
      <c r="B52" s="1">
        <v>15</v>
      </c>
      <c r="C52" s="599" t="s">
        <v>1713</v>
      </c>
      <c r="D52" s="603" t="s">
        <v>1714</v>
      </c>
      <c r="E52" s="4" t="s">
        <v>32</v>
      </c>
      <c r="F52" s="5" t="s">
        <v>1715</v>
      </c>
      <c r="G52" s="3" t="s">
        <v>19</v>
      </c>
      <c r="H52" s="535"/>
      <c r="I52" s="536">
        <v>40567</v>
      </c>
      <c r="J52" s="536">
        <v>40908</v>
      </c>
      <c r="K52" s="6" t="s">
        <v>16</v>
      </c>
      <c r="L52" s="8">
        <v>11.23</v>
      </c>
      <c r="M52" s="6"/>
      <c r="N52" s="8">
        <v>455</v>
      </c>
      <c r="O52" s="8">
        <v>120</v>
      </c>
      <c r="P52" s="538"/>
      <c r="Q52" s="538"/>
      <c r="R52" s="539"/>
    </row>
    <row r="53" spans="1:18" s="528" customFormat="1" ht="13.5" customHeight="1" x14ac:dyDescent="0.2">
      <c r="A53" s="1" t="s">
        <v>1672</v>
      </c>
      <c r="B53" s="1">
        <v>15</v>
      </c>
      <c r="C53" s="618" t="s">
        <v>1713</v>
      </c>
      <c r="D53" s="619" t="s">
        <v>1716</v>
      </c>
      <c r="E53" s="620" t="s">
        <v>32</v>
      </c>
      <c r="F53" s="621" t="s">
        <v>1717</v>
      </c>
      <c r="G53" s="622" t="s">
        <v>19</v>
      </c>
      <c r="H53" s="622"/>
      <c r="I53" s="623">
        <v>40187</v>
      </c>
      <c r="J53" s="623">
        <v>40543</v>
      </c>
      <c r="K53" s="624" t="s">
        <v>16</v>
      </c>
      <c r="L53" s="625">
        <v>11.733000000000001</v>
      </c>
      <c r="M53" s="624"/>
      <c r="N53" s="625">
        <v>120</v>
      </c>
      <c r="O53" s="625">
        <v>130</v>
      </c>
      <c r="P53" s="626"/>
      <c r="Q53" s="626"/>
      <c r="R53" s="627"/>
    </row>
    <row r="54" spans="1:18" s="528" customFormat="1" ht="13.5" customHeight="1" x14ac:dyDescent="0.2">
      <c r="A54" s="1" t="s">
        <v>1672</v>
      </c>
      <c r="B54" s="1">
        <v>15</v>
      </c>
      <c r="C54" s="599" t="s">
        <v>1713</v>
      </c>
      <c r="D54" s="603" t="s">
        <v>1716</v>
      </c>
      <c r="E54" s="4" t="s">
        <v>32</v>
      </c>
      <c r="F54" s="5" t="s">
        <v>1718</v>
      </c>
      <c r="G54" s="3" t="s">
        <v>19</v>
      </c>
      <c r="H54" s="3"/>
      <c r="I54" s="536">
        <v>41091</v>
      </c>
      <c r="J54" s="536">
        <v>41273</v>
      </c>
      <c r="K54" s="6" t="s">
        <v>16</v>
      </c>
      <c r="L54" s="8">
        <v>5.96</v>
      </c>
      <c r="M54" s="6"/>
      <c r="N54" s="8">
        <v>130</v>
      </c>
      <c r="O54" s="8">
        <v>0</v>
      </c>
      <c r="P54" s="538"/>
      <c r="Q54" s="538"/>
      <c r="R54" s="539"/>
    </row>
    <row r="55" spans="1:18" s="528" customFormat="1" ht="13.5" customHeight="1" x14ac:dyDescent="0.2">
      <c r="A55" s="1" t="s">
        <v>1672</v>
      </c>
      <c r="B55" s="1">
        <v>15</v>
      </c>
      <c r="C55" s="599" t="s">
        <v>1034</v>
      </c>
      <c r="D55" s="603" t="s">
        <v>32</v>
      </c>
      <c r="E55" s="4" t="s">
        <v>32</v>
      </c>
      <c r="F55" s="5" t="s">
        <v>1719</v>
      </c>
      <c r="G55" s="3" t="s">
        <v>19</v>
      </c>
      <c r="H55" s="535">
        <v>1</v>
      </c>
      <c r="I55" s="536">
        <v>41295</v>
      </c>
      <c r="J55" s="536">
        <v>41912</v>
      </c>
      <c r="K55" s="6" t="s">
        <v>16</v>
      </c>
      <c r="L55" s="8">
        <v>20.57</v>
      </c>
      <c r="M55" s="6"/>
      <c r="N55" s="8">
        <v>120</v>
      </c>
      <c r="O55" s="8">
        <f>+N55*H55</f>
        <v>120</v>
      </c>
      <c r="P55" s="538"/>
      <c r="Q55" s="538"/>
      <c r="R55" s="539"/>
    </row>
    <row r="56" spans="1:18" s="528" customFormat="1" ht="13.5" customHeight="1" x14ac:dyDescent="0.2">
      <c r="A56" s="1" t="s">
        <v>1984</v>
      </c>
      <c r="B56" s="1"/>
      <c r="C56" s="628" t="s">
        <v>1985</v>
      </c>
      <c r="D56" s="629" t="s">
        <v>1714</v>
      </c>
      <c r="E56" s="529" t="s">
        <v>1986</v>
      </c>
      <c r="F56" s="531">
        <v>261</v>
      </c>
      <c r="G56" s="530" t="s">
        <v>16</v>
      </c>
      <c r="H56" s="630"/>
      <c r="I56" s="631">
        <v>40197</v>
      </c>
      <c r="J56" s="631">
        <v>40543</v>
      </c>
      <c r="K56" s="532" t="s">
        <v>16</v>
      </c>
      <c r="L56" s="531">
        <v>11.4</v>
      </c>
      <c r="M56" s="531"/>
      <c r="N56" s="632">
        <v>208</v>
      </c>
      <c r="O56" s="633">
        <v>208</v>
      </c>
      <c r="P56" s="634">
        <v>107789632</v>
      </c>
      <c r="Q56" s="635">
        <v>369</v>
      </c>
      <c r="R56" s="533"/>
    </row>
    <row r="57" spans="1:18" s="528" customFormat="1" ht="13.5" customHeight="1" x14ac:dyDescent="0.2">
      <c r="A57" s="1" t="s">
        <v>1984</v>
      </c>
      <c r="B57" s="1"/>
      <c r="C57" s="628" t="s">
        <v>1985</v>
      </c>
      <c r="D57" s="629" t="s">
        <v>1714</v>
      </c>
      <c r="E57" s="529" t="s">
        <v>1007</v>
      </c>
      <c r="F57" s="531">
        <v>326</v>
      </c>
      <c r="G57" s="530" t="s">
        <v>19</v>
      </c>
      <c r="H57" s="630" t="s">
        <v>315</v>
      </c>
      <c r="I57" s="631">
        <v>39843</v>
      </c>
      <c r="J57" s="631">
        <v>40178</v>
      </c>
      <c r="K57" s="532" t="s">
        <v>16</v>
      </c>
      <c r="L57" s="534">
        <v>11</v>
      </c>
      <c r="M57" s="531">
        <v>0</v>
      </c>
      <c r="N57" s="632">
        <v>90</v>
      </c>
      <c r="O57" s="531">
        <v>90</v>
      </c>
      <c r="P57" s="634">
        <v>34705479</v>
      </c>
      <c r="Q57" s="635">
        <v>333</v>
      </c>
      <c r="R57" s="533"/>
    </row>
    <row r="58" spans="1:18" s="528" customFormat="1" ht="13.5" customHeight="1" x14ac:dyDescent="0.2">
      <c r="A58" s="1" t="s">
        <v>1984</v>
      </c>
      <c r="B58" s="1"/>
      <c r="C58" s="636" t="s">
        <v>1985</v>
      </c>
      <c r="D58" s="637" t="s">
        <v>1714</v>
      </c>
      <c r="E58" s="638" t="s">
        <v>1969</v>
      </c>
      <c r="F58" s="639">
        <v>251</v>
      </c>
      <c r="G58" s="640" t="s">
        <v>19</v>
      </c>
      <c r="H58" s="641"/>
      <c r="I58" s="642">
        <v>40076</v>
      </c>
      <c r="J58" s="643">
        <v>40178</v>
      </c>
      <c r="K58" s="644" t="s">
        <v>16</v>
      </c>
      <c r="L58" s="645">
        <v>3.36</v>
      </c>
      <c r="M58" s="645">
        <v>0</v>
      </c>
      <c r="N58" s="646">
        <v>325</v>
      </c>
      <c r="O58" s="638" t="s">
        <v>1987</v>
      </c>
      <c r="P58" s="647">
        <v>162986824</v>
      </c>
      <c r="Q58" s="648">
        <v>275</v>
      </c>
      <c r="R58" s="644"/>
    </row>
    <row r="62" spans="1:18" s="528" customFormat="1" ht="13.5" customHeight="1" x14ac:dyDescent="0.2">
      <c r="A62" s="1" t="s">
        <v>1672</v>
      </c>
      <c r="B62" s="1">
        <v>28</v>
      </c>
      <c r="C62" s="653" t="s">
        <v>1690</v>
      </c>
      <c r="D62" s="603" t="s">
        <v>1690</v>
      </c>
      <c r="E62" s="4" t="s">
        <v>1691</v>
      </c>
      <c r="F62" s="537">
        <v>113</v>
      </c>
      <c r="G62" s="3" t="s">
        <v>19</v>
      </c>
      <c r="H62" s="3"/>
      <c r="I62" s="536">
        <v>41298</v>
      </c>
      <c r="J62" s="6">
        <v>41639</v>
      </c>
      <c r="K62" s="6" t="s">
        <v>16</v>
      </c>
      <c r="L62" s="8">
        <f t="shared" ref="L62" si="2">(J62-I62)/30</f>
        <v>11.366666666666667</v>
      </c>
      <c r="M62" s="6"/>
      <c r="N62" s="9">
        <v>1200</v>
      </c>
      <c r="O62" s="8"/>
      <c r="P62" s="538">
        <v>1036671104</v>
      </c>
      <c r="Q62" s="649">
        <v>57</v>
      </c>
      <c r="R62" s="539"/>
    </row>
    <row r="63" spans="1:18" s="528" customFormat="1" ht="13.5" customHeight="1" x14ac:dyDescent="0.2">
      <c r="A63" s="1" t="s">
        <v>1672</v>
      </c>
      <c r="B63" s="1">
        <v>27</v>
      </c>
      <c r="C63" s="654" t="s">
        <v>1690</v>
      </c>
      <c r="D63" s="603" t="s">
        <v>1690</v>
      </c>
      <c r="E63" s="4" t="s">
        <v>1691</v>
      </c>
      <c r="F63" s="537">
        <v>41</v>
      </c>
      <c r="G63" s="3" t="s">
        <v>19</v>
      </c>
      <c r="H63" s="535"/>
      <c r="I63" s="536">
        <v>40920</v>
      </c>
      <c r="J63" s="6">
        <v>41274</v>
      </c>
      <c r="K63" s="6" t="s">
        <v>16</v>
      </c>
      <c r="L63" s="8">
        <f>(J63-I63)/30</f>
        <v>11.8</v>
      </c>
      <c r="M63" s="6"/>
      <c r="N63" s="9">
        <v>1950</v>
      </c>
      <c r="O63" s="8"/>
      <c r="P63" s="7">
        <v>434304000</v>
      </c>
      <c r="Q63" s="649">
        <v>58</v>
      </c>
      <c r="R63" s="540" t="s">
        <v>1692</v>
      </c>
    </row>
    <row r="64" spans="1:18" s="528" customFormat="1" ht="13.5" customHeight="1" x14ac:dyDescent="0.2">
      <c r="A64" s="1" t="s">
        <v>1672</v>
      </c>
      <c r="B64" s="1">
        <v>27</v>
      </c>
      <c r="C64" s="654" t="s">
        <v>1690</v>
      </c>
      <c r="D64" s="603" t="s">
        <v>1690</v>
      </c>
      <c r="E64" s="4" t="s">
        <v>1691</v>
      </c>
      <c r="F64" s="537">
        <v>26</v>
      </c>
      <c r="G64" s="3" t="s">
        <v>19</v>
      </c>
      <c r="H64" s="5"/>
      <c r="I64" s="536">
        <v>40057</v>
      </c>
      <c r="J64" s="6">
        <v>40178</v>
      </c>
      <c r="K64" s="6" t="s">
        <v>16</v>
      </c>
      <c r="L64" s="8">
        <f t="shared" ref="L64" si="3">(J64-I64)/30</f>
        <v>4.0333333333333332</v>
      </c>
      <c r="M64" s="6"/>
      <c r="N64" s="9">
        <v>1250</v>
      </c>
      <c r="O64" s="8"/>
      <c r="P64" s="538">
        <v>252315000</v>
      </c>
      <c r="Q64" s="649">
        <v>59</v>
      </c>
      <c r="R64" s="539"/>
    </row>
    <row r="65" spans="1:19" s="528" customFormat="1" ht="13.5" customHeight="1" x14ac:dyDescent="0.2">
      <c r="A65" s="1" t="s">
        <v>1984</v>
      </c>
      <c r="B65" s="650">
        <v>1</v>
      </c>
      <c r="C65" s="655" t="s">
        <v>2016</v>
      </c>
      <c r="D65" s="629" t="s">
        <v>1690</v>
      </c>
      <c r="E65" s="529" t="s">
        <v>32</v>
      </c>
      <c r="F65" s="531">
        <v>137</v>
      </c>
      <c r="G65" s="530" t="s">
        <v>19</v>
      </c>
      <c r="H65" s="651" t="s">
        <v>315</v>
      </c>
      <c r="I65" s="631">
        <v>41661</v>
      </c>
      <c r="J65" s="631">
        <v>42004</v>
      </c>
      <c r="K65" s="532" t="s">
        <v>16</v>
      </c>
      <c r="L65" s="534">
        <v>8.3000000000000007</v>
      </c>
      <c r="M65" s="531">
        <v>4</v>
      </c>
      <c r="N65" s="632">
        <v>800</v>
      </c>
      <c r="O65" s="632">
        <v>800</v>
      </c>
      <c r="P65" s="634">
        <v>194611200</v>
      </c>
      <c r="Q65" s="635">
        <v>109</v>
      </c>
      <c r="R65" s="533"/>
    </row>
    <row r="66" spans="1:19" s="528" customFormat="1" ht="13.5" customHeight="1" x14ac:dyDescent="0.2">
      <c r="A66" s="1" t="s">
        <v>1984</v>
      </c>
      <c r="B66" s="650">
        <v>1</v>
      </c>
      <c r="C66" s="655" t="s">
        <v>2016</v>
      </c>
      <c r="D66" s="629" t="s">
        <v>1690</v>
      </c>
      <c r="E66" s="529" t="s">
        <v>32</v>
      </c>
      <c r="F66" s="531">
        <v>207</v>
      </c>
      <c r="G66" s="530" t="s">
        <v>16</v>
      </c>
      <c r="H66" s="630" t="s">
        <v>315</v>
      </c>
      <c r="I66" s="631">
        <v>39853</v>
      </c>
      <c r="J66" s="631">
        <v>40147</v>
      </c>
      <c r="K66" s="532" t="s">
        <v>16</v>
      </c>
      <c r="L66" s="534">
        <v>0</v>
      </c>
      <c r="M66" s="531">
        <v>11</v>
      </c>
      <c r="N66" s="632">
        <v>2419</v>
      </c>
      <c r="O66" s="632">
        <v>2419</v>
      </c>
      <c r="P66" s="634">
        <v>253600116</v>
      </c>
      <c r="Q66" s="635">
        <v>103</v>
      </c>
      <c r="R66" s="533" t="s">
        <v>2017</v>
      </c>
    </row>
    <row r="67" spans="1:19" ht="13.5" customHeight="1" x14ac:dyDescent="0.2">
      <c r="A67" s="1" t="s">
        <v>1984</v>
      </c>
      <c r="B67" s="100">
        <v>5</v>
      </c>
      <c r="C67" s="655" t="s">
        <v>2018</v>
      </c>
      <c r="D67" s="530" t="s">
        <v>2019</v>
      </c>
      <c r="E67" s="529" t="s">
        <v>2020</v>
      </c>
      <c r="F67" s="531">
        <v>331</v>
      </c>
      <c r="G67" s="530" t="s">
        <v>19</v>
      </c>
      <c r="H67" s="651"/>
      <c r="I67" s="631">
        <v>41547</v>
      </c>
      <c r="J67" s="631">
        <v>41988</v>
      </c>
      <c r="K67" s="532" t="s">
        <v>16</v>
      </c>
      <c r="L67" s="534">
        <v>12</v>
      </c>
      <c r="M67" s="531">
        <v>3</v>
      </c>
      <c r="N67" s="632">
        <v>1942</v>
      </c>
      <c r="O67" s="652"/>
      <c r="P67" s="634">
        <f>3549737535+1105382860+451714902</f>
        <v>5106835297</v>
      </c>
      <c r="Q67" s="635">
        <v>63</v>
      </c>
      <c r="R67" s="533"/>
    </row>
    <row r="68" spans="1:19" ht="13.5" customHeight="1" x14ac:dyDescent="0.2">
      <c r="A68" s="1" t="s">
        <v>1984</v>
      </c>
      <c r="B68" s="100">
        <v>5</v>
      </c>
      <c r="C68" s="655" t="s">
        <v>2018</v>
      </c>
      <c r="D68" s="530" t="s">
        <v>2019</v>
      </c>
      <c r="E68" s="529" t="s">
        <v>2020</v>
      </c>
      <c r="F68" s="531">
        <v>72</v>
      </c>
      <c r="G68" s="530" t="s">
        <v>19</v>
      </c>
      <c r="H68" s="651"/>
      <c r="I68" s="631">
        <v>40725</v>
      </c>
      <c r="J68" s="631">
        <v>40908</v>
      </c>
      <c r="K68" s="532" t="s">
        <v>16</v>
      </c>
      <c r="L68" s="534">
        <v>5.8</v>
      </c>
      <c r="M68" s="531">
        <v>3</v>
      </c>
      <c r="N68" s="632">
        <v>1250</v>
      </c>
      <c r="O68" s="652"/>
      <c r="P68" s="634">
        <v>434304000</v>
      </c>
      <c r="Q68" s="635">
        <v>59</v>
      </c>
      <c r="R68" s="533"/>
    </row>
    <row r="69" spans="1:19" ht="13.5" customHeight="1" x14ac:dyDescent="0.2">
      <c r="A69" s="1" t="s">
        <v>1984</v>
      </c>
      <c r="B69" s="100">
        <v>5</v>
      </c>
      <c r="C69" s="655" t="s">
        <v>2018</v>
      </c>
      <c r="D69" s="530" t="s">
        <v>2019</v>
      </c>
      <c r="E69" s="529" t="s">
        <v>2020</v>
      </c>
      <c r="F69" s="531">
        <v>256</v>
      </c>
      <c r="G69" s="530" t="s">
        <v>16</v>
      </c>
      <c r="H69" s="651"/>
      <c r="I69" s="631">
        <v>40906</v>
      </c>
      <c r="J69" s="631">
        <v>41243</v>
      </c>
      <c r="K69" s="532" t="s">
        <v>16</v>
      </c>
      <c r="L69" s="534"/>
      <c r="M69" s="531">
        <v>11</v>
      </c>
      <c r="N69" s="632">
        <v>19119</v>
      </c>
      <c r="O69" s="652">
        <v>0.32450000000000001</v>
      </c>
      <c r="P69" s="634">
        <v>3328638300</v>
      </c>
      <c r="Q69" s="635">
        <v>62</v>
      </c>
      <c r="R69" s="533" t="s">
        <v>2021</v>
      </c>
    </row>
    <row r="70" spans="1:19" ht="13.5" customHeight="1" x14ac:dyDescent="0.2">
      <c r="A70" s="1" t="s">
        <v>1984</v>
      </c>
      <c r="B70" s="100">
        <v>5</v>
      </c>
      <c r="C70" s="655" t="s">
        <v>2018</v>
      </c>
      <c r="D70" s="530" t="s">
        <v>2019</v>
      </c>
      <c r="E70" s="529" t="s">
        <v>2020</v>
      </c>
      <c r="F70" s="531">
        <v>81</v>
      </c>
      <c r="G70" s="530" t="s">
        <v>19</v>
      </c>
      <c r="H70" s="651"/>
      <c r="I70" s="631">
        <v>40209</v>
      </c>
      <c r="J70" s="631">
        <v>40543</v>
      </c>
      <c r="K70" s="532" t="s">
        <v>16</v>
      </c>
      <c r="L70" s="534">
        <v>11</v>
      </c>
      <c r="M70" s="531">
        <v>0</v>
      </c>
      <c r="N70" s="632">
        <v>1250</v>
      </c>
      <c r="O70" s="652"/>
      <c r="P70" s="634">
        <v>262500000</v>
      </c>
      <c r="Q70" s="635">
        <v>63</v>
      </c>
      <c r="R70" s="533"/>
    </row>
    <row r="71" spans="1:19" ht="13.5" customHeight="1" x14ac:dyDescent="0.2">
      <c r="A71" s="1" t="s">
        <v>1984</v>
      </c>
      <c r="B71" s="100">
        <v>5</v>
      </c>
      <c r="C71" s="655" t="s">
        <v>2018</v>
      </c>
      <c r="D71" s="530" t="s">
        <v>2019</v>
      </c>
      <c r="E71" s="529" t="s">
        <v>2020</v>
      </c>
      <c r="F71" s="531">
        <v>26</v>
      </c>
      <c r="G71" s="530" t="s">
        <v>19</v>
      </c>
      <c r="H71" s="630"/>
      <c r="I71" s="631">
        <v>39841</v>
      </c>
      <c r="J71" s="631">
        <v>40178</v>
      </c>
      <c r="K71" s="532" t="s">
        <v>16</v>
      </c>
      <c r="L71" s="534">
        <v>11.1</v>
      </c>
      <c r="M71" s="531">
        <v>0</v>
      </c>
      <c r="N71" s="632">
        <v>1250</v>
      </c>
      <c r="O71" s="652"/>
      <c r="P71" s="634">
        <v>251315000</v>
      </c>
      <c r="Q71" s="635">
        <v>64</v>
      </c>
      <c r="R71" s="533"/>
    </row>
    <row r="74" spans="1:19" s="607" customFormat="1" ht="14.25" customHeight="1" x14ac:dyDescent="0.2">
      <c r="A74" s="607" t="s">
        <v>2326</v>
      </c>
      <c r="B74" s="607">
        <v>8</v>
      </c>
      <c r="C74" s="991" t="s">
        <v>2212</v>
      </c>
      <c r="D74" s="992" t="s">
        <v>2212</v>
      </c>
      <c r="E74" s="991" t="s">
        <v>2213</v>
      </c>
      <c r="F74" s="1001">
        <v>135</v>
      </c>
      <c r="G74" s="1002" t="s">
        <v>19</v>
      </c>
      <c r="H74" s="1003">
        <v>1</v>
      </c>
      <c r="I74" s="1004">
        <v>40973</v>
      </c>
      <c r="J74" s="1004">
        <v>41274</v>
      </c>
      <c r="K74" s="1005" t="s">
        <v>16</v>
      </c>
      <c r="L74" s="1006">
        <v>9.83</v>
      </c>
      <c r="M74" s="1005"/>
      <c r="N74" s="1001">
        <v>200</v>
      </c>
      <c r="O74" s="1001">
        <f>+N74*H74</f>
        <v>200</v>
      </c>
      <c r="P74" s="1008">
        <v>348001920</v>
      </c>
      <c r="Q74" s="1008">
        <v>83</v>
      </c>
      <c r="R74" s="1009" t="s">
        <v>2112</v>
      </c>
    </row>
    <row r="75" spans="1:19" s="607" customFormat="1" ht="14.25" customHeight="1" x14ac:dyDescent="0.2">
      <c r="A75" s="607" t="s">
        <v>2326</v>
      </c>
      <c r="B75" s="607">
        <v>8</v>
      </c>
      <c r="C75" s="991" t="s">
        <v>2212</v>
      </c>
      <c r="D75" s="992" t="s">
        <v>2212</v>
      </c>
      <c r="E75" s="991" t="s">
        <v>2214</v>
      </c>
      <c r="F75" s="1001">
        <v>77</v>
      </c>
      <c r="G75" s="1002" t="s">
        <v>19</v>
      </c>
      <c r="H75" s="1003">
        <v>1</v>
      </c>
      <c r="I75" s="1004">
        <v>40612</v>
      </c>
      <c r="J75" s="1004">
        <v>40907</v>
      </c>
      <c r="K75" s="1005" t="s">
        <v>16</v>
      </c>
      <c r="L75" s="1006">
        <v>9.66</v>
      </c>
      <c r="M75" s="1005"/>
      <c r="N75" s="1001">
        <v>240</v>
      </c>
      <c r="O75" s="1001">
        <v>240</v>
      </c>
      <c r="P75" s="1008">
        <v>336651400</v>
      </c>
      <c r="Q75" s="1008">
        <v>85</v>
      </c>
      <c r="R75" s="1009" t="s">
        <v>2112</v>
      </c>
    </row>
    <row r="76" spans="1:19" s="607" customFormat="1" ht="14.25" customHeight="1" x14ac:dyDescent="0.2">
      <c r="A76" s="607" t="s">
        <v>2326</v>
      </c>
      <c r="B76" s="607">
        <v>8</v>
      </c>
      <c r="C76" s="991" t="s">
        <v>2212</v>
      </c>
      <c r="D76" s="992" t="s">
        <v>2212</v>
      </c>
      <c r="E76" s="991" t="s">
        <v>2214</v>
      </c>
      <c r="F76" s="1001">
        <v>252</v>
      </c>
      <c r="G76" s="1002" t="s">
        <v>19</v>
      </c>
      <c r="H76" s="1003">
        <v>1</v>
      </c>
      <c r="I76" s="1004">
        <v>40272</v>
      </c>
      <c r="J76" s="1004">
        <v>40542</v>
      </c>
      <c r="K76" s="1005" t="s">
        <v>16</v>
      </c>
      <c r="L76" s="1006">
        <v>8.86</v>
      </c>
      <c r="M76" s="1005"/>
      <c r="N76" s="1001">
        <v>260</v>
      </c>
      <c r="O76" s="1001">
        <v>260</v>
      </c>
      <c r="P76" s="1008">
        <v>359481150</v>
      </c>
      <c r="Q76" s="1008">
        <v>87</v>
      </c>
      <c r="R76" s="1009" t="s">
        <v>2112</v>
      </c>
    </row>
    <row r="77" spans="1:19" s="607" customFormat="1" ht="14.25" customHeight="1" x14ac:dyDescent="0.2">
      <c r="A77" s="607" t="s">
        <v>2326</v>
      </c>
      <c r="B77" s="607">
        <v>8</v>
      </c>
      <c r="C77" s="1000" t="s">
        <v>2212</v>
      </c>
      <c r="D77" s="1002" t="s">
        <v>2212</v>
      </c>
      <c r="E77" s="1000" t="s">
        <v>2215</v>
      </c>
      <c r="F77" s="1001">
        <v>12</v>
      </c>
      <c r="G77" s="1002" t="s">
        <v>19</v>
      </c>
      <c r="H77" s="1003">
        <v>1</v>
      </c>
      <c r="I77" s="1004">
        <v>41656</v>
      </c>
      <c r="J77" s="1004">
        <v>41851</v>
      </c>
      <c r="K77" s="1005" t="s">
        <v>16</v>
      </c>
      <c r="L77" s="1006">
        <v>6.43</v>
      </c>
      <c r="M77" s="1006">
        <v>0</v>
      </c>
      <c r="N77" s="1001">
        <v>35</v>
      </c>
      <c r="O77" s="1001">
        <f>+N77*H77</f>
        <v>35</v>
      </c>
      <c r="P77" s="1008">
        <v>45119356</v>
      </c>
      <c r="Q77" s="1008">
        <v>92</v>
      </c>
      <c r="R77" s="1009"/>
      <c r="S77" s="607" t="s">
        <v>1002</v>
      </c>
    </row>
    <row r="78" spans="1:19" s="607" customFormat="1" ht="14.25" customHeight="1" x14ac:dyDescent="0.2">
      <c r="A78" s="607" t="s">
        <v>2326</v>
      </c>
      <c r="B78" s="607">
        <v>8</v>
      </c>
      <c r="C78" s="1000" t="s">
        <v>2212</v>
      </c>
      <c r="D78" s="1002" t="s">
        <v>2212</v>
      </c>
      <c r="E78" s="1000" t="s">
        <v>2216</v>
      </c>
      <c r="F78" s="1001">
        <v>102</v>
      </c>
      <c r="G78" s="1002" t="s">
        <v>19</v>
      </c>
      <c r="H78" s="1003">
        <v>1</v>
      </c>
      <c r="I78" s="1004">
        <v>41344</v>
      </c>
      <c r="J78" s="1004">
        <v>41486</v>
      </c>
      <c r="K78" s="1005" t="s">
        <v>16</v>
      </c>
      <c r="L78" s="1006">
        <v>4.63</v>
      </c>
      <c r="M78" s="1006">
        <v>0</v>
      </c>
      <c r="N78" s="1001">
        <v>68</v>
      </c>
      <c r="O78" s="1001">
        <f>+N78*H78</f>
        <v>68</v>
      </c>
      <c r="P78" s="1008">
        <v>32819176</v>
      </c>
      <c r="Q78" s="1008">
        <v>94</v>
      </c>
      <c r="R78" s="1009"/>
      <c r="S78" s="607" t="s">
        <v>1002</v>
      </c>
    </row>
    <row r="79" spans="1:19" s="607" customFormat="1" ht="14.25" customHeight="1" x14ac:dyDescent="0.2">
      <c r="A79" s="607" t="s">
        <v>2326</v>
      </c>
      <c r="B79" s="607">
        <v>8</v>
      </c>
      <c r="C79" s="1000" t="s">
        <v>2212</v>
      </c>
      <c r="D79" s="1002" t="s">
        <v>2212</v>
      </c>
      <c r="E79" s="1000" t="s">
        <v>2215</v>
      </c>
      <c r="F79" s="1001">
        <v>132</v>
      </c>
      <c r="G79" s="1002" t="s">
        <v>19</v>
      </c>
      <c r="H79" s="1003">
        <v>1</v>
      </c>
      <c r="I79" s="1004">
        <v>41487</v>
      </c>
      <c r="J79" s="1004">
        <v>41638</v>
      </c>
      <c r="K79" s="1005" t="s">
        <v>16</v>
      </c>
      <c r="L79" s="1006">
        <v>5</v>
      </c>
      <c r="M79" s="1006">
        <v>0</v>
      </c>
      <c r="N79" s="1001">
        <v>38</v>
      </c>
      <c r="O79" s="1001">
        <f>+N79*H79</f>
        <v>38</v>
      </c>
      <c r="P79" s="1008">
        <v>57220887</v>
      </c>
      <c r="Q79" s="1008">
        <v>96</v>
      </c>
      <c r="R79" s="1009"/>
      <c r="S79" s="607" t="s">
        <v>1002</v>
      </c>
    </row>
    <row r="80" spans="1:19" s="607" customFormat="1" ht="14.25" customHeight="1" x14ac:dyDescent="0.2">
      <c r="A80" s="607" t="s">
        <v>2326</v>
      </c>
      <c r="B80" s="607">
        <v>8</v>
      </c>
      <c r="C80" s="1000" t="s">
        <v>2212</v>
      </c>
      <c r="D80" s="1002" t="s">
        <v>2212</v>
      </c>
      <c r="E80" s="1000" t="s">
        <v>2217</v>
      </c>
      <c r="F80" s="1001">
        <v>43</v>
      </c>
      <c r="G80" s="1002" t="s">
        <v>19</v>
      </c>
      <c r="H80" s="1003">
        <v>1</v>
      </c>
      <c r="I80" s="1004">
        <v>39987</v>
      </c>
      <c r="J80" s="1004">
        <v>40177</v>
      </c>
      <c r="K80" s="1005" t="s">
        <v>16</v>
      </c>
      <c r="L80" s="1006">
        <v>0.9</v>
      </c>
      <c r="M80" s="1006">
        <v>5.33</v>
      </c>
      <c r="N80" s="1001">
        <v>220</v>
      </c>
      <c r="O80" s="1001">
        <v>220</v>
      </c>
      <c r="P80" s="1008">
        <v>360481150</v>
      </c>
      <c r="Q80" s="1008">
        <v>98</v>
      </c>
      <c r="R80" s="1009" t="s">
        <v>2218</v>
      </c>
    </row>
    <row r="81" spans="1:19" s="607" customFormat="1" ht="14.25" customHeight="1" x14ac:dyDescent="0.2">
      <c r="A81" s="607" t="s">
        <v>2326</v>
      </c>
      <c r="B81" s="607">
        <v>8</v>
      </c>
      <c r="C81" s="1000" t="s">
        <v>2212</v>
      </c>
      <c r="D81" s="1002" t="s">
        <v>2212</v>
      </c>
      <c r="E81" s="1000" t="s">
        <v>2217</v>
      </c>
      <c r="F81" s="1001">
        <v>119</v>
      </c>
      <c r="G81" s="1002" t="s">
        <v>19</v>
      </c>
      <c r="H81" s="1003">
        <v>1</v>
      </c>
      <c r="I81" s="1004">
        <v>39827</v>
      </c>
      <c r="J81" s="1004">
        <v>40025</v>
      </c>
      <c r="K81" s="1005" t="s">
        <v>16</v>
      </c>
      <c r="L81" s="1006">
        <v>0</v>
      </c>
      <c r="M81" s="1006">
        <v>6.53</v>
      </c>
      <c r="N81" s="1001">
        <v>85</v>
      </c>
      <c r="O81" s="1001">
        <v>85</v>
      </c>
      <c r="P81" s="1008">
        <v>128319043</v>
      </c>
      <c r="Q81" s="1008">
        <v>100</v>
      </c>
      <c r="R81" s="1009" t="s">
        <v>2219</v>
      </c>
    </row>
    <row r="82" spans="1:19" s="607" customFormat="1" ht="14.25" customHeight="1" x14ac:dyDescent="0.2">
      <c r="A82" s="607" t="s">
        <v>1984</v>
      </c>
      <c r="B82" s="607">
        <v>8</v>
      </c>
      <c r="C82" s="1166" t="s">
        <v>2358</v>
      </c>
      <c r="D82" s="1166" t="s">
        <v>2353</v>
      </c>
      <c r="E82" s="1167" t="s">
        <v>2354</v>
      </c>
      <c r="F82" s="1168" t="s">
        <v>2355</v>
      </c>
      <c r="G82" s="1167" t="s">
        <v>19</v>
      </c>
      <c r="H82" s="1169">
        <v>1</v>
      </c>
      <c r="I82" s="1170">
        <v>40970</v>
      </c>
      <c r="J82" s="1170">
        <v>41274</v>
      </c>
      <c r="K82" s="1171" t="s">
        <v>16</v>
      </c>
      <c r="L82" s="1172">
        <v>9.9</v>
      </c>
      <c r="M82" s="1173">
        <v>0</v>
      </c>
      <c r="N82" s="1173">
        <v>260</v>
      </c>
      <c r="O82" s="1168">
        <f>+N82*H82</f>
        <v>260</v>
      </c>
      <c r="P82" s="1174">
        <v>410472123</v>
      </c>
      <c r="Q82" s="1174">
        <v>72</v>
      </c>
      <c r="R82" s="581"/>
    </row>
    <row r="83" spans="1:19" s="607" customFormat="1" ht="14.25" customHeight="1" x14ac:dyDescent="0.2">
      <c r="A83" s="607" t="s">
        <v>1984</v>
      </c>
      <c r="B83" s="607">
        <v>8</v>
      </c>
      <c r="C83" s="1166" t="s">
        <v>2358</v>
      </c>
      <c r="D83" s="1167" t="s">
        <v>2353</v>
      </c>
      <c r="E83" s="1175" t="s">
        <v>2354</v>
      </c>
      <c r="F83" s="1166" t="s">
        <v>2356</v>
      </c>
      <c r="G83" s="1167" t="s">
        <v>19</v>
      </c>
      <c r="H83" s="1169">
        <v>1</v>
      </c>
      <c r="I83" s="1170">
        <v>40606</v>
      </c>
      <c r="J83" s="1170">
        <v>40908</v>
      </c>
      <c r="K83" s="1171" t="s">
        <v>16</v>
      </c>
      <c r="L83" s="1172">
        <v>9.9</v>
      </c>
      <c r="M83" s="1173">
        <v>0</v>
      </c>
      <c r="N83" s="1173">
        <v>240</v>
      </c>
      <c r="O83" s="1168">
        <v>240</v>
      </c>
      <c r="P83" s="1174">
        <v>340523758</v>
      </c>
      <c r="Q83" s="1174">
        <v>74</v>
      </c>
      <c r="R83" s="581"/>
    </row>
    <row r="84" spans="1:19" s="607" customFormat="1" ht="14.25" customHeight="1" x14ac:dyDescent="0.2">
      <c r="A84" s="607" t="s">
        <v>1984</v>
      </c>
      <c r="B84" s="607">
        <v>8</v>
      </c>
      <c r="C84" s="1166" t="s">
        <v>2358</v>
      </c>
      <c r="D84" s="1167" t="s">
        <v>2353</v>
      </c>
      <c r="E84" s="1175" t="s">
        <v>32</v>
      </c>
      <c r="F84" s="1168" t="s">
        <v>2357</v>
      </c>
      <c r="G84" s="1167" t="s">
        <v>19</v>
      </c>
      <c r="H84" s="1169">
        <v>1</v>
      </c>
      <c r="I84" s="1170">
        <v>40205</v>
      </c>
      <c r="J84" s="1170">
        <v>40543</v>
      </c>
      <c r="K84" s="1171" t="s">
        <v>16</v>
      </c>
      <c r="L84" s="1168">
        <v>11.1</v>
      </c>
      <c r="M84" s="1173">
        <v>0</v>
      </c>
      <c r="N84" s="1173">
        <v>100</v>
      </c>
      <c r="O84" s="1168">
        <v>240</v>
      </c>
      <c r="P84" s="1174">
        <v>133218915</v>
      </c>
      <c r="Q84" s="1174">
        <v>76</v>
      </c>
      <c r="R84" s="581"/>
    </row>
    <row r="85" spans="1:19" s="607" customFormat="1" ht="14.25" customHeight="1" x14ac:dyDescent="0.2">
      <c r="A85" s="607" t="s">
        <v>1984</v>
      </c>
      <c r="B85" s="607">
        <v>8</v>
      </c>
      <c r="C85" s="1166" t="s">
        <v>2358</v>
      </c>
      <c r="D85" s="1166" t="s">
        <v>2353</v>
      </c>
      <c r="E85" s="1175" t="s">
        <v>2359</v>
      </c>
      <c r="F85" s="1176" t="s">
        <v>2360</v>
      </c>
      <c r="G85" s="1167" t="s">
        <v>19</v>
      </c>
      <c r="H85" s="1169">
        <v>1</v>
      </c>
      <c r="I85" s="1170">
        <v>41652</v>
      </c>
      <c r="J85" s="1170">
        <v>41851</v>
      </c>
      <c r="K85" s="1171" t="s">
        <v>16</v>
      </c>
      <c r="L85" s="1166">
        <v>6.6</v>
      </c>
      <c r="M85" s="1166">
        <v>0</v>
      </c>
      <c r="N85" s="1168">
        <v>10</v>
      </c>
      <c r="O85" s="1168">
        <f>+N85*H85</f>
        <v>10</v>
      </c>
      <c r="P85" s="1174">
        <v>35481150</v>
      </c>
      <c r="Q85" s="1174">
        <v>80</v>
      </c>
      <c r="R85" s="581"/>
      <c r="S85" s="607" t="s">
        <v>1002</v>
      </c>
    </row>
    <row r="86" spans="1:19" s="607" customFormat="1" ht="15.75" customHeight="1" x14ac:dyDescent="0.2">
      <c r="A86" s="607" t="s">
        <v>1984</v>
      </c>
      <c r="B86" s="607">
        <v>8</v>
      </c>
      <c r="C86" s="1166" t="s">
        <v>2358</v>
      </c>
      <c r="D86" s="1166" t="s">
        <v>2353</v>
      </c>
      <c r="E86" s="1175" t="s">
        <v>2361</v>
      </c>
      <c r="F86" s="1176" t="s">
        <v>2362</v>
      </c>
      <c r="G86" s="1167" t="s">
        <v>19</v>
      </c>
      <c r="H86" s="1169">
        <v>1</v>
      </c>
      <c r="I86" s="1170">
        <v>41330</v>
      </c>
      <c r="J86" s="1170">
        <v>42004</v>
      </c>
      <c r="K86" s="1171" t="s">
        <v>16</v>
      </c>
      <c r="L86" s="1166">
        <v>7.2</v>
      </c>
      <c r="M86" s="1166">
        <v>3</v>
      </c>
      <c r="N86" s="1168">
        <v>55</v>
      </c>
      <c r="O86" s="1168">
        <f t="shared" ref="O86:O87" si="4">+N86*H86</f>
        <v>55</v>
      </c>
      <c r="P86" s="1174">
        <v>135405751</v>
      </c>
      <c r="Q86" s="1174">
        <v>82</v>
      </c>
      <c r="R86" s="581"/>
      <c r="S86" s="607" t="s">
        <v>1002</v>
      </c>
    </row>
    <row r="87" spans="1:19" s="607" customFormat="1" ht="14.25" customHeight="1" x14ac:dyDescent="0.2">
      <c r="A87" s="607" t="s">
        <v>1984</v>
      </c>
      <c r="B87" s="607">
        <v>8</v>
      </c>
      <c r="C87" s="1166" t="s">
        <v>2358</v>
      </c>
      <c r="D87" s="1166" t="s">
        <v>2353</v>
      </c>
      <c r="E87" s="1175" t="s">
        <v>32</v>
      </c>
      <c r="F87" s="1176" t="s">
        <v>1329</v>
      </c>
      <c r="G87" s="1167" t="s">
        <v>19</v>
      </c>
      <c r="H87" s="1169">
        <v>1</v>
      </c>
      <c r="I87" s="1170">
        <v>39839</v>
      </c>
      <c r="J87" s="1170">
        <v>40178</v>
      </c>
      <c r="K87" s="1171" t="s">
        <v>16</v>
      </c>
      <c r="L87" s="1166">
        <v>3</v>
      </c>
      <c r="M87" s="1166">
        <v>8</v>
      </c>
      <c r="N87" s="1168">
        <v>1038</v>
      </c>
      <c r="O87" s="1168">
        <f t="shared" si="4"/>
        <v>1038</v>
      </c>
      <c r="P87" s="1174">
        <v>302291851</v>
      </c>
      <c r="Q87" s="1174">
        <v>84</v>
      </c>
      <c r="R87" s="581"/>
      <c r="S87" s="607" t="s">
        <v>1002</v>
      </c>
    </row>
    <row r="90" spans="1:19" s="607" customFormat="1" ht="14.25" customHeight="1" x14ac:dyDescent="0.2">
      <c r="A90" s="607" t="s">
        <v>1984</v>
      </c>
      <c r="B90" s="607">
        <v>10</v>
      </c>
      <c r="C90" s="1175" t="s">
        <v>2368</v>
      </c>
      <c r="D90" s="1175" t="s">
        <v>2368</v>
      </c>
      <c r="E90" s="1175" t="s">
        <v>32</v>
      </c>
      <c r="F90" s="1176" t="s">
        <v>2384</v>
      </c>
      <c r="G90" s="1167" t="s">
        <v>19</v>
      </c>
      <c r="H90" s="1169">
        <v>1</v>
      </c>
      <c r="I90" s="1170">
        <v>41045</v>
      </c>
      <c r="J90" s="1170">
        <v>41274</v>
      </c>
      <c r="K90" s="1171" t="s">
        <v>16</v>
      </c>
      <c r="L90" s="1173">
        <v>0</v>
      </c>
      <c r="M90" s="1173">
        <v>0</v>
      </c>
      <c r="N90" s="1168">
        <v>7209</v>
      </c>
      <c r="O90" s="1168">
        <f>+N90*H90</f>
        <v>7209</v>
      </c>
      <c r="P90" s="1174">
        <v>1941041106</v>
      </c>
      <c r="Q90" s="1174">
        <v>364</v>
      </c>
      <c r="R90" s="581" t="s">
        <v>2373</v>
      </c>
    </row>
    <row r="91" spans="1:19" s="893" customFormat="1" ht="14.25" customHeight="1" x14ac:dyDescent="0.2">
      <c r="A91" s="893" t="s">
        <v>1984</v>
      </c>
      <c r="B91" s="893">
        <v>10</v>
      </c>
      <c r="C91" s="1180" t="s">
        <v>2368</v>
      </c>
      <c r="D91" s="1180" t="s">
        <v>2368</v>
      </c>
      <c r="E91" s="1180" t="s">
        <v>32</v>
      </c>
      <c r="F91" s="1197" t="s">
        <v>2380</v>
      </c>
      <c r="G91" s="1182" t="s">
        <v>19</v>
      </c>
      <c r="H91" s="1183">
        <v>1</v>
      </c>
      <c r="I91" s="1184">
        <v>40546</v>
      </c>
      <c r="J91" s="1184">
        <v>40908</v>
      </c>
      <c r="K91" s="1185" t="s">
        <v>16</v>
      </c>
      <c r="L91" s="1181">
        <v>0</v>
      </c>
      <c r="M91" s="1181">
        <v>0</v>
      </c>
      <c r="N91" s="1186">
        <v>75</v>
      </c>
      <c r="O91" s="1186">
        <f>+N91*H91</f>
        <v>75</v>
      </c>
      <c r="P91" s="1187">
        <v>122203675</v>
      </c>
      <c r="Q91" s="1187">
        <v>365</v>
      </c>
      <c r="R91" s="1188" t="s">
        <v>2385</v>
      </c>
    </row>
    <row r="92" spans="1:19" s="893" customFormat="1" ht="14.25" customHeight="1" x14ac:dyDescent="0.2">
      <c r="A92" s="893" t="s">
        <v>1984</v>
      </c>
      <c r="B92" s="893">
        <v>10</v>
      </c>
      <c r="C92" s="1180" t="s">
        <v>2368</v>
      </c>
      <c r="D92" s="1180" t="s">
        <v>2368</v>
      </c>
      <c r="E92" s="1180" t="s">
        <v>32</v>
      </c>
      <c r="F92" s="1197" t="s">
        <v>2369</v>
      </c>
      <c r="G92" s="1182" t="s">
        <v>19</v>
      </c>
      <c r="H92" s="1183">
        <v>1</v>
      </c>
      <c r="I92" s="1184">
        <v>41541</v>
      </c>
      <c r="J92" s="1184">
        <v>41988</v>
      </c>
      <c r="K92" s="1185" t="s">
        <v>16</v>
      </c>
      <c r="L92" s="1186">
        <v>0</v>
      </c>
      <c r="M92" s="1198">
        <v>0</v>
      </c>
      <c r="N92" s="1198">
        <v>2293</v>
      </c>
      <c r="O92" s="1186">
        <f>+N92*H92</f>
        <v>2293</v>
      </c>
      <c r="P92" s="1187">
        <v>4177384710</v>
      </c>
      <c r="Q92" s="1187">
        <v>47</v>
      </c>
      <c r="R92" s="1188" t="s">
        <v>2378</v>
      </c>
    </row>
    <row r="93" spans="1:19" s="607" customFormat="1" ht="14.25" customHeight="1" x14ac:dyDescent="0.2">
      <c r="A93" s="607" t="s">
        <v>1984</v>
      </c>
      <c r="B93" s="607">
        <v>10</v>
      </c>
      <c r="C93" s="1175" t="s">
        <v>2368</v>
      </c>
      <c r="D93" s="1175" t="s">
        <v>2368</v>
      </c>
      <c r="E93" s="1175" t="s">
        <v>32</v>
      </c>
      <c r="F93" s="1176" t="s">
        <v>2379</v>
      </c>
      <c r="G93" s="1167" t="s">
        <v>19</v>
      </c>
      <c r="H93" s="1169">
        <v>1</v>
      </c>
      <c r="I93" s="1170">
        <v>40182</v>
      </c>
      <c r="J93" s="1170">
        <v>40543</v>
      </c>
      <c r="K93" s="1171" t="s">
        <v>16</v>
      </c>
      <c r="L93" s="1166">
        <v>11.9</v>
      </c>
      <c r="M93" s="1166">
        <v>0</v>
      </c>
      <c r="N93" s="1168">
        <v>75</v>
      </c>
      <c r="O93" s="1168">
        <f t="shared" ref="O93:O97" si="5">+N93*H93</f>
        <v>75</v>
      </c>
      <c r="P93" s="1174">
        <v>118331984</v>
      </c>
      <c r="Q93" s="1174">
        <v>47</v>
      </c>
      <c r="R93" s="581"/>
    </row>
    <row r="94" spans="1:19" s="893" customFormat="1" ht="14.25" customHeight="1" x14ac:dyDescent="0.2">
      <c r="A94" s="893" t="s">
        <v>1984</v>
      </c>
      <c r="B94" s="893">
        <v>10</v>
      </c>
      <c r="C94" s="1180" t="s">
        <v>2368</v>
      </c>
      <c r="D94" s="1180" t="s">
        <v>2368</v>
      </c>
      <c r="E94" s="1180" t="s">
        <v>32</v>
      </c>
      <c r="F94" s="1197" t="s">
        <v>2380</v>
      </c>
      <c r="G94" s="1182" t="s">
        <v>19</v>
      </c>
      <c r="H94" s="1183">
        <v>1</v>
      </c>
      <c r="I94" s="1184">
        <v>40546</v>
      </c>
      <c r="J94" s="1184">
        <v>40908</v>
      </c>
      <c r="K94" s="1185" t="s">
        <v>16</v>
      </c>
      <c r="L94" s="1181">
        <v>11.9</v>
      </c>
      <c r="M94" s="1181">
        <v>0</v>
      </c>
      <c r="N94" s="1186">
        <v>75</v>
      </c>
      <c r="O94" s="1186">
        <f t="shared" si="5"/>
        <v>75</v>
      </c>
      <c r="P94" s="1187">
        <v>122203675</v>
      </c>
      <c r="Q94" s="1187">
        <v>47</v>
      </c>
      <c r="R94" s="1188"/>
    </row>
    <row r="95" spans="1:19" s="893" customFormat="1" ht="14.25" customHeight="1" x14ac:dyDescent="0.2">
      <c r="A95" s="893" t="s">
        <v>1984</v>
      </c>
      <c r="B95" s="893">
        <v>10</v>
      </c>
      <c r="C95" s="1180" t="s">
        <v>2368</v>
      </c>
      <c r="D95" s="1180" t="s">
        <v>2368</v>
      </c>
      <c r="E95" s="1180" t="s">
        <v>32</v>
      </c>
      <c r="F95" s="1181" t="s">
        <v>2381</v>
      </c>
      <c r="G95" s="1182" t="s">
        <v>19</v>
      </c>
      <c r="H95" s="1183">
        <v>1</v>
      </c>
      <c r="I95" s="1184">
        <v>40911</v>
      </c>
      <c r="J95" s="1184">
        <v>41115</v>
      </c>
      <c r="K95" s="1185" t="s">
        <v>16</v>
      </c>
      <c r="L95" s="1181">
        <v>6.7</v>
      </c>
      <c r="M95" s="1181">
        <v>0</v>
      </c>
      <c r="N95" s="1186">
        <v>75</v>
      </c>
      <c r="O95" s="1186">
        <f t="shared" si="5"/>
        <v>75</v>
      </c>
      <c r="P95" s="1187">
        <v>63545860</v>
      </c>
      <c r="Q95" s="1187">
        <v>48</v>
      </c>
      <c r="R95" s="1188"/>
    </row>
    <row r="96" spans="1:19" s="893" customFormat="1" ht="14.25" customHeight="1" x14ac:dyDescent="0.2">
      <c r="A96" s="893" t="s">
        <v>1984</v>
      </c>
      <c r="B96" s="893">
        <v>10</v>
      </c>
      <c r="C96" s="1180" t="s">
        <v>2368</v>
      </c>
      <c r="D96" s="1180" t="s">
        <v>2368</v>
      </c>
      <c r="E96" s="1180" t="s">
        <v>32</v>
      </c>
      <c r="F96" s="1197" t="s">
        <v>2382</v>
      </c>
      <c r="G96" s="1182" t="s">
        <v>19</v>
      </c>
      <c r="H96" s="1183">
        <v>1</v>
      </c>
      <c r="I96" s="1184">
        <v>41086</v>
      </c>
      <c r="J96" s="1184">
        <v>41161</v>
      </c>
      <c r="K96" s="1185" t="s">
        <v>16</v>
      </c>
      <c r="L96" s="1181">
        <v>1.5</v>
      </c>
      <c r="M96" s="1181">
        <v>0</v>
      </c>
      <c r="N96" s="1186">
        <v>75</v>
      </c>
      <c r="O96" s="1186">
        <f t="shared" si="5"/>
        <v>75</v>
      </c>
      <c r="P96" s="1187">
        <v>24491407</v>
      </c>
      <c r="Q96" s="1187">
        <v>48</v>
      </c>
      <c r="R96" s="1188"/>
    </row>
    <row r="97" spans="1:19" s="893" customFormat="1" ht="14.25" customHeight="1" x14ac:dyDescent="0.2">
      <c r="A97" s="893" t="s">
        <v>1984</v>
      </c>
      <c r="B97" s="893">
        <v>10</v>
      </c>
      <c r="C97" s="1180" t="s">
        <v>2368</v>
      </c>
      <c r="D97" s="1180" t="s">
        <v>2368</v>
      </c>
      <c r="E97" s="1180" t="s">
        <v>32</v>
      </c>
      <c r="F97" s="1197" t="s">
        <v>2383</v>
      </c>
      <c r="G97" s="1182" t="s">
        <v>19</v>
      </c>
      <c r="H97" s="1183">
        <v>1</v>
      </c>
      <c r="I97" s="1184">
        <v>41162</v>
      </c>
      <c r="J97" s="1184">
        <v>41274</v>
      </c>
      <c r="K97" s="1185" t="s">
        <v>16</v>
      </c>
      <c r="L97" s="1186">
        <v>3</v>
      </c>
      <c r="M97" s="1198">
        <v>0</v>
      </c>
      <c r="N97" s="1186">
        <v>160</v>
      </c>
      <c r="O97" s="1186">
        <f t="shared" si="5"/>
        <v>160</v>
      </c>
      <c r="P97" s="1187">
        <v>148684800</v>
      </c>
      <c r="Q97" s="1187">
        <v>48</v>
      </c>
      <c r="R97" s="1188"/>
    </row>
    <row r="98" spans="1:19" s="607" customFormat="1" ht="14.25" customHeight="1" x14ac:dyDescent="0.2">
      <c r="A98" s="607" t="s">
        <v>1984</v>
      </c>
      <c r="B98" s="607">
        <v>9</v>
      </c>
      <c r="C98" s="1175" t="s">
        <v>2368</v>
      </c>
      <c r="D98" s="1175" t="s">
        <v>2368</v>
      </c>
      <c r="E98" s="1175" t="s">
        <v>32</v>
      </c>
      <c r="F98" s="1176" t="s">
        <v>2371</v>
      </c>
      <c r="G98" s="1167" t="s">
        <v>19</v>
      </c>
      <c r="H98" s="1169">
        <v>1</v>
      </c>
      <c r="I98" s="1170">
        <v>41383</v>
      </c>
      <c r="J98" s="1170">
        <v>41639</v>
      </c>
      <c r="K98" s="1171" t="s">
        <v>16</v>
      </c>
      <c r="L98" s="1168">
        <v>0</v>
      </c>
      <c r="M98" s="1172" t="s">
        <v>2372</v>
      </c>
      <c r="N98" s="1173">
        <v>2293</v>
      </c>
      <c r="O98" s="1168">
        <f t="shared" ref="O98:O103" si="6">+N98*H98</f>
        <v>2293</v>
      </c>
      <c r="P98" s="1174">
        <v>4177384710</v>
      </c>
      <c r="Q98" s="1174">
        <v>47</v>
      </c>
      <c r="R98" s="581" t="s">
        <v>2373</v>
      </c>
      <c r="S98" s="607" t="s">
        <v>1002</v>
      </c>
    </row>
    <row r="99" spans="1:19" s="607" customFormat="1" ht="14.25" customHeight="1" x14ac:dyDescent="0.2">
      <c r="A99" s="607" t="s">
        <v>1984</v>
      </c>
      <c r="B99" s="607">
        <v>9</v>
      </c>
      <c r="C99" s="1175" t="s">
        <v>2368</v>
      </c>
      <c r="D99" s="1175" t="s">
        <v>2368</v>
      </c>
      <c r="E99" s="1175" t="s">
        <v>2374</v>
      </c>
      <c r="F99" s="1176" t="s">
        <v>2375</v>
      </c>
      <c r="G99" s="1167" t="s">
        <v>19</v>
      </c>
      <c r="H99" s="1169">
        <v>1</v>
      </c>
      <c r="I99" s="1170">
        <v>40087</v>
      </c>
      <c r="J99" s="1170">
        <v>40481</v>
      </c>
      <c r="K99" s="1171" t="s">
        <v>16</v>
      </c>
      <c r="L99" s="1166">
        <v>12.7</v>
      </c>
      <c r="M99" s="1166">
        <v>0</v>
      </c>
      <c r="N99" s="1168">
        <v>1440</v>
      </c>
      <c r="O99" s="1168">
        <f t="shared" si="6"/>
        <v>1440</v>
      </c>
      <c r="P99" s="1174">
        <v>286729579</v>
      </c>
      <c r="Q99" s="1174" t="s">
        <v>2376</v>
      </c>
      <c r="R99" s="581"/>
      <c r="S99" s="607" t="s">
        <v>1002</v>
      </c>
    </row>
    <row r="100" spans="1:19" s="893" customFormat="1" ht="14.25" customHeight="1" x14ac:dyDescent="0.2">
      <c r="A100" s="893" t="s">
        <v>1984</v>
      </c>
      <c r="B100" s="893">
        <v>9</v>
      </c>
      <c r="C100" s="1180" t="s">
        <v>2368</v>
      </c>
      <c r="D100" s="1180" t="s">
        <v>2368</v>
      </c>
      <c r="E100" s="1180" t="s">
        <v>32</v>
      </c>
      <c r="F100" s="1197" t="s">
        <v>2370</v>
      </c>
      <c r="G100" s="1182" t="s">
        <v>19</v>
      </c>
      <c r="H100" s="1183">
        <v>1</v>
      </c>
      <c r="I100" s="1184">
        <v>40907</v>
      </c>
      <c r="J100" s="1184">
        <v>41943</v>
      </c>
      <c r="K100" s="1185" t="s">
        <v>16</v>
      </c>
      <c r="L100" s="1186">
        <v>0</v>
      </c>
      <c r="M100" s="1181">
        <v>34</v>
      </c>
      <c r="N100" s="1198">
        <v>83</v>
      </c>
      <c r="O100" s="1186">
        <f t="shared" si="6"/>
        <v>83</v>
      </c>
      <c r="P100" s="1187">
        <v>535819020</v>
      </c>
      <c r="Q100" s="1187">
        <v>48</v>
      </c>
      <c r="R100" s="1188" t="s">
        <v>2377</v>
      </c>
      <c r="S100" s="893" t="s">
        <v>1002</v>
      </c>
    </row>
    <row r="101" spans="1:19" s="893" customFormat="1" ht="14.25" customHeight="1" x14ac:dyDescent="0.2">
      <c r="A101" s="893" t="s">
        <v>1984</v>
      </c>
      <c r="B101" s="893">
        <v>9</v>
      </c>
      <c r="C101" s="1180" t="s">
        <v>2368</v>
      </c>
      <c r="D101" s="1180" t="s">
        <v>2368</v>
      </c>
      <c r="E101" s="1180" t="s">
        <v>32</v>
      </c>
      <c r="F101" s="1197" t="s">
        <v>2369</v>
      </c>
      <c r="G101" s="1182" t="s">
        <v>19</v>
      </c>
      <c r="H101" s="1183">
        <v>1</v>
      </c>
      <c r="I101" s="1184">
        <v>41541</v>
      </c>
      <c r="J101" s="1184">
        <v>41988</v>
      </c>
      <c r="K101" s="1185" t="s">
        <v>16</v>
      </c>
      <c r="L101" s="1186">
        <v>0</v>
      </c>
      <c r="M101" s="1198">
        <v>14.2</v>
      </c>
      <c r="N101" s="1198">
        <v>2293</v>
      </c>
      <c r="O101" s="1186">
        <f t="shared" si="6"/>
        <v>2293</v>
      </c>
      <c r="P101" s="1187">
        <v>4177384710</v>
      </c>
      <c r="Q101" s="1187">
        <v>47</v>
      </c>
      <c r="R101" s="1188"/>
    </row>
    <row r="102" spans="1:19" s="893" customFormat="1" ht="14.25" customHeight="1" x14ac:dyDescent="0.2">
      <c r="A102" s="893" t="s">
        <v>1984</v>
      </c>
      <c r="B102" s="893">
        <v>9</v>
      </c>
      <c r="C102" s="1180" t="s">
        <v>2368</v>
      </c>
      <c r="D102" s="1180" t="s">
        <v>2368</v>
      </c>
      <c r="E102" s="1180" t="s">
        <v>32</v>
      </c>
      <c r="F102" s="1197" t="s">
        <v>2370</v>
      </c>
      <c r="G102" s="1182" t="s">
        <v>19</v>
      </c>
      <c r="H102" s="1183">
        <v>1</v>
      </c>
      <c r="I102" s="1184">
        <v>40907</v>
      </c>
      <c r="J102" s="1184">
        <v>41943</v>
      </c>
      <c r="K102" s="1185" t="s">
        <v>16</v>
      </c>
      <c r="L102" s="1186">
        <v>33</v>
      </c>
      <c r="M102" s="1181">
        <v>1</v>
      </c>
      <c r="N102" s="1198">
        <v>83</v>
      </c>
      <c r="O102" s="1186">
        <f t="shared" si="6"/>
        <v>83</v>
      </c>
      <c r="P102" s="1187">
        <v>535819020</v>
      </c>
      <c r="Q102" s="1187">
        <v>48</v>
      </c>
      <c r="R102" s="1188"/>
    </row>
    <row r="103" spans="1:19" s="607" customFormat="1" ht="14.25" customHeight="1" x14ac:dyDescent="0.2">
      <c r="A103" s="607" t="s">
        <v>2326</v>
      </c>
      <c r="B103" s="607">
        <v>16</v>
      </c>
      <c r="C103" s="991" t="s">
        <v>2149</v>
      </c>
      <c r="D103" s="991" t="s">
        <v>2149</v>
      </c>
      <c r="E103" s="991" t="s">
        <v>32</v>
      </c>
      <c r="F103" s="1001">
        <v>701820130326</v>
      </c>
      <c r="G103" s="1002" t="s">
        <v>19</v>
      </c>
      <c r="H103" s="1003">
        <v>1</v>
      </c>
      <c r="I103" s="1004">
        <v>41512</v>
      </c>
      <c r="J103" s="1004">
        <v>41988</v>
      </c>
      <c r="K103" s="1005" t="s">
        <v>16</v>
      </c>
      <c r="L103" s="1006">
        <v>13.13</v>
      </c>
      <c r="M103" s="1006">
        <v>2.5</v>
      </c>
      <c r="N103" s="1001">
        <v>200</v>
      </c>
      <c r="O103" s="1001">
        <f t="shared" si="6"/>
        <v>200</v>
      </c>
      <c r="P103" s="1008">
        <v>550898578</v>
      </c>
      <c r="Q103" s="1008">
        <v>49</v>
      </c>
      <c r="R103" s="1008" t="s">
        <v>2150</v>
      </c>
    </row>
    <row r="104" spans="1:19" s="893" customFormat="1" ht="14.25" customHeight="1" x14ac:dyDescent="0.2">
      <c r="A104" s="893" t="s">
        <v>2326</v>
      </c>
      <c r="B104" s="893">
        <v>16</v>
      </c>
      <c r="C104" s="1189" t="s">
        <v>2149</v>
      </c>
      <c r="D104" s="1189" t="s">
        <v>2149</v>
      </c>
      <c r="E104" s="1189" t="s">
        <v>32</v>
      </c>
      <c r="F104" s="1190">
        <v>202122012</v>
      </c>
      <c r="G104" s="1131" t="s">
        <v>19</v>
      </c>
      <c r="H104" s="1191">
        <v>1</v>
      </c>
      <c r="I104" s="1192">
        <v>40911</v>
      </c>
      <c r="J104" s="1192">
        <v>41085</v>
      </c>
      <c r="K104" s="1193" t="s">
        <v>16</v>
      </c>
      <c r="L104" s="1194">
        <v>5.73</v>
      </c>
      <c r="M104" s="1190">
        <v>0</v>
      </c>
      <c r="N104" s="1190">
        <v>75</v>
      </c>
      <c r="O104" s="1190">
        <f t="shared" ref="O104:O108" si="7">+N104*H104</f>
        <v>75</v>
      </c>
      <c r="P104" s="1195">
        <v>63543860</v>
      </c>
      <c r="Q104" s="1195">
        <v>50</v>
      </c>
      <c r="R104" s="1199" t="s">
        <v>2112</v>
      </c>
    </row>
    <row r="105" spans="1:19" s="893" customFormat="1" ht="14.25" customHeight="1" x14ac:dyDescent="0.2">
      <c r="A105" s="893" t="s">
        <v>2326</v>
      </c>
      <c r="B105" s="893">
        <v>16</v>
      </c>
      <c r="C105" s="1189" t="s">
        <v>2149</v>
      </c>
      <c r="D105" s="1189" t="s">
        <v>2149</v>
      </c>
      <c r="E105" s="1189" t="s">
        <v>32</v>
      </c>
      <c r="F105" s="1190">
        <v>203792012</v>
      </c>
      <c r="G105" s="1131" t="s">
        <v>19</v>
      </c>
      <c r="H105" s="1191">
        <v>1</v>
      </c>
      <c r="I105" s="1192">
        <v>41086</v>
      </c>
      <c r="J105" s="1192">
        <v>41161</v>
      </c>
      <c r="K105" s="1193" t="s">
        <v>16</v>
      </c>
      <c r="L105" s="1194">
        <v>2.4300000000000002</v>
      </c>
      <c r="M105" s="1194">
        <v>0</v>
      </c>
      <c r="N105" s="1190">
        <v>75</v>
      </c>
      <c r="O105" s="1190">
        <f t="shared" si="7"/>
        <v>75</v>
      </c>
      <c r="P105" s="1195">
        <v>24491407</v>
      </c>
      <c r="Q105" s="1195">
        <v>50</v>
      </c>
      <c r="R105" s="1199" t="s">
        <v>2112</v>
      </c>
    </row>
    <row r="106" spans="1:19" s="893" customFormat="1" ht="14.25" customHeight="1" x14ac:dyDescent="0.2">
      <c r="A106" s="893" t="s">
        <v>2326</v>
      </c>
      <c r="B106" s="893">
        <v>16</v>
      </c>
      <c r="C106" s="1189" t="s">
        <v>2149</v>
      </c>
      <c r="D106" s="1189" t="s">
        <v>2149</v>
      </c>
      <c r="E106" s="1189" t="s">
        <v>32</v>
      </c>
      <c r="F106" s="1190">
        <v>204182012</v>
      </c>
      <c r="G106" s="1131" t="s">
        <v>19</v>
      </c>
      <c r="H106" s="1191">
        <v>1</v>
      </c>
      <c r="I106" s="1192">
        <v>41162</v>
      </c>
      <c r="J106" s="1192">
        <v>41274</v>
      </c>
      <c r="K106" s="1193" t="s">
        <v>16</v>
      </c>
      <c r="L106" s="1194">
        <v>3.66</v>
      </c>
      <c r="M106" s="1194">
        <v>0</v>
      </c>
      <c r="N106" s="1190">
        <v>160</v>
      </c>
      <c r="O106" s="1190">
        <f t="shared" si="7"/>
        <v>160</v>
      </c>
      <c r="P106" s="1195">
        <v>148684800</v>
      </c>
      <c r="Q106" s="1195">
        <v>50</v>
      </c>
      <c r="R106" s="1199" t="s">
        <v>2112</v>
      </c>
    </row>
    <row r="107" spans="1:19" s="607" customFormat="1" ht="14.25" customHeight="1" x14ac:dyDescent="0.2">
      <c r="A107" s="607" t="s">
        <v>2326</v>
      </c>
      <c r="B107" s="607">
        <v>16</v>
      </c>
      <c r="C107" s="991" t="s">
        <v>2149</v>
      </c>
      <c r="D107" s="991" t="s">
        <v>2149</v>
      </c>
      <c r="E107" s="991" t="s">
        <v>32</v>
      </c>
      <c r="F107" s="1001">
        <v>203072009</v>
      </c>
      <c r="G107" s="1002" t="s">
        <v>19</v>
      </c>
      <c r="H107" s="1003">
        <v>1</v>
      </c>
      <c r="I107" s="1004">
        <v>39885</v>
      </c>
      <c r="J107" s="1004">
        <v>40160</v>
      </c>
      <c r="K107" s="1005" t="s">
        <v>16</v>
      </c>
      <c r="L107" s="1006">
        <v>0.33</v>
      </c>
      <c r="M107" s="1006">
        <v>8.5299999999999994</v>
      </c>
      <c r="N107" s="1001">
        <v>232</v>
      </c>
      <c r="O107" s="1001">
        <f t="shared" si="7"/>
        <v>232</v>
      </c>
      <c r="P107" s="1008">
        <v>68020800</v>
      </c>
      <c r="Q107" s="1008">
        <v>51</v>
      </c>
      <c r="R107" s="1009" t="s">
        <v>2151</v>
      </c>
    </row>
    <row r="108" spans="1:19" s="607" customFormat="1" ht="14.25" customHeight="1" x14ac:dyDescent="0.2">
      <c r="A108" s="607" t="s">
        <v>2326</v>
      </c>
      <c r="B108" s="607">
        <v>16</v>
      </c>
      <c r="C108" s="991" t="s">
        <v>2149</v>
      </c>
      <c r="D108" s="991" t="s">
        <v>2149</v>
      </c>
      <c r="E108" s="991" t="s">
        <v>32</v>
      </c>
      <c r="F108" s="993">
        <v>202822010</v>
      </c>
      <c r="G108" s="1002" t="s">
        <v>19</v>
      </c>
      <c r="H108" s="1003">
        <v>1</v>
      </c>
      <c r="I108" s="1004">
        <v>40212</v>
      </c>
      <c r="J108" s="1004">
        <v>40542</v>
      </c>
      <c r="K108" s="1005" t="s">
        <v>16</v>
      </c>
      <c r="L108" s="1006">
        <v>10.89</v>
      </c>
      <c r="M108" s="1006">
        <v>0</v>
      </c>
      <c r="N108" s="1001">
        <v>297</v>
      </c>
      <c r="O108" s="1001">
        <f t="shared" si="7"/>
        <v>297</v>
      </c>
      <c r="P108" s="1008">
        <v>69636805</v>
      </c>
      <c r="Q108" s="998">
        <v>51</v>
      </c>
      <c r="R108" s="999" t="s">
        <v>2112</v>
      </c>
    </row>
    <row r="109" spans="1:19" s="893" customFormat="1" ht="14.25" customHeight="1" x14ac:dyDescent="0.2">
      <c r="A109" s="893" t="s">
        <v>2326</v>
      </c>
      <c r="B109" s="893">
        <v>16</v>
      </c>
      <c r="C109" s="1200" t="s">
        <v>2149</v>
      </c>
      <c r="D109" s="1131" t="s">
        <v>2149</v>
      </c>
      <c r="E109" s="1200" t="s">
        <v>716</v>
      </c>
      <c r="F109" s="1190">
        <v>7018201130270</v>
      </c>
      <c r="G109" s="1131" t="s">
        <v>19</v>
      </c>
      <c r="H109" s="1191">
        <v>1</v>
      </c>
      <c r="I109" s="1192">
        <v>41761</v>
      </c>
      <c r="J109" s="1193" t="s">
        <v>2152</v>
      </c>
      <c r="K109" s="1193" t="s">
        <v>16</v>
      </c>
      <c r="L109" s="1194">
        <v>4.93</v>
      </c>
      <c r="M109" s="1194">
        <v>3</v>
      </c>
      <c r="N109" s="1190">
        <v>4185</v>
      </c>
      <c r="O109" s="1190">
        <f>+N109*H109</f>
        <v>4185</v>
      </c>
      <c r="P109" s="1195">
        <v>1571924160</v>
      </c>
      <c r="Q109" s="1201">
        <v>212.21299999999999</v>
      </c>
      <c r="R109" s="1195" t="s">
        <v>2150</v>
      </c>
      <c r="S109" s="893" t="s">
        <v>1002</v>
      </c>
    </row>
    <row r="110" spans="1:19" s="607" customFormat="1" ht="14.25" customHeight="1" x14ac:dyDescent="0.2">
      <c r="A110" s="607" t="s">
        <v>2326</v>
      </c>
      <c r="B110" s="607">
        <v>16</v>
      </c>
      <c r="C110" s="1000" t="s">
        <v>2149</v>
      </c>
      <c r="D110" s="1002" t="s">
        <v>2149</v>
      </c>
      <c r="E110" s="1000" t="s">
        <v>716</v>
      </c>
      <c r="F110" s="1001">
        <v>203522011</v>
      </c>
      <c r="G110" s="1002" t="s">
        <v>19</v>
      </c>
      <c r="H110" s="1003">
        <v>1</v>
      </c>
      <c r="I110" s="1004">
        <v>40907</v>
      </c>
      <c r="J110" s="1004">
        <v>41623</v>
      </c>
      <c r="K110" s="1005" t="s">
        <v>16</v>
      </c>
      <c r="L110" s="1006">
        <v>23.5</v>
      </c>
      <c r="M110" s="1006">
        <v>0</v>
      </c>
      <c r="N110" s="1001">
        <v>139</v>
      </c>
      <c r="O110" s="1001">
        <f t="shared" ref="O110:O115" si="8">+N110*H110</f>
        <v>139</v>
      </c>
      <c r="P110" s="1008">
        <v>534208775</v>
      </c>
      <c r="Q110" s="1008">
        <v>215</v>
      </c>
      <c r="R110" s="1009"/>
      <c r="S110" s="607" t="s">
        <v>1002</v>
      </c>
    </row>
    <row r="111" spans="1:19" s="607" customFormat="1" ht="14.25" customHeight="1" x14ac:dyDescent="0.2">
      <c r="A111" s="607" t="s">
        <v>2326</v>
      </c>
      <c r="B111" s="607">
        <v>16</v>
      </c>
      <c r="C111" s="1000" t="s">
        <v>2149</v>
      </c>
      <c r="D111" s="1002" t="s">
        <v>2149</v>
      </c>
      <c r="E111" s="1000" t="s">
        <v>716</v>
      </c>
      <c r="F111" s="1001">
        <v>203522011</v>
      </c>
      <c r="G111" s="1002" t="s">
        <v>19</v>
      </c>
      <c r="H111" s="1003">
        <v>1</v>
      </c>
      <c r="I111" s="1004">
        <v>41624</v>
      </c>
      <c r="J111" s="1004">
        <v>41851</v>
      </c>
      <c r="K111" s="1005" t="s">
        <v>16</v>
      </c>
      <c r="L111" s="1006">
        <v>4.5199999999999996</v>
      </c>
      <c r="M111" s="1006">
        <v>2.93</v>
      </c>
      <c r="N111" s="1001">
        <v>139</v>
      </c>
      <c r="O111" s="1001">
        <f t="shared" si="8"/>
        <v>139</v>
      </c>
      <c r="P111" s="1008">
        <v>177671608</v>
      </c>
      <c r="Q111" s="1008">
        <v>215</v>
      </c>
      <c r="R111" s="1009" t="s">
        <v>2153</v>
      </c>
      <c r="S111" s="607" t="s">
        <v>1002</v>
      </c>
    </row>
    <row r="112" spans="1:19" s="607" customFormat="1" ht="14.25" customHeight="1" x14ac:dyDescent="0.2">
      <c r="A112" s="607" t="s">
        <v>2326</v>
      </c>
      <c r="B112" s="607">
        <v>16</v>
      </c>
      <c r="C112" s="991"/>
      <c r="D112" s="1002" t="s">
        <v>2149</v>
      </c>
      <c r="E112" s="1000" t="s">
        <v>716</v>
      </c>
      <c r="F112" s="1001">
        <v>203522011</v>
      </c>
      <c r="G112" s="1002" t="s">
        <v>19</v>
      </c>
      <c r="H112" s="1003">
        <v>1</v>
      </c>
      <c r="I112" s="1004">
        <v>41852</v>
      </c>
      <c r="J112" s="1004">
        <v>41943</v>
      </c>
      <c r="K112" s="1005" t="s">
        <v>16</v>
      </c>
      <c r="L112" s="1006">
        <v>0</v>
      </c>
      <c r="M112" s="1006">
        <v>3</v>
      </c>
      <c r="N112" s="1001">
        <v>139</v>
      </c>
      <c r="O112" s="1001">
        <f t="shared" si="8"/>
        <v>139</v>
      </c>
      <c r="P112" s="1008">
        <v>71206920</v>
      </c>
      <c r="Q112" s="1008">
        <v>215</v>
      </c>
      <c r="R112" s="1008" t="s">
        <v>2154</v>
      </c>
      <c r="S112" s="607" t="s">
        <v>1002</v>
      </c>
    </row>
    <row r="113" spans="1:19" s="893" customFormat="1" ht="14.25" customHeight="1" x14ac:dyDescent="0.2">
      <c r="A113" s="893" t="s">
        <v>2326</v>
      </c>
      <c r="B113" s="893">
        <v>16</v>
      </c>
      <c r="C113" s="1189" t="s">
        <v>2149</v>
      </c>
      <c r="D113" s="1189" t="s">
        <v>2149</v>
      </c>
      <c r="E113" s="1189" t="s">
        <v>32</v>
      </c>
      <c r="F113" s="1190">
        <v>202122012</v>
      </c>
      <c r="G113" s="1131" t="s">
        <v>19</v>
      </c>
      <c r="H113" s="1191">
        <v>1</v>
      </c>
      <c r="I113" s="1192">
        <v>40911</v>
      </c>
      <c r="J113" s="1192">
        <v>41085</v>
      </c>
      <c r="K113" s="1193" t="s">
        <v>16</v>
      </c>
      <c r="L113" s="1190">
        <v>0</v>
      </c>
      <c r="M113" s="1194">
        <v>5.0599999999999996</v>
      </c>
      <c r="N113" s="1190">
        <v>75</v>
      </c>
      <c r="O113" s="1190">
        <f t="shared" si="8"/>
        <v>75</v>
      </c>
      <c r="P113" s="1195">
        <v>63543860</v>
      </c>
      <c r="Q113" s="1195">
        <v>214</v>
      </c>
      <c r="R113" s="1196" t="s">
        <v>2155</v>
      </c>
      <c r="S113" s="893" t="s">
        <v>1002</v>
      </c>
    </row>
    <row r="114" spans="1:19" s="893" customFormat="1" ht="14.25" customHeight="1" x14ac:dyDescent="0.2">
      <c r="A114" s="893" t="s">
        <v>2326</v>
      </c>
      <c r="B114" s="893">
        <v>16</v>
      </c>
      <c r="C114" s="1189" t="s">
        <v>2149</v>
      </c>
      <c r="D114" s="1189" t="s">
        <v>2149</v>
      </c>
      <c r="E114" s="1189" t="s">
        <v>32</v>
      </c>
      <c r="F114" s="1190">
        <v>203792012</v>
      </c>
      <c r="G114" s="1131" t="s">
        <v>19</v>
      </c>
      <c r="H114" s="1191">
        <v>1</v>
      </c>
      <c r="I114" s="1192">
        <v>41086</v>
      </c>
      <c r="J114" s="1192">
        <v>41161</v>
      </c>
      <c r="K114" s="1193" t="s">
        <v>16</v>
      </c>
      <c r="L114" s="1190">
        <v>0</v>
      </c>
      <c r="M114" s="1194">
        <v>2.4300000000000002</v>
      </c>
      <c r="N114" s="1190">
        <v>75</v>
      </c>
      <c r="O114" s="1190">
        <f t="shared" si="8"/>
        <v>75</v>
      </c>
      <c r="P114" s="1195">
        <v>24491407</v>
      </c>
      <c r="Q114" s="1195">
        <v>214</v>
      </c>
      <c r="R114" s="1196" t="s">
        <v>2156</v>
      </c>
      <c r="S114" s="893" t="s">
        <v>1002</v>
      </c>
    </row>
    <row r="115" spans="1:19" s="893" customFormat="1" ht="14.25" customHeight="1" x14ac:dyDescent="0.2">
      <c r="A115" s="893" t="s">
        <v>2326</v>
      </c>
      <c r="B115" s="893">
        <v>16</v>
      </c>
      <c r="C115" s="1189" t="s">
        <v>2149</v>
      </c>
      <c r="D115" s="1189" t="s">
        <v>2149</v>
      </c>
      <c r="E115" s="1189" t="s">
        <v>32</v>
      </c>
      <c r="F115" s="1190">
        <v>204182012</v>
      </c>
      <c r="G115" s="1131" t="s">
        <v>19</v>
      </c>
      <c r="H115" s="1191">
        <v>1</v>
      </c>
      <c r="I115" s="1192">
        <v>41162</v>
      </c>
      <c r="J115" s="1192">
        <v>41274</v>
      </c>
      <c r="K115" s="1193" t="s">
        <v>16</v>
      </c>
      <c r="L115" s="1190">
        <v>0</v>
      </c>
      <c r="M115" s="1194">
        <v>3.66</v>
      </c>
      <c r="N115" s="1190">
        <v>160</v>
      </c>
      <c r="O115" s="1190">
        <f t="shared" si="8"/>
        <v>160</v>
      </c>
      <c r="P115" s="1195">
        <v>148684800</v>
      </c>
      <c r="Q115" s="1195">
        <v>214</v>
      </c>
      <c r="R115" s="1196" t="s">
        <v>2156</v>
      </c>
      <c r="S115" s="893" t="s">
        <v>1002</v>
      </c>
    </row>
    <row r="116" spans="1:19" s="607" customFormat="1" ht="14.25" customHeight="1" x14ac:dyDescent="0.2">
      <c r="A116" s="607" t="s">
        <v>2326</v>
      </c>
      <c r="B116" s="607">
        <v>25</v>
      </c>
      <c r="C116" s="991" t="s">
        <v>2157</v>
      </c>
      <c r="D116" s="992" t="s">
        <v>2158</v>
      </c>
      <c r="E116" s="991" t="s">
        <v>2119</v>
      </c>
      <c r="F116" s="1062">
        <v>701820130331</v>
      </c>
      <c r="G116" s="992" t="s">
        <v>19</v>
      </c>
      <c r="H116" s="1063">
        <v>1</v>
      </c>
      <c r="I116" s="995">
        <v>41508</v>
      </c>
      <c r="J116" s="995">
        <v>41988</v>
      </c>
      <c r="K116" s="996" t="s">
        <v>16</v>
      </c>
      <c r="L116" s="1064">
        <v>13.26</v>
      </c>
      <c r="M116" s="997">
        <v>2.5</v>
      </c>
      <c r="N116" s="1062">
        <v>300</v>
      </c>
      <c r="O116" s="997">
        <f>+N116*H116</f>
        <v>300</v>
      </c>
      <c r="P116" s="1065">
        <v>826347717</v>
      </c>
      <c r="Q116" s="998">
        <v>51</v>
      </c>
      <c r="R116" s="999"/>
    </row>
    <row r="117" spans="1:19" s="893" customFormat="1" ht="14.25" customHeight="1" x14ac:dyDescent="0.2">
      <c r="A117" s="893" t="s">
        <v>2326</v>
      </c>
      <c r="B117" s="893">
        <v>25</v>
      </c>
      <c r="C117" s="1189" t="s">
        <v>2157</v>
      </c>
      <c r="D117" s="1202" t="s">
        <v>2158</v>
      </c>
      <c r="E117" s="1189" t="s">
        <v>2119</v>
      </c>
      <c r="F117" s="1203">
        <v>701820130270</v>
      </c>
      <c r="G117" s="1202" t="s">
        <v>19</v>
      </c>
      <c r="H117" s="1204">
        <v>1</v>
      </c>
      <c r="I117" s="1205">
        <v>41381</v>
      </c>
      <c r="J117" s="1205">
        <v>41639</v>
      </c>
      <c r="K117" s="1206" t="s">
        <v>16</v>
      </c>
      <c r="L117" s="1207">
        <v>0</v>
      </c>
      <c r="M117" s="1208">
        <v>8.43</v>
      </c>
      <c r="N117" s="1203">
        <v>6272</v>
      </c>
      <c r="O117" s="1208">
        <f t="shared" ref="O117:O120" si="9">+N117*H117</f>
        <v>6272</v>
      </c>
      <c r="P117" s="1209">
        <v>1987922944</v>
      </c>
      <c r="Q117" s="1210" t="s">
        <v>2159</v>
      </c>
      <c r="R117" s="1211"/>
    </row>
    <row r="118" spans="1:19" s="607" customFormat="1" ht="14.25" customHeight="1" x14ac:dyDescent="0.2">
      <c r="A118" s="607" t="s">
        <v>2326</v>
      </c>
      <c r="B118" s="607">
        <v>25</v>
      </c>
      <c r="C118" s="991" t="s">
        <v>2157</v>
      </c>
      <c r="D118" s="992" t="s">
        <v>2158</v>
      </c>
      <c r="E118" s="991" t="s">
        <v>2160</v>
      </c>
      <c r="F118" s="1062" t="s">
        <v>2161</v>
      </c>
      <c r="G118" s="992" t="s">
        <v>19</v>
      </c>
      <c r="H118" s="1066">
        <v>1</v>
      </c>
      <c r="I118" s="995">
        <v>40940</v>
      </c>
      <c r="J118" s="995">
        <v>41243</v>
      </c>
      <c r="K118" s="996" t="s">
        <v>16</v>
      </c>
      <c r="L118" s="1064">
        <v>10</v>
      </c>
      <c r="M118" s="997">
        <v>0</v>
      </c>
      <c r="N118" s="1062">
        <v>60</v>
      </c>
      <c r="O118" s="997">
        <f t="shared" si="9"/>
        <v>60</v>
      </c>
      <c r="P118" s="1065"/>
      <c r="Q118" s="998">
        <v>54</v>
      </c>
      <c r="R118" s="999" t="s">
        <v>2162</v>
      </c>
    </row>
    <row r="119" spans="1:19" s="607" customFormat="1" ht="14.25" customHeight="1" x14ac:dyDescent="0.2">
      <c r="A119" s="607" t="s">
        <v>2326</v>
      </c>
      <c r="B119" s="607">
        <v>25</v>
      </c>
      <c r="C119" s="991" t="s">
        <v>2157</v>
      </c>
      <c r="D119" s="992" t="s">
        <v>2158</v>
      </c>
      <c r="E119" s="991" t="s">
        <v>2160</v>
      </c>
      <c r="F119" s="1062" t="s">
        <v>2163</v>
      </c>
      <c r="G119" s="992" t="s">
        <v>19</v>
      </c>
      <c r="H119" s="1063">
        <v>1</v>
      </c>
      <c r="I119" s="995">
        <v>41306</v>
      </c>
      <c r="J119" s="995">
        <v>41607</v>
      </c>
      <c r="K119" s="996" t="s">
        <v>16</v>
      </c>
      <c r="L119" s="1064">
        <v>9.9600000000000009</v>
      </c>
      <c r="M119" s="1064">
        <v>0</v>
      </c>
      <c r="N119" s="1062">
        <v>67</v>
      </c>
      <c r="O119" s="997">
        <f t="shared" si="9"/>
        <v>67</v>
      </c>
      <c r="P119" s="1065">
        <v>10400000</v>
      </c>
      <c r="Q119" s="998">
        <v>386</v>
      </c>
      <c r="R119" s="999"/>
    </row>
    <row r="120" spans="1:19" s="607" customFormat="1" ht="14.25" customHeight="1" x14ac:dyDescent="0.2">
      <c r="A120" s="607" t="s">
        <v>2326</v>
      </c>
      <c r="B120" s="607">
        <v>25</v>
      </c>
      <c r="C120" s="991" t="s">
        <v>2157</v>
      </c>
      <c r="D120" s="992" t="s">
        <v>2158</v>
      </c>
      <c r="E120" s="991" t="s">
        <v>2160</v>
      </c>
      <c r="F120" s="1062">
        <v>701820120226</v>
      </c>
      <c r="G120" s="992" t="s">
        <v>19</v>
      </c>
      <c r="H120" s="1063">
        <v>1</v>
      </c>
      <c r="I120" s="995">
        <v>41673</v>
      </c>
      <c r="J120" s="995">
        <v>41943</v>
      </c>
      <c r="K120" s="996" t="s">
        <v>16</v>
      </c>
      <c r="L120" s="1064">
        <v>7.89</v>
      </c>
      <c r="M120" s="1064">
        <v>1</v>
      </c>
      <c r="N120" s="1062">
        <v>53</v>
      </c>
      <c r="O120" s="997">
        <f t="shared" si="9"/>
        <v>53</v>
      </c>
      <c r="P120" s="1065">
        <v>10816000</v>
      </c>
      <c r="Q120" s="998">
        <v>387</v>
      </c>
      <c r="R120" s="999"/>
    </row>
  </sheetData>
  <conditionalFormatting sqref="T19:T22">
    <cfRule type="cellIs" dxfId="8" priority="1" operator="equal">
      <formula>"""Revisar"""</formula>
    </cfRule>
  </conditionalFormatting>
  <conditionalFormatting sqref="T19:T22">
    <cfRule type="containsText" dxfId="7" priority="2" operator="containsText" text="Revisar">
      <formula>NOT(ISERROR(SEARCH("Revisar",T25)))</formula>
    </cfRule>
  </conditionalFormatting>
  <conditionalFormatting sqref="U19:U22">
    <cfRule type="containsText" dxfId="6" priority="3" operator="containsText" text="Revisar inicio">
      <formula>NOT(ISERROR(SEARCH("Revisar inicio",U25)))</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topLeftCell="A8" workbookViewId="0">
      <selection activeCell="A10" sqref="A10:R22"/>
    </sheetView>
  </sheetViews>
  <sheetFormatPr baseColWidth="10" defaultColWidth="11.42578125" defaultRowHeight="11.25" x14ac:dyDescent="0.2"/>
  <cols>
    <col min="1" max="1" width="11.42578125" style="100"/>
    <col min="2" max="2" width="11.5703125" style="100" bestFit="1" customWidth="1"/>
    <col min="3" max="5" width="11.42578125" style="100"/>
    <col min="6" max="6" width="11.5703125" style="100" bestFit="1" customWidth="1"/>
    <col min="7" max="8" width="11.42578125" style="100"/>
    <col min="9" max="10" width="11.5703125" style="100" bestFit="1" customWidth="1"/>
    <col min="11" max="11" width="11.42578125" style="100"/>
    <col min="12" max="15" width="11.5703125" style="100" bestFit="1" customWidth="1"/>
    <col min="16" max="16" width="12" style="100" bestFit="1" customWidth="1"/>
    <col min="17" max="17" width="11.5703125" style="100" bestFit="1" customWidth="1"/>
    <col min="18" max="16384" width="11.42578125" style="100"/>
  </cols>
  <sheetData>
    <row r="1" spans="1:18" s="44" customFormat="1" ht="26.25" customHeight="1" x14ac:dyDescent="0.25">
      <c r="A1" s="47" t="s">
        <v>17</v>
      </c>
      <c r="B1" s="47" t="s">
        <v>18</v>
      </c>
      <c r="C1" s="47" t="s">
        <v>0</v>
      </c>
      <c r="D1" s="47" t="s">
        <v>1</v>
      </c>
      <c r="E1" s="47" t="s">
        <v>2</v>
      </c>
      <c r="F1" s="47" t="s">
        <v>3</v>
      </c>
      <c r="G1" s="47" t="s">
        <v>4</v>
      </c>
      <c r="H1" s="47" t="s">
        <v>5</v>
      </c>
      <c r="I1" s="49" t="s">
        <v>6</v>
      </c>
      <c r="J1" s="49" t="s">
        <v>7</v>
      </c>
      <c r="K1" s="47" t="s">
        <v>8</v>
      </c>
      <c r="L1" s="47" t="s">
        <v>9</v>
      </c>
      <c r="M1" s="47" t="s">
        <v>10</v>
      </c>
      <c r="N1" s="47" t="s">
        <v>11</v>
      </c>
      <c r="O1" s="47" t="s">
        <v>12</v>
      </c>
      <c r="P1" s="47" t="s">
        <v>13</v>
      </c>
      <c r="Q1" s="47" t="s">
        <v>14</v>
      </c>
      <c r="R1" s="47" t="s">
        <v>15</v>
      </c>
    </row>
    <row r="2" spans="1:18" s="21" customFormat="1" ht="32.25" customHeight="1" x14ac:dyDescent="0.25">
      <c r="A2" s="21" t="s">
        <v>96</v>
      </c>
      <c r="C2" s="22" t="s">
        <v>30</v>
      </c>
      <c r="D2" s="22" t="s">
        <v>31</v>
      </c>
      <c r="E2" s="23" t="s">
        <v>32</v>
      </c>
      <c r="F2" s="24" t="s">
        <v>166</v>
      </c>
      <c r="G2" s="22" t="s">
        <v>167</v>
      </c>
      <c r="H2" s="25" t="s">
        <v>94</v>
      </c>
      <c r="I2" s="26">
        <v>40905</v>
      </c>
      <c r="J2" s="26">
        <v>41623</v>
      </c>
      <c r="K2" s="27" t="s">
        <v>16</v>
      </c>
      <c r="L2" s="28">
        <v>28</v>
      </c>
      <c r="M2" s="28">
        <v>5</v>
      </c>
      <c r="N2" s="28">
        <v>208</v>
      </c>
      <c r="O2" s="28"/>
      <c r="P2" s="114">
        <v>1148400054</v>
      </c>
      <c r="Q2" s="114">
        <v>105</v>
      </c>
    </row>
    <row r="3" spans="1:18" s="21" customFormat="1" ht="32.25" customHeight="1" x14ac:dyDescent="0.25">
      <c r="A3" s="21" t="s">
        <v>96</v>
      </c>
      <c r="C3" s="22" t="s">
        <v>30</v>
      </c>
      <c r="D3" s="22" t="s">
        <v>31</v>
      </c>
      <c r="E3" s="23" t="s">
        <v>32</v>
      </c>
      <c r="F3" s="24" t="s">
        <v>168</v>
      </c>
      <c r="G3" s="22" t="s">
        <v>169</v>
      </c>
      <c r="H3" s="22" t="s">
        <v>94</v>
      </c>
      <c r="I3" s="26">
        <v>41768</v>
      </c>
      <c r="J3" s="26">
        <v>42004</v>
      </c>
      <c r="K3" s="27" t="s">
        <v>16</v>
      </c>
      <c r="L3" s="28">
        <v>0</v>
      </c>
      <c r="M3" s="28">
        <v>5</v>
      </c>
      <c r="N3" s="28">
        <v>6209</v>
      </c>
      <c r="O3" s="28"/>
      <c r="P3" s="114">
        <v>2027014976</v>
      </c>
      <c r="Q3" s="114">
        <v>150</v>
      </c>
    </row>
    <row r="4" spans="1:18" s="21" customFormat="1" ht="32.25" customHeight="1" x14ac:dyDescent="0.25">
      <c r="A4" s="21" t="s">
        <v>96</v>
      </c>
      <c r="C4" s="23" t="s">
        <v>170</v>
      </c>
      <c r="D4" s="22" t="s">
        <v>170</v>
      </c>
      <c r="E4" s="23" t="s">
        <v>32</v>
      </c>
      <c r="F4" s="28">
        <v>172011213</v>
      </c>
      <c r="G4" s="22" t="s">
        <v>171</v>
      </c>
      <c r="H4" s="25"/>
      <c r="I4" s="26">
        <v>40906</v>
      </c>
      <c r="J4" s="27">
        <v>41988</v>
      </c>
      <c r="K4" s="27" t="s">
        <v>172</v>
      </c>
      <c r="L4" s="28">
        <v>17</v>
      </c>
      <c r="M4" s="27"/>
      <c r="N4" s="29"/>
      <c r="O4" s="29">
        <f>+N4*H4</f>
        <v>0</v>
      </c>
      <c r="P4" s="114"/>
      <c r="Q4" s="114"/>
    </row>
    <row r="5" spans="1:18" s="21" customFormat="1" ht="32.25" customHeight="1" x14ac:dyDescent="0.25">
      <c r="A5" s="21" t="s">
        <v>96</v>
      </c>
      <c r="C5" s="23" t="s">
        <v>170</v>
      </c>
      <c r="D5" s="22" t="s">
        <v>170</v>
      </c>
      <c r="E5" s="23" t="s">
        <v>32</v>
      </c>
      <c r="F5" s="170">
        <v>172014187</v>
      </c>
      <c r="G5" s="22" t="s">
        <v>173</v>
      </c>
      <c r="H5" s="22"/>
      <c r="I5" s="26">
        <v>41767</v>
      </c>
      <c r="J5" s="27">
        <v>42004</v>
      </c>
      <c r="K5" s="27"/>
      <c r="L5" s="28">
        <v>3</v>
      </c>
      <c r="M5" s="27"/>
      <c r="N5" s="29"/>
      <c r="O5" s="29"/>
      <c r="P5" s="114"/>
      <c r="Q5" s="114"/>
    </row>
    <row r="6" spans="1:18" s="121" customFormat="1" ht="32.25" customHeight="1" x14ac:dyDescent="0.2">
      <c r="A6" s="121" t="s">
        <v>40</v>
      </c>
      <c r="C6" s="40" t="s">
        <v>31</v>
      </c>
      <c r="D6" s="40" t="s">
        <v>31</v>
      </c>
      <c r="E6" s="40" t="s">
        <v>32</v>
      </c>
      <c r="F6" s="41">
        <v>2.3199999999999998</v>
      </c>
      <c r="G6" s="40" t="s">
        <v>16</v>
      </c>
      <c r="H6" s="40"/>
      <c r="I6" s="42">
        <v>40541</v>
      </c>
      <c r="J6" s="43">
        <v>40907</v>
      </c>
      <c r="K6" s="40" t="s">
        <v>16</v>
      </c>
      <c r="L6" s="40">
        <v>12</v>
      </c>
      <c r="M6" s="40"/>
      <c r="N6" s="40">
        <v>258</v>
      </c>
      <c r="O6" s="40">
        <v>0</v>
      </c>
      <c r="P6" s="40" t="s">
        <v>33</v>
      </c>
      <c r="Q6" s="40" t="s">
        <v>34</v>
      </c>
      <c r="R6" s="40"/>
    </row>
    <row r="7" spans="1:18" s="121" customFormat="1" ht="32.25" customHeight="1" x14ac:dyDescent="0.2">
      <c r="A7" s="121" t="s">
        <v>40</v>
      </c>
      <c r="C7" s="40" t="s">
        <v>31</v>
      </c>
      <c r="D7" s="40" t="s">
        <v>31</v>
      </c>
      <c r="E7" s="40" t="s">
        <v>32</v>
      </c>
      <c r="F7" s="41">
        <v>2.81</v>
      </c>
      <c r="G7" s="40" t="s">
        <v>16</v>
      </c>
      <c r="H7" s="40"/>
      <c r="I7" s="42">
        <v>39783</v>
      </c>
      <c r="J7" s="43">
        <v>40542</v>
      </c>
      <c r="K7" s="40" t="s">
        <v>16</v>
      </c>
      <c r="L7" s="40">
        <v>24.3</v>
      </c>
      <c r="M7" s="40"/>
      <c r="N7" s="40">
        <v>266</v>
      </c>
      <c r="O7" s="40"/>
      <c r="P7" s="40" t="s">
        <v>35</v>
      </c>
      <c r="Q7" s="40" t="s">
        <v>36</v>
      </c>
      <c r="R7" s="40"/>
    </row>
    <row r="8" spans="1:18" s="121" customFormat="1" ht="32.25" customHeight="1" x14ac:dyDescent="0.2">
      <c r="A8" s="121" t="s">
        <v>40</v>
      </c>
      <c r="C8" s="40" t="s">
        <v>31</v>
      </c>
      <c r="D8" s="40" t="s">
        <v>31</v>
      </c>
      <c r="E8" s="40" t="s">
        <v>32</v>
      </c>
      <c r="F8" s="172">
        <v>1.28</v>
      </c>
      <c r="G8" s="40" t="s">
        <v>19</v>
      </c>
      <c r="H8" s="40"/>
      <c r="I8" s="40" t="s">
        <v>37</v>
      </c>
      <c r="J8" s="43">
        <v>42004</v>
      </c>
      <c r="K8" s="40" t="s">
        <v>16</v>
      </c>
      <c r="L8" s="40">
        <v>7.27</v>
      </c>
      <c r="M8" s="40"/>
      <c r="N8" s="40">
        <v>2566</v>
      </c>
      <c r="O8" s="40"/>
      <c r="P8" s="40" t="s">
        <v>38</v>
      </c>
      <c r="Q8" s="40" t="s">
        <v>39</v>
      </c>
      <c r="R8" s="40"/>
    </row>
    <row r="10" spans="1:18" s="120" customFormat="1" ht="23.25" customHeight="1" x14ac:dyDescent="0.2">
      <c r="A10" s="120" t="s">
        <v>40</v>
      </c>
      <c r="C10" s="33" t="s">
        <v>41</v>
      </c>
      <c r="D10" s="33" t="s">
        <v>41</v>
      </c>
      <c r="E10" s="33" t="s">
        <v>42</v>
      </c>
      <c r="F10" s="176">
        <v>4.22</v>
      </c>
      <c r="G10" s="33" t="s">
        <v>19</v>
      </c>
      <c r="H10" s="33"/>
      <c r="I10" s="35">
        <v>40179</v>
      </c>
      <c r="J10" s="36">
        <v>40543</v>
      </c>
      <c r="K10" s="33" t="s">
        <v>16</v>
      </c>
      <c r="L10" s="33">
        <v>12</v>
      </c>
      <c r="M10" s="33"/>
      <c r="N10" s="33">
        <v>800</v>
      </c>
      <c r="O10" s="33">
        <v>0</v>
      </c>
      <c r="P10" s="33" t="s">
        <v>43</v>
      </c>
      <c r="Q10" s="33" t="s">
        <v>44</v>
      </c>
      <c r="R10" s="33" t="s">
        <v>45</v>
      </c>
    </row>
    <row r="11" spans="1:18" s="120" customFormat="1" ht="23.25" customHeight="1" x14ac:dyDescent="0.2">
      <c r="A11" s="120" t="s">
        <v>40</v>
      </c>
      <c r="C11" s="33" t="s">
        <v>41</v>
      </c>
      <c r="D11" s="33" t="s">
        <v>41</v>
      </c>
      <c r="E11" s="33" t="s">
        <v>42</v>
      </c>
      <c r="F11" s="176">
        <v>2</v>
      </c>
      <c r="G11" s="33" t="s">
        <v>19</v>
      </c>
      <c r="H11" s="33"/>
      <c r="I11" s="35">
        <v>40179</v>
      </c>
      <c r="J11" s="36">
        <v>40543</v>
      </c>
      <c r="K11" s="33" t="s">
        <v>16</v>
      </c>
      <c r="L11" s="33">
        <v>12</v>
      </c>
      <c r="M11" s="33"/>
      <c r="N11" s="33">
        <v>800</v>
      </c>
      <c r="O11" s="33"/>
      <c r="P11" s="33" t="s">
        <v>43</v>
      </c>
      <c r="Q11" s="33" t="s">
        <v>44</v>
      </c>
      <c r="R11" s="33"/>
    </row>
    <row r="12" spans="1:18" s="120" customFormat="1" ht="23.25" customHeight="1" x14ac:dyDescent="0.2">
      <c r="A12" s="120" t="s">
        <v>40</v>
      </c>
      <c r="C12" s="33" t="s">
        <v>41</v>
      </c>
      <c r="D12" s="33" t="s">
        <v>41</v>
      </c>
      <c r="E12" s="33" t="s">
        <v>42</v>
      </c>
      <c r="F12" s="176">
        <v>1.99</v>
      </c>
      <c r="G12" s="33" t="s">
        <v>19</v>
      </c>
      <c r="H12" s="33"/>
      <c r="I12" s="35">
        <v>40909</v>
      </c>
      <c r="J12" s="36">
        <v>42004</v>
      </c>
      <c r="K12" s="33" t="s">
        <v>16</v>
      </c>
      <c r="L12" s="33">
        <v>12</v>
      </c>
      <c r="M12" s="33"/>
      <c r="N12" s="33">
        <v>2314</v>
      </c>
      <c r="O12" s="33"/>
      <c r="P12" s="33" t="s">
        <v>43</v>
      </c>
      <c r="Q12" s="33" t="s">
        <v>44</v>
      </c>
      <c r="R12" s="33"/>
    </row>
    <row r="13" spans="1:18" s="120" customFormat="1" ht="23.25" customHeight="1" x14ac:dyDescent="0.2">
      <c r="A13" s="120" t="s">
        <v>40</v>
      </c>
      <c r="C13" s="33" t="s">
        <v>41</v>
      </c>
      <c r="D13" s="33" t="s">
        <v>41</v>
      </c>
      <c r="E13" s="33" t="s">
        <v>46</v>
      </c>
      <c r="F13" s="178" t="s">
        <v>47</v>
      </c>
      <c r="G13" s="33" t="s">
        <v>16</v>
      </c>
      <c r="H13" s="33"/>
      <c r="I13" s="35">
        <v>41153</v>
      </c>
      <c r="J13" s="36">
        <v>41698</v>
      </c>
      <c r="K13" s="33" t="s">
        <v>16</v>
      </c>
      <c r="L13" s="36">
        <v>36527</v>
      </c>
      <c r="M13" s="33"/>
      <c r="N13" s="33"/>
      <c r="O13" s="33">
        <v>0</v>
      </c>
      <c r="P13" s="33"/>
      <c r="Q13" s="33"/>
      <c r="R13" s="33"/>
    </row>
    <row r="14" spans="1:18" s="120" customFormat="1" ht="23.25" customHeight="1" x14ac:dyDescent="0.2">
      <c r="A14" s="120" t="s">
        <v>40</v>
      </c>
      <c r="C14" s="33" t="s">
        <v>41</v>
      </c>
      <c r="D14" s="33" t="s">
        <v>41</v>
      </c>
      <c r="E14" s="33" t="s">
        <v>46</v>
      </c>
      <c r="F14" s="178" t="s">
        <v>48</v>
      </c>
      <c r="G14" s="33" t="s">
        <v>16</v>
      </c>
      <c r="H14" s="33"/>
      <c r="I14" s="35">
        <v>41699</v>
      </c>
      <c r="J14" s="36">
        <v>42063</v>
      </c>
      <c r="K14" s="33" t="s">
        <v>16</v>
      </c>
      <c r="L14" s="36">
        <v>36538</v>
      </c>
      <c r="M14" s="33"/>
      <c r="N14" s="33"/>
      <c r="O14" s="33"/>
      <c r="P14" s="33"/>
      <c r="Q14" s="33"/>
      <c r="R14" s="119"/>
    </row>
    <row r="15" spans="1:18" s="119" customFormat="1" ht="23.25" customHeight="1" x14ac:dyDescent="0.2">
      <c r="A15" s="119" t="s">
        <v>430</v>
      </c>
      <c r="C15" s="33" t="s">
        <v>448</v>
      </c>
      <c r="D15" s="33" t="s">
        <v>448</v>
      </c>
      <c r="E15" s="11" t="s">
        <v>42</v>
      </c>
      <c r="F15" s="174" t="s">
        <v>449</v>
      </c>
      <c r="G15" s="11" t="s">
        <v>450</v>
      </c>
      <c r="I15" s="125">
        <v>40909</v>
      </c>
      <c r="J15" s="119" t="s">
        <v>451</v>
      </c>
    </row>
    <row r="16" spans="1:18" s="119" customFormat="1" ht="23.25" customHeight="1" x14ac:dyDescent="0.2">
      <c r="A16" s="119" t="s">
        <v>430</v>
      </c>
      <c r="C16" s="33" t="s">
        <v>448</v>
      </c>
      <c r="D16" s="33" t="s">
        <v>448</v>
      </c>
      <c r="E16" s="11" t="s">
        <v>42</v>
      </c>
      <c r="F16" s="177" t="s">
        <v>452</v>
      </c>
      <c r="G16" s="11" t="s">
        <v>450</v>
      </c>
      <c r="I16" s="125">
        <v>40179</v>
      </c>
      <c r="J16" s="125">
        <v>40543</v>
      </c>
    </row>
    <row r="17" spans="1:18" s="119" customFormat="1" ht="23.25" customHeight="1" x14ac:dyDescent="0.2">
      <c r="A17" s="119" t="s">
        <v>430</v>
      </c>
      <c r="C17" s="33" t="s">
        <v>448</v>
      </c>
      <c r="D17" s="33" t="s">
        <v>448</v>
      </c>
      <c r="E17" s="11" t="s">
        <v>42</v>
      </c>
      <c r="F17" s="177" t="s">
        <v>453</v>
      </c>
      <c r="G17" s="11" t="s">
        <v>450</v>
      </c>
      <c r="I17" s="125">
        <v>40544</v>
      </c>
      <c r="J17" s="125">
        <v>40908</v>
      </c>
    </row>
    <row r="18" spans="1:18" s="119" customFormat="1" ht="23.25" customHeight="1" x14ac:dyDescent="0.2">
      <c r="A18" s="119" t="s">
        <v>430</v>
      </c>
      <c r="C18" s="33" t="s">
        <v>448</v>
      </c>
      <c r="D18" s="33" t="s">
        <v>448</v>
      </c>
      <c r="E18" s="11" t="s">
        <v>42</v>
      </c>
      <c r="F18" s="177" t="s">
        <v>449</v>
      </c>
      <c r="G18" s="11" t="s">
        <v>450</v>
      </c>
      <c r="I18" s="125">
        <v>40909</v>
      </c>
      <c r="J18" s="119" t="s">
        <v>451</v>
      </c>
    </row>
    <row r="19" spans="1:18" s="119" customFormat="1" ht="23.25" customHeight="1" x14ac:dyDescent="0.2">
      <c r="A19" s="119" t="s">
        <v>430</v>
      </c>
      <c r="C19" s="33" t="s">
        <v>448</v>
      </c>
      <c r="D19" s="33" t="s">
        <v>448</v>
      </c>
      <c r="E19" s="33" t="s">
        <v>454</v>
      </c>
      <c r="F19" s="178" t="s">
        <v>455</v>
      </c>
      <c r="G19" s="11" t="s">
        <v>456</v>
      </c>
      <c r="I19" s="125">
        <v>41153</v>
      </c>
      <c r="J19" s="125">
        <v>41698</v>
      </c>
    </row>
    <row r="20" spans="1:18" s="119" customFormat="1" ht="23.25" customHeight="1" x14ac:dyDescent="0.2">
      <c r="A20" s="119" t="s">
        <v>430</v>
      </c>
      <c r="C20" s="33" t="s">
        <v>448</v>
      </c>
      <c r="D20" s="33" t="s">
        <v>448</v>
      </c>
      <c r="E20" s="33" t="s">
        <v>454</v>
      </c>
      <c r="F20" s="178" t="s">
        <v>457</v>
      </c>
      <c r="G20" s="11" t="s">
        <v>458</v>
      </c>
      <c r="I20" s="125">
        <v>41699</v>
      </c>
      <c r="J20" s="119" t="s">
        <v>451</v>
      </c>
    </row>
    <row r="21" spans="1:18" s="119" customFormat="1" ht="23.25" customHeight="1" x14ac:dyDescent="0.2">
      <c r="A21" s="120" t="s">
        <v>492</v>
      </c>
      <c r="B21" s="120"/>
      <c r="C21" s="33" t="s">
        <v>885</v>
      </c>
      <c r="D21" s="33" t="s">
        <v>886</v>
      </c>
      <c r="E21" s="33" t="s">
        <v>887</v>
      </c>
      <c r="F21" s="178" t="s">
        <v>888</v>
      </c>
      <c r="G21" s="33" t="s">
        <v>19</v>
      </c>
      <c r="H21" s="33">
        <v>1</v>
      </c>
      <c r="I21" s="35">
        <v>40971</v>
      </c>
      <c r="J21" s="36" t="s">
        <v>409</v>
      </c>
      <c r="K21" s="33" t="s">
        <v>16</v>
      </c>
      <c r="L21" s="36">
        <v>30.9</v>
      </c>
      <c r="M21" s="33">
        <v>0</v>
      </c>
      <c r="N21" s="33">
        <v>336</v>
      </c>
      <c r="O21" s="33">
        <v>336</v>
      </c>
      <c r="P21" s="33" t="s">
        <v>889</v>
      </c>
      <c r="Q21" s="33" t="s">
        <v>890</v>
      </c>
    </row>
    <row r="22" spans="1:18" s="119" customFormat="1" ht="23.25" customHeight="1" x14ac:dyDescent="0.2">
      <c r="A22" s="120" t="s">
        <v>492</v>
      </c>
      <c r="B22" s="120"/>
      <c r="C22" s="33" t="s">
        <v>891</v>
      </c>
      <c r="D22" s="33" t="s">
        <v>886</v>
      </c>
      <c r="E22" s="33" t="s">
        <v>887</v>
      </c>
      <c r="F22" s="178" t="s">
        <v>888</v>
      </c>
      <c r="G22" s="33" t="s">
        <v>19</v>
      </c>
      <c r="H22" s="33">
        <v>1</v>
      </c>
      <c r="I22" s="35">
        <v>40971</v>
      </c>
      <c r="J22" s="36" t="s">
        <v>409</v>
      </c>
      <c r="K22" s="33" t="s">
        <v>16</v>
      </c>
      <c r="L22" s="36">
        <v>0</v>
      </c>
      <c r="M22" s="33">
        <v>30.9</v>
      </c>
      <c r="N22" s="33">
        <v>900</v>
      </c>
      <c r="O22" s="33">
        <v>900</v>
      </c>
      <c r="P22" s="33" t="s">
        <v>892</v>
      </c>
      <c r="Q22" s="33" t="s">
        <v>893</v>
      </c>
      <c r="R22" s="119" t="s">
        <v>894</v>
      </c>
    </row>
    <row r="24" spans="1:18" s="131" customFormat="1" ht="23.25" customHeight="1" x14ac:dyDescent="0.2">
      <c r="A24" s="131" t="s">
        <v>40</v>
      </c>
      <c r="C24" s="44" t="s">
        <v>49</v>
      </c>
      <c r="D24" s="44" t="s">
        <v>49</v>
      </c>
      <c r="E24" s="44" t="s">
        <v>50</v>
      </c>
      <c r="F24" s="44" t="s">
        <v>51</v>
      </c>
      <c r="G24" s="44" t="s">
        <v>19</v>
      </c>
      <c r="H24" s="44"/>
      <c r="I24" s="45">
        <v>40546</v>
      </c>
      <c r="J24" s="46">
        <v>40546</v>
      </c>
      <c r="K24" s="44" t="s">
        <v>16</v>
      </c>
      <c r="L24" s="44">
        <v>12</v>
      </c>
      <c r="M24" s="44"/>
      <c r="N24" s="44">
        <v>564</v>
      </c>
      <c r="O24" s="44">
        <v>0</v>
      </c>
      <c r="P24" s="44" t="s">
        <v>52</v>
      </c>
      <c r="Q24" s="44" t="s">
        <v>53</v>
      </c>
      <c r="R24" s="44"/>
    </row>
    <row r="25" spans="1:18" s="131" customFormat="1" ht="23.25" customHeight="1" x14ac:dyDescent="0.2">
      <c r="A25" s="131" t="s">
        <v>40</v>
      </c>
      <c r="C25" s="44" t="s">
        <v>49</v>
      </c>
      <c r="D25" s="44" t="s">
        <v>49</v>
      </c>
      <c r="E25" s="44" t="s">
        <v>50</v>
      </c>
      <c r="F25" s="44" t="s">
        <v>54</v>
      </c>
      <c r="G25" s="44" t="s">
        <v>19</v>
      </c>
      <c r="H25" s="44"/>
      <c r="I25" s="45">
        <v>41206</v>
      </c>
      <c r="J25" s="46">
        <v>41274</v>
      </c>
      <c r="K25" s="44" t="s">
        <v>16</v>
      </c>
      <c r="L25" s="44">
        <v>2</v>
      </c>
      <c r="M25" s="44"/>
      <c r="N25" s="44">
        <v>300</v>
      </c>
      <c r="O25" s="44"/>
      <c r="P25" s="44" t="s">
        <v>55</v>
      </c>
      <c r="Q25" s="44" t="s">
        <v>56</v>
      </c>
      <c r="R25" s="44"/>
    </row>
    <row r="26" spans="1:18" s="131" customFormat="1" ht="23.25" customHeight="1" x14ac:dyDescent="0.2">
      <c r="A26" s="131" t="s">
        <v>40</v>
      </c>
      <c r="C26" s="44" t="s">
        <v>49</v>
      </c>
      <c r="D26" s="44" t="s">
        <v>49</v>
      </c>
      <c r="E26" s="44" t="s">
        <v>50</v>
      </c>
      <c r="F26" s="44" t="s">
        <v>57</v>
      </c>
      <c r="G26" s="44" t="s">
        <v>19</v>
      </c>
      <c r="H26" s="44"/>
      <c r="I26" s="45">
        <v>41257</v>
      </c>
      <c r="J26" s="44" t="s">
        <v>58</v>
      </c>
      <c r="K26" s="44" t="s">
        <v>16</v>
      </c>
      <c r="L26" s="44">
        <v>21</v>
      </c>
      <c r="M26" s="44"/>
      <c r="N26" s="44">
        <v>1417</v>
      </c>
      <c r="O26" s="44"/>
      <c r="P26" s="44" t="s">
        <v>59</v>
      </c>
      <c r="Q26" s="44" t="s">
        <v>60</v>
      </c>
      <c r="R26" s="44"/>
    </row>
    <row r="27" spans="1:18" s="131" customFormat="1" ht="23.25" customHeight="1" x14ac:dyDescent="0.2">
      <c r="A27" s="131" t="s">
        <v>40</v>
      </c>
      <c r="C27" s="44" t="s">
        <v>49</v>
      </c>
      <c r="D27" s="44" t="s">
        <v>49</v>
      </c>
      <c r="E27" s="44" t="s">
        <v>50</v>
      </c>
      <c r="F27" s="44" t="s">
        <v>61</v>
      </c>
      <c r="G27" s="44" t="s">
        <v>19</v>
      </c>
      <c r="H27" s="44"/>
      <c r="I27" s="45">
        <v>39553</v>
      </c>
      <c r="J27" s="46">
        <v>39813</v>
      </c>
      <c r="K27" s="44" t="s">
        <v>16</v>
      </c>
      <c r="L27" s="44">
        <v>8</v>
      </c>
      <c r="M27" s="44"/>
      <c r="N27" s="44">
        <v>1164</v>
      </c>
      <c r="O27" s="44">
        <v>0</v>
      </c>
      <c r="P27" s="44" t="s">
        <v>62</v>
      </c>
      <c r="Q27" s="44" t="s">
        <v>63</v>
      </c>
      <c r="R27" s="44"/>
    </row>
    <row r="28" spans="1:18" s="131" customFormat="1" ht="23.25" customHeight="1" x14ac:dyDescent="0.2">
      <c r="A28" s="131" t="s">
        <v>40</v>
      </c>
      <c r="C28" s="44" t="s">
        <v>49</v>
      </c>
      <c r="D28" s="44" t="s">
        <v>49</v>
      </c>
      <c r="E28" s="44" t="s">
        <v>50</v>
      </c>
      <c r="F28" s="44" t="s">
        <v>64</v>
      </c>
      <c r="G28" s="44" t="s">
        <v>19</v>
      </c>
      <c r="H28" s="44"/>
      <c r="I28" s="45">
        <v>41660</v>
      </c>
      <c r="J28" s="45">
        <v>41973</v>
      </c>
      <c r="K28" s="44" t="s">
        <v>16</v>
      </c>
      <c r="L28" s="44">
        <v>11</v>
      </c>
      <c r="M28" s="44"/>
      <c r="N28" s="44">
        <v>168</v>
      </c>
      <c r="O28" s="44"/>
      <c r="P28" s="44" t="s">
        <v>65</v>
      </c>
      <c r="Q28" s="44" t="s">
        <v>66</v>
      </c>
      <c r="R28" s="44"/>
    </row>
    <row r="29" spans="1:18" s="131" customFormat="1" ht="23.25" customHeight="1" x14ac:dyDescent="0.2">
      <c r="A29" s="131" t="s">
        <v>40</v>
      </c>
      <c r="C29" s="44" t="s">
        <v>49</v>
      </c>
      <c r="D29" s="44" t="s">
        <v>49</v>
      </c>
      <c r="E29" s="44" t="s">
        <v>50</v>
      </c>
      <c r="F29" s="44" t="s">
        <v>67</v>
      </c>
      <c r="G29" s="44" t="s">
        <v>19</v>
      </c>
      <c r="H29" s="44"/>
      <c r="I29" s="45">
        <v>41247</v>
      </c>
      <c r="J29" s="46">
        <v>41851</v>
      </c>
      <c r="K29" s="44" t="s">
        <v>16</v>
      </c>
      <c r="L29" s="44">
        <v>19</v>
      </c>
      <c r="M29" s="44"/>
      <c r="N29" s="44">
        <v>275</v>
      </c>
      <c r="O29" s="44"/>
      <c r="P29" s="44" t="s">
        <v>68</v>
      </c>
      <c r="Q29" s="44" t="s">
        <v>69</v>
      </c>
      <c r="R29" s="44"/>
    </row>
    <row r="30" spans="1:18" s="133" customFormat="1" ht="23.25" customHeight="1" x14ac:dyDescent="0.2">
      <c r="A30" s="132" t="s">
        <v>230</v>
      </c>
      <c r="B30" s="133">
        <v>19</v>
      </c>
      <c r="C30" s="126" t="s">
        <v>231</v>
      </c>
      <c r="D30" s="126" t="s">
        <v>231</v>
      </c>
      <c r="E30" s="126" t="s">
        <v>32</v>
      </c>
      <c r="F30" s="78" t="s">
        <v>232</v>
      </c>
      <c r="G30" s="74" t="s">
        <v>19</v>
      </c>
      <c r="H30" s="75" t="s">
        <v>94</v>
      </c>
      <c r="I30" s="128">
        <v>41572</v>
      </c>
      <c r="J30" s="128">
        <v>41851</v>
      </c>
      <c r="K30" s="77" t="s">
        <v>16</v>
      </c>
      <c r="L30" s="78">
        <v>0</v>
      </c>
      <c r="M30" s="78">
        <v>9</v>
      </c>
      <c r="N30" s="129">
        <v>198</v>
      </c>
      <c r="O30" s="129">
        <v>0</v>
      </c>
      <c r="P30" s="127">
        <v>400229049</v>
      </c>
      <c r="Q30" s="127">
        <v>44</v>
      </c>
      <c r="R30" s="134" t="s">
        <v>233</v>
      </c>
    </row>
    <row r="31" spans="1:18" s="133" customFormat="1" ht="23.25" customHeight="1" x14ac:dyDescent="0.2">
      <c r="A31" s="132" t="s">
        <v>230</v>
      </c>
      <c r="B31" s="133">
        <v>19</v>
      </c>
      <c r="C31" s="126" t="s">
        <v>231</v>
      </c>
      <c r="D31" s="126" t="s">
        <v>231</v>
      </c>
      <c r="E31" s="126" t="s">
        <v>32</v>
      </c>
      <c r="F31" s="78" t="s">
        <v>234</v>
      </c>
      <c r="G31" s="74" t="s">
        <v>19</v>
      </c>
      <c r="H31" s="75" t="s">
        <v>94</v>
      </c>
      <c r="I31" s="128">
        <v>41265</v>
      </c>
      <c r="J31" s="128">
        <v>41851</v>
      </c>
      <c r="K31" s="77" t="s">
        <v>16</v>
      </c>
      <c r="L31" s="78">
        <v>19</v>
      </c>
      <c r="M31" s="78">
        <v>0</v>
      </c>
      <c r="N31" s="129">
        <v>84</v>
      </c>
      <c r="O31" s="129">
        <v>0</v>
      </c>
      <c r="P31" s="127">
        <v>355237344</v>
      </c>
      <c r="Q31" s="127">
        <v>45</v>
      </c>
      <c r="R31" s="134" t="s">
        <v>235</v>
      </c>
    </row>
    <row r="32" spans="1:18" s="133" customFormat="1" ht="23.25" customHeight="1" x14ac:dyDescent="0.2">
      <c r="A32" s="132" t="s">
        <v>230</v>
      </c>
      <c r="B32" s="133">
        <v>19</v>
      </c>
      <c r="C32" s="126" t="s">
        <v>231</v>
      </c>
      <c r="D32" s="126" t="s">
        <v>231</v>
      </c>
      <c r="E32" s="126" t="s">
        <v>32</v>
      </c>
      <c r="F32" s="78" t="s">
        <v>236</v>
      </c>
      <c r="G32" s="74" t="s">
        <v>19</v>
      </c>
      <c r="H32" s="74" t="s">
        <v>94</v>
      </c>
      <c r="I32" s="128">
        <v>41290</v>
      </c>
      <c r="J32" s="128">
        <v>41639</v>
      </c>
      <c r="K32" s="77" t="s">
        <v>16</v>
      </c>
      <c r="L32" s="78">
        <v>12</v>
      </c>
      <c r="M32" s="77" t="s">
        <v>237</v>
      </c>
      <c r="N32" s="130">
        <v>1118</v>
      </c>
      <c r="O32" s="78">
        <v>0</v>
      </c>
      <c r="P32" s="135">
        <v>0</v>
      </c>
      <c r="Q32" s="127">
        <v>63</v>
      </c>
      <c r="R32" s="134"/>
    </row>
    <row r="33" spans="1:18" s="133" customFormat="1" ht="23.25" customHeight="1" x14ac:dyDescent="0.2">
      <c r="A33" s="132" t="s">
        <v>230</v>
      </c>
      <c r="B33" s="133">
        <v>19</v>
      </c>
      <c r="C33" s="126" t="s">
        <v>231</v>
      </c>
      <c r="D33" s="126" t="s">
        <v>231</v>
      </c>
      <c r="E33" s="126" t="s">
        <v>32</v>
      </c>
      <c r="F33" s="78" t="s">
        <v>238</v>
      </c>
      <c r="G33" s="74" t="s">
        <v>19</v>
      </c>
      <c r="H33" s="75" t="s">
        <v>94</v>
      </c>
      <c r="I33" s="128">
        <v>40919</v>
      </c>
      <c r="J33" s="128">
        <v>41274</v>
      </c>
      <c r="K33" s="77" t="s">
        <v>16</v>
      </c>
      <c r="L33" s="78">
        <v>12</v>
      </c>
      <c r="M33" s="78">
        <v>0</v>
      </c>
      <c r="N33" s="130">
        <v>852</v>
      </c>
      <c r="O33" s="129">
        <v>0</v>
      </c>
      <c r="P33" s="135">
        <v>0</v>
      </c>
      <c r="Q33" s="127">
        <v>64</v>
      </c>
      <c r="R33" s="134"/>
    </row>
    <row r="34" spans="1:18" s="133" customFormat="1" ht="23.25" customHeight="1" x14ac:dyDescent="0.2">
      <c r="A34" s="132" t="s">
        <v>230</v>
      </c>
      <c r="B34" s="133">
        <v>19</v>
      </c>
      <c r="C34" s="126" t="s">
        <v>231</v>
      </c>
      <c r="D34" s="126" t="s">
        <v>231</v>
      </c>
      <c r="E34" s="126" t="s">
        <v>32</v>
      </c>
      <c r="F34" s="78" t="s">
        <v>239</v>
      </c>
      <c r="G34" s="74" t="s">
        <v>19</v>
      </c>
      <c r="H34" s="75" t="s">
        <v>94</v>
      </c>
      <c r="I34" s="128">
        <v>41096</v>
      </c>
      <c r="J34" s="128">
        <v>41274</v>
      </c>
      <c r="K34" s="77" t="s">
        <v>16</v>
      </c>
      <c r="L34" s="78">
        <v>0</v>
      </c>
      <c r="M34" s="78">
        <v>6</v>
      </c>
      <c r="N34" s="130">
        <v>192</v>
      </c>
      <c r="O34" s="129">
        <v>0</v>
      </c>
      <c r="P34" s="135">
        <v>0</v>
      </c>
      <c r="Q34" s="127">
        <v>64</v>
      </c>
      <c r="R34" s="134" t="s">
        <v>240</v>
      </c>
    </row>
    <row r="35" spans="1:18" s="133" customFormat="1" ht="23.25" customHeight="1" x14ac:dyDescent="0.2">
      <c r="A35" s="132" t="s">
        <v>230</v>
      </c>
      <c r="B35" s="133">
        <v>27</v>
      </c>
      <c r="C35" s="126" t="s">
        <v>231</v>
      </c>
      <c r="D35" s="126" t="s">
        <v>231</v>
      </c>
      <c r="E35" s="126" t="s">
        <v>32</v>
      </c>
      <c r="F35" s="78" t="s">
        <v>241</v>
      </c>
      <c r="G35" s="74" t="s">
        <v>19</v>
      </c>
      <c r="H35" s="75" t="s">
        <v>16</v>
      </c>
      <c r="I35" s="128">
        <v>41095</v>
      </c>
      <c r="J35" s="128">
        <v>41273</v>
      </c>
      <c r="K35" s="77" t="s">
        <v>16</v>
      </c>
      <c r="L35" s="78">
        <v>6</v>
      </c>
      <c r="M35" s="78" t="s">
        <v>237</v>
      </c>
      <c r="N35" s="129">
        <v>272</v>
      </c>
      <c r="O35" s="129">
        <v>0</v>
      </c>
      <c r="P35" s="127">
        <v>391680000</v>
      </c>
      <c r="Q35" s="127" t="s">
        <v>242</v>
      </c>
      <c r="R35" s="134" t="s">
        <v>243</v>
      </c>
    </row>
    <row r="36" spans="1:18" s="133" customFormat="1" ht="23.25" customHeight="1" x14ac:dyDescent="0.2">
      <c r="A36" s="132" t="s">
        <v>230</v>
      </c>
      <c r="B36" s="133">
        <v>27</v>
      </c>
      <c r="C36" s="126" t="s">
        <v>231</v>
      </c>
      <c r="D36" s="126" t="s">
        <v>231</v>
      </c>
      <c r="E36" s="126" t="s">
        <v>32</v>
      </c>
      <c r="F36" s="78" t="s">
        <v>244</v>
      </c>
      <c r="G36" s="74" t="s">
        <v>19</v>
      </c>
      <c r="H36" s="75" t="s">
        <v>16</v>
      </c>
      <c r="I36" s="128">
        <v>41257</v>
      </c>
      <c r="J36" s="128">
        <v>42003</v>
      </c>
      <c r="K36" s="77" t="s">
        <v>16</v>
      </c>
      <c r="L36" s="78">
        <v>23</v>
      </c>
      <c r="M36" s="78">
        <v>0</v>
      </c>
      <c r="N36" s="129">
        <v>754</v>
      </c>
      <c r="O36" s="129">
        <v>0</v>
      </c>
      <c r="P36" s="127">
        <v>3401225860</v>
      </c>
      <c r="Q36" s="127">
        <v>47</v>
      </c>
      <c r="R36" s="134" t="s">
        <v>243</v>
      </c>
    </row>
    <row r="37" spans="1:18" s="133" customFormat="1" ht="23.25" customHeight="1" x14ac:dyDescent="0.2">
      <c r="A37" s="132" t="s">
        <v>230</v>
      </c>
      <c r="B37" s="133">
        <v>27</v>
      </c>
      <c r="C37" s="126" t="s">
        <v>231</v>
      </c>
      <c r="D37" s="126" t="s">
        <v>231</v>
      </c>
      <c r="E37" s="126" t="s">
        <v>32</v>
      </c>
      <c r="F37" s="78" t="s">
        <v>245</v>
      </c>
      <c r="G37" s="74" t="s">
        <v>19</v>
      </c>
      <c r="H37" s="74" t="s">
        <v>16</v>
      </c>
      <c r="I37" s="128">
        <v>40918</v>
      </c>
      <c r="J37" s="128">
        <v>41274</v>
      </c>
      <c r="K37" s="77" t="s">
        <v>16</v>
      </c>
      <c r="L37" s="78">
        <v>12</v>
      </c>
      <c r="M37" s="77" t="s">
        <v>16</v>
      </c>
      <c r="N37" s="130">
        <v>2844</v>
      </c>
      <c r="O37" s="78">
        <v>0</v>
      </c>
      <c r="P37" s="127">
        <v>1882823730</v>
      </c>
      <c r="Q37" s="127" t="s">
        <v>246</v>
      </c>
      <c r="R37" s="134"/>
    </row>
    <row r="38" spans="1:18" s="133" customFormat="1" ht="23.25" customHeight="1" x14ac:dyDescent="0.2">
      <c r="A38" s="132" t="s">
        <v>230</v>
      </c>
      <c r="B38" s="133">
        <v>27</v>
      </c>
      <c r="C38" s="126" t="s">
        <v>231</v>
      </c>
      <c r="D38" s="126" t="s">
        <v>231</v>
      </c>
      <c r="E38" s="126" t="s">
        <v>32</v>
      </c>
      <c r="F38" s="78" t="s">
        <v>247</v>
      </c>
      <c r="G38" s="74" t="s">
        <v>19</v>
      </c>
      <c r="H38" s="75" t="s">
        <v>16</v>
      </c>
      <c r="I38" s="128">
        <v>40546</v>
      </c>
      <c r="J38" s="128">
        <v>40908</v>
      </c>
      <c r="K38" s="77" t="s">
        <v>16</v>
      </c>
      <c r="L38" s="78">
        <v>12</v>
      </c>
      <c r="M38" s="78" t="s">
        <v>16</v>
      </c>
      <c r="N38" s="130">
        <v>2736</v>
      </c>
      <c r="O38" s="129">
        <v>0</v>
      </c>
      <c r="P38" s="127">
        <v>1916653300</v>
      </c>
      <c r="Q38" s="127" t="s">
        <v>248</v>
      </c>
      <c r="R38" s="134"/>
    </row>
    <row r="39" spans="1:18" s="133" customFormat="1" ht="23.25" customHeight="1" x14ac:dyDescent="0.2">
      <c r="A39" s="132" t="s">
        <v>230</v>
      </c>
      <c r="B39" s="133">
        <v>27</v>
      </c>
      <c r="C39" s="126" t="s">
        <v>231</v>
      </c>
      <c r="D39" s="126" t="s">
        <v>231</v>
      </c>
      <c r="E39" s="126" t="s">
        <v>32</v>
      </c>
      <c r="F39" s="78" t="s">
        <v>249</v>
      </c>
      <c r="G39" s="74" t="s">
        <v>19</v>
      </c>
      <c r="H39" s="75" t="s">
        <v>16</v>
      </c>
      <c r="I39" s="128">
        <v>40180</v>
      </c>
      <c r="J39" s="128">
        <v>40543</v>
      </c>
      <c r="K39" s="77" t="s">
        <v>16</v>
      </c>
      <c r="L39" s="78">
        <v>12</v>
      </c>
      <c r="M39" s="78" t="s">
        <v>16</v>
      </c>
      <c r="N39" s="130">
        <v>75</v>
      </c>
      <c r="O39" s="129">
        <v>0</v>
      </c>
      <c r="P39" s="127">
        <v>615613836</v>
      </c>
      <c r="Q39" s="127" t="s">
        <v>250</v>
      </c>
      <c r="R39" s="134"/>
    </row>
    <row r="40" spans="1:18" s="133" customFormat="1" ht="23.25" customHeight="1" x14ac:dyDescent="0.2">
      <c r="A40" s="132" t="s">
        <v>230</v>
      </c>
      <c r="B40" s="133">
        <v>26</v>
      </c>
      <c r="C40" s="126" t="s">
        <v>231</v>
      </c>
      <c r="D40" s="126" t="s">
        <v>231</v>
      </c>
      <c r="E40" s="126" t="s">
        <v>32</v>
      </c>
      <c r="F40" s="78" t="s">
        <v>260</v>
      </c>
      <c r="G40" s="74" t="s">
        <v>19</v>
      </c>
      <c r="H40" s="75" t="s">
        <v>94</v>
      </c>
      <c r="I40" s="128">
        <v>41571</v>
      </c>
      <c r="J40" s="128">
        <v>41851</v>
      </c>
      <c r="K40" s="77" t="s">
        <v>16</v>
      </c>
      <c r="L40" s="78">
        <v>9</v>
      </c>
      <c r="M40" s="78">
        <v>0</v>
      </c>
      <c r="N40" s="129">
        <v>456</v>
      </c>
      <c r="O40" s="129">
        <v>0</v>
      </c>
      <c r="P40" s="127">
        <v>1936103544</v>
      </c>
      <c r="Q40" s="127">
        <v>62</v>
      </c>
      <c r="R40" s="134"/>
    </row>
    <row r="41" spans="1:18" s="133" customFormat="1" ht="23.25" customHeight="1" x14ac:dyDescent="0.2">
      <c r="A41" s="132" t="s">
        <v>230</v>
      </c>
      <c r="B41" s="133">
        <v>26</v>
      </c>
      <c r="C41" s="126" t="s">
        <v>231</v>
      </c>
      <c r="D41" s="126" t="s">
        <v>231</v>
      </c>
      <c r="E41" s="126" t="s">
        <v>32</v>
      </c>
      <c r="F41" s="78" t="s">
        <v>261</v>
      </c>
      <c r="G41" s="74" t="s">
        <v>19</v>
      </c>
      <c r="H41" s="75" t="s">
        <v>94</v>
      </c>
      <c r="I41" s="128">
        <v>41290</v>
      </c>
      <c r="J41" s="128">
        <v>41639</v>
      </c>
      <c r="K41" s="77" t="s">
        <v>16</v>
      </c>
      <c r="L41" s="78">
        <v>10</v>
      </c>
      <c r="M41" s="78">
        <v>0</v>
      </c>
      <c r="N41" s="129">
        <v>456</v>
      </c>
      <c r="O41" s="129">
        <v>0</v>
      </c>
      <c r="P41" s="127">
        <v>1716367384</v>
      </c>
      <c r="Q41" s="136" t="s">
        <v>262</v>
      </c>
      <c r="R41" s="134" t="s">
        <v>263</v>
      </c>
    </row>
    <row r="42" spans="1:18" s="133" customFormat="1" ht="23.25" customHeight="1" x14ac:dyDescent="0.2">
      <c r="A42" s="132" t="s">
        <v>230</v>
      </c>
      <c r="B42" s="133">
        <v>26</v>
      </c>
      <c r="C42" s="126" t="s">
        <v>231</v>
      </c>
      <c r="D42" s="126" t="s">
        <v>231</v>
      </c>
      <c r="E42" s="126" t="s">
        <v>32</v>
      </c>
      <c r="F42" s="78" t="s">
        <v>264</v>
      </c>
      <c r="G42" s="74" t="s">
        <v>19</v>
      </c>
      <c r="H42" s="74" t="s">
        <v>16</v>
      </c>
      <c r="I42" s="128">
        <v>40914</v>
      </c>
      <c r="J42" s="128">
        <v>41090</v>
      </c>
      <c r="K42" s="77" t="s">
        <v>16</v>
      </c>
      <c r="L42" s="78">
        <v>6</v>
      </c>
      <c r="M42" s="78">
        <v>0</v>
      </c>
      <c r="N42" s="130">
        <v>20</v>
      </c>
      <c r="O42" s="78">
        <v>0</v>
      </c>
      <c r="P42" s="127">
        <v>6238009</v>
      </c>
      <c r="Q42" s="127" t="s">
        <v>265</v>
      </c>
      <c r="R42" s="134"/>
    </row>
    <row r="43" spans="1:18" s="133" customFormat="1" ht="23.25" customHeight="1" x14ac:dyDescent="0.2">
      <c r="A43" s="132" t="s">
        <v>230</v>
      </c>
      <c r="B43" s="133">
        <v>26</v>
      </c>
      <c r="C43" s="126" t="s">
        <v>231</v>
      </c>
      <c r="D43" s="126" t="s">
        <v>231</v>
      </c>
      <c r="E43" s="126" t="s">
        <v>32</v>
      </c>
      <c r="F43" s="78" t="s">
        <v>266</v>
      </c>
      <c r="G43" s="74" t="s">
        <v>19</v>
      </c>
      <c r="H43" s="75" t="s">
        <v>16</v>
      </c>
      <c r="I43" s="128">
        <v>40546</v>
      </c>
      <c r="J43" s="128">
        <v>40908</v>
      </c>
      <c r="K43" s="77" t="s">
        <v>16</v>
      </c>
      <c r="L43" s="78">
        <v>12</v>
      </c>
      <c r="M43" s="78">
        <v>0</v>
      </c>
      <c r="N43" s="130">
        <v>180</v>
      </c>
      <c r="O43" s="129">
        <v>0</v>
      </c>
      <c r="P43" s="127">
        <v>129591172</v>
      </c>
      <c r="Q43" s="127" t="s">
        <v>267</v>
      </c>
      <c r="R43" s="134"/>
    </row>
    <row r="44" spans="1:18" s="133" customFormat="1" ht="23.25" customHeight="1" x14ac:dyDescent="0.2">
      <c r="A44" s="132" t="s">
        <v>230</v>
      </c>
      <c r="B44" s="133">
        <v>10</v>
      </c>
      <c r="C44" s="126" t="s">
        <v>231</v>
      </c>
      <c r="D44" s="126" t="s">
        <v>231</v>
      </c>
      <c r="E44" s="126" t="s">
        <v>32</v>
      </c>
      <c r="F44" s="78" t="s">
        <v>268</v>
      </c>
      <c r="G44" s="74" t="s">
        <v>19</v>
      </c>
      <c r="H44" s="75" t="s">
        <v>269</v>
      </c>
      <c r="I44" s="76">
        <v>41096</v>
      </c>
      <c r="J44" s="77">
        <v>41273</v>
      </c>
      <c r="K44" s="77" t="s">
        <v>16</v>
      </c>
      <c r="L44" s="78">
        <v>6</v>
      </c>
      <c r="M44" s="78">
        <v>0</v>
      </c>
      <c r="N44" s="78">
        <v>132</v>
      </c>
      <c r="O44" s="78">
        <v>0</v>
      </c>
      <c r="P44" s="127">
        <v>177914880</v>
      </c>
      <c r="Q44" s="127" t="s">
        <v>242</v>
      </c>
      <c r="R44" s="134" t="s">
        <v>270</v>
      </c>
    </row>
    <row r="45" spans="1:18" s="133" customFormat="1" ht="23.25" customHeight="1" x14ac:dyDescent="0.2">
      <c r="A45" s="132" t="s">
        <v>230</v>
      </c>
      <c r="B45" s="133">
        <v>10</v>
      </c>
      <c r="C45" s="126" t="s">
        <v>231</v>
      </c>
      <c r="D45" s="126" t="s">
        <v>231</v>
      </c>
      <c r="E45" s="126" t="s">
        <v>32</v>
      </c>
      <c r="F45" s="78" t="s">
        <v>271</v>
      </c>
      <c r="G45" s="74" t="s">
        <v>19</v>
      </c>
      <c r="H45" s="74" t="s">
        <v>269</v>
      </c>
      <c r="I45" s="76">
        <v>41257</v>
      </c>
      <c r="J45" s="77">
        <v>41912</v>
      </c>
      <c r="K45" s="77" t="s">
        <v>16</v>
      </c>
      <c r="L45" s="78">
        <v>16</v>
      </c>
      <c r="M45" s="78">
        <v>0</v>
      </c>
      <c r="N45" s="78">
        <v>181</v>
      </c>
      <c r="O45" s="78">
        <v>0</v>
      </c>
      <c r="P45" s="127">
        <v>775330247</v>
      </c>
      <c r="Q45" s="127" t="s">
        <v>272</v>
      </c>
      <c r="R45" s="134" t="s">
        <v>273</v>
      </c>
    </row>
    <row r="47" spans="1:18" s="101" customFormat="1" ht="26.25" customHeight="1" x14ac:dyDescent="0.2">
      <c r="A47" s="101" t="s">
        <v>40</v>
      </c>
      <c r="C47" s="37" t="s">
        <v>70</v>
      </c>
      <c r="D47" s="37" t="s">
        <v>70</v>
      </c>
      <c r="E47" s="37" t="s">
        <v>71</v>
      </c>
      <c r="F47" s="37">
        <v>31</v>
      </c>
      <c r="G47" s="37" t="s">
        <v>19</v>
      </c>
      <c r="H47" s="37"/>
      <c r="I47" s="38">
        <v>39815</v>
      </c>
      <c r="J47" s="37" t="s">
        <v>72</v>
      </c>
      <c r="K47" s="37" t="s">
        <v>16</v>
      </c>
      <c r="L47" s="37">
        <v>12</v>
      </c>
      <c r="M47" s="37"/>
      <c r="N47" s="37">
        <v>70</v>
      </c>
      <c r="O47" s="37">
        <v>0</v>
      </c>
      <c r="P47" s="37"/>
      <c r="Q47" s="37" t="s">
        <v>73</v>
      </c>
      <c r="R47" s="37" t="s">
        <v>74</v>
      </c>
    </row>
    <row r="48" spans="1:18" s="101" customFormat="1" ht="26.25" customHeight="1" x14ac:dyDescent="0.2">
      <c r="A48" s="101" t="s">
        <v>40</v>
      </c>
      <c r="C48" s="37" t="s">
        <v>70</v>
      </c>
      <c r="D48" s="37" t="s">
        <v>70</v>
      </c>
      <c r="E48" s="37" t="s">
        <v>71</v>
      </c>
      <c r="F48" s="37">
        <v>32</v>
      </c>
      <c r="G48" s="37" t="s">
        <v>19</v>
      </c>
      <c r="H48" s="37"/>
      <c r="I48" s="38">
        <v>39815</v>
      </c>
      <c r="J48" s="37" t="s">
        <v>72</v>
      </c>
      <c r="K48" s="37" t="s">
        <v>16</v>
      </c>
      <c r="L48" s="37">
        <v>0</v>
      </c>
      <c r="M48" s="37"/>
      <c r="N48" s="37">
        <v>96</v>
      </c>
      <c r="O48" s="37"/>
      <c r="P48" s="37" t="s">
        <v>75</v>
      </c>
      <c r="Q48" s="37" t="s">
        <v>76</v>
      </c>
      <c r="R48" s="37" t="s">
        <v>77</v>
      </c>
    </row>
    <row r="49" spans="1:18" s="101" customFormat="1" ht="26.25" customHeight="1" x14ac:dyDescent="0.2">
      <c r="A49" s="101" t="s">
        <v>40</v>
      </c>
      <c r="C49" s="37" t="s">
        <v>70</v>
      </c>
      <c r="D49" s="37" t="s">
        <v>70</v>
      </c>
      <c r="E49" s="37" t="s">
        <v>71</v>
      </c>
      <c r="F49" s="37">
        <v>95</v>
      </c>
      <c r="G49" s="37" t="s">
        <v>19</v>
      </c>
      <c r="H49" s="37"/>
      <c r="I49" s="38">
        <v>40195</v>
      </c>
      <c r="J49" s="39">
        <v>40543</v>
      </c>
      <c r="K49" s="37" t="s">
        <v>16</v>
      </c>
      <c r="L49" s="37">
        <v>11.5</v>
      </c>
      <c r="M49" s="37"/>
      <c r="N49" s="37">
        <v>70</v>
      </c>
      <c r="O49" s="37"/>
      <c r="P49" s="37" t="s">
        <v>78</v>
      </c>
      <c r="Q49" s="37" t="s">
        <v>79</v>
      </c>
      <c r="R49" s="37"/>
    </row>
    <row r="50" spans="1:18" s="101" customFormat="1" ht="26.25" customHeight="1" x14ac:dyDescent="0.2">
      <c r="A50" s="101" t="s">
        <v>40</v>
      </c>
      <c r="C50" s="37" t="s">
        <v>70</v>
      </c>
      <c r="D50" s="37" t="s">
        <v>70</v>
      </c>
      <c r="E50" s="37" t="s">
        <v>71</v>
      </c>
      <c r="F50" s="37">
        <v>21</v>
      </c>
      <c r="G50" s="37" t="s">
        <v>19</v>
      </c>
      <c r="H50" s="37"/>
      <c r="I50" s="38">
        <v>40573</v>
      </c>
      <c r="J50" s="39">
        <v>40908</v>
      </c>
      <c r="K50" s="37" t="s">
        <v>16</v>
      </c>
      <c r="L50" s="37">
        <v>11</v>
      </c>
      <c r="M50" s="37"/>
      <c r="N50" s="37">
        <v>96</v>
      </c>
      <c r="O50" s="37"/>
      <c r="P50" s="37" t="s">
        <v>80</v>
      </c>
      <c r="Q50" s="37" t="s">
        <v>81</v>
      </c>
      <c r="R50" s="37"/>
    </row>
    <row r="51" spans="1:18" s="101" customFormat="1" ht="26.25" customHeight="1" x14ac:dyDescent="0.2">
      <c r="A51" s="101" t="s">
        <v>40</v>
      </c>
      <c r="C51" s="37" t="s">
        <v>70</v>
      </c>
      <c r="D51" s="37" t="s">
        <v>70</v>
      </c>
      <c r="E51" s="37" t="s">
        <v>50</v>
      </c>
      <c r="F51" s="37" t="s">
        <v>82</v>
      </c>
      <c r="G51" s="37" t="s">
        <v>19</v>
      </c>
      <c r="H51" s="37"/>
      <c r="I51" s="38">
        <v>41100</v>
      </c>
      <c r="J51" s="39">
        <v>41274</v>
      </c>
      <c r="K51" s="37" t="s">
        <v>16</v>
      </c>
      <c r="L51" s="37">
        <v>5</v>
      </c>
      <c r="M51" s="37"/>
      <c r="N51" s="37">
        <v>636</v>
      </c>
      <c r="O51" s="37"/>
      <c r="P51" s="37" t="s">
        <v>83</v>
      </c>
      <c r="Q51" s="37" t="s">
        <v>84</v>
      </c>
      <c r="R51" s="37"/>
    </row>
    <row r="52" spans="1:18" s="101" customFormat="1" ht="26.25" customHeight="1" x14ac:dyDescent="0.2">
      <c r="A52" s="101" t="s">
        <v>40</v>
      </c>
      <c r="C52" s="37" t="s">
        <v>70</v>
      </c>
      <c r="D52" s="37" t="s">
        <v>70</v>
      </c>
      <c r="E52" s="37" t="s">
        <v>50</v>
      </c>
      <c r="F52" s="37" t="s">
        <v>85</v>
      </c>
      <c r="G52" s="37" t="s">
        <v>19</v>
      </c>
      <c r="H52" s="37"/>
      <c r="I52" s="38">
        <v>41206</v>
      </c>
      <c r="J52" s="39">
        <v>41274</v>
      </c>
      <c r="K52" s="37" t="s">
        <v>16</v>
      </c>
      <c r="L52" s="37">
        <v>0</v>
      </c>
      <c r="M52" s="37"/>
      <c r="N52" s="37">
        <v>250</v>
      </c>
      <c r="O52" s="37"/>
      <c r="P52" s="37" t="s">
        <v>86</v>
      </c>
      <c r="Q52" s="37" t="s">
        <v>87</v>
      </c>
      <c r="R52" s="37" t="s">
        <v>77</v>
      </c>
    </row>
    <row r="53" spans="1:18" s="101" customFormat="1" ht="26.25" customHeight="1" x14ac:dyDescent="0.2">
      <c r="A53" s="101" t="s">
        <v>40</v>
      </c>
      <c r="C53" s="37" t="s">
        <v>70</v>
      </c>
      <c r="D53" s="37" t="s">
        <v>70</v>
      </c>
      <c r="E53" s="37" t="s">
        <v>50</v>
      </c>
      <c r="F53" s="37" t="s">
        <v>88</v>
      </c>
      <c r="G53" s="37" t="s">
        <v>19</v>
      </c>
      <c r="H53" s="37"/>
      <c r="I53" s="38">
        <v>41530</v>
      </c>
      <c r="J53" s="39">
        <v>41851</v>
      </c>
      <c r="K53" s="37" t="s">
        <v>16</v>
      </c>
      <c r="L53" s="37">
        <v>9.5</v>
      </c>
      <c r="M53" s="37"/>
      <c r="N53" s="37">
        <v>398</v>
      </c>
      <c r="O53" s="37"/>
      <c r="P53" s="37" t="s">
        <v>89</v>
      </c>
      <c r="Q53" s="37" t="s">
        <v>90</v>
      </c>
      <c r="R53" s="37"/>
    </row>
    <row r="54" spans="1:18" s="101" customFormat="1" ht="26.25" customHeight="1" x14ac:dyDescent="0.2">
      <c r="A54" s="101" t="s">
        <v>40</v>
      </c>
      <c r="C54" s="37" t="s">
        <v>70</v>
      </c>
      <c r="D54" s="37" t="s">
        <v>70</v>
      </c>
      <c r="E54" s="37" t="s">
        <v>71</v>
      </c>
      <c r="F54" s="37">
        <v>148</v>
      </c>
      <c r="G54" s="37" t="s">
        <v>19</v>
      </c>
      <c r="H54" s="37"/>
      <c r="I54" s="38">
        <v>41670</v>
      </c>
      <c r="J54" s="39">
        <v>41851</v>
      </c>
      <c r="K54" s="37" t="s">
        <v>16</v>
      </c>
      <c r="L54" s="37">
        <v>0</v>
      </c>
      <c r="M54" s="37"/>
      <c r="N54" s="37">
        <v>1200</v>
      </c>
      <c r="O54" s="37"/>
      <c r="P54" s="37" t="s">
        <v>91</v>
      </c>
      <c r="Q54" s="37" t="s">
        <v>92</v>
      </c>
      <c r="R54" s="37" t="s">
        <v>77</v>
      </c>
    </row>
    <row r="55" spans="1:18" ht="20.25" customHeight="1" x14ac:dyDescent="0.2">
      <c r="A55" s="101" t="s">
        <v>23</v>
      </c>
      <c r="B55" s="101"/>
      <c r="C55" s="37" t="s">
        <v>70</v>
      </c>
      <c r="D55" s="37" t="s">
        <v>70</v>
      </c>
      <c r="E55" s="37" t="s">
        <v>32</v>
      </c>
      <c r="F55" s="37" t="s">
        <v>878</v>
      </c>
      <c r="G55" s="37" t="s">
        <v>19</v>
      </c>
      <c r="H55" s="37" t="s">
        <v>94</v>
      </c>
      <c r="I55" s="38">
        <v>41243</v>
      </c>
      <c r="J55" s="37">
        <v>41274</v>
      </c>
      <c r="K55" s="37" t="s">
        <v>16</v>
      </c>
      <c r="L55" s="37">
        <v>0</v>
      </c>
      <c r="M55" s="37">
        <v>1</v>
      </c>
      <c r="N55" s="37">
        <v>96</v>
      </c>
      <c r="O55" s="37">
        <v>0</v>
      </c>
      <c r="P55" s="37">
        <v>77935050</v>
      </c>
      <c r="Q55" s="37">
        <v>661</v>
      </c>
      <c r="R55" s="37" t="s">
        <v>879</v>
      </c>
    </row>
    <row r="56" spans="1:18" ht="20.25" customHeight="1" x14ac:dyDescent="0.2">
      <c r="A56" s="101" t="s">
        <v>23</v>
      </c>
      <c r="B56" s="101"/>
      <c r="C56" s="37" t="s">
        <v>70</v>
      </c>
      <c r="D56" s="37" t="s">
        <v>70</v>
      </c>
      <c r="E56" s="37" t="s">
        <v>32</v>
      </c>
      <c r="F56" s="37" t="s">
        <v>880</v>
      </c>
      <c r="G56" s="37" t="s">
        <v>19</v>
      </c>
      <c r="H56" s="37" t="s">
        <v>94</v>
      </c>
      <c r="I56" s="38">
        <v>41260</v>
      </c>
      <c r="J56" s="37">
        <v>41851</v>
      </c>
      <c r="K56" s="37" t="s">
        <v>16</v>
      </c>
      <c r="L56" s="37">
        <v>19</v>
      </c>
      <c r="M56" s="37">
        <v>0</v>
      </c>
      <c r="N56" s="37">
        <v>1396</v>
      </c>
      <c r="O56" s="37">
        <v>0</v>
      </c>
      <c r="P56" s="37">
        <v>4638275726</v>
      </c>
      <c r="Q56" s="37">
        <v>665</v>
      </c>
      <c r="R56" s="37" t="s">
        <v>525</v>
      </c>
    </row>
    <row r="57" spans="1:18" ht="20.25" customHeight="1" x14ac:dyDescent="0.2">
      <c r="A57" s="101" t="s">
        <v>23</v>
      </c>
      <c r="B57" s="101"/>
      <c r="C57" s="37" t="s">
        <v>70</v>
      </c>
      <c r="D57" s="37" t="s">
        <v>70</v>
      </c>
      <c r="E57" s="37" t="s">
        <v>32</v>
      </c>
      <c r="F57" s="37" t="s">
        <v>881</v>
      </c>
      <c r="G57" s="37" t="s">
        <v>19</v>
      </c>
      <c r="H57" s="37" t="s">
        <v>94</v>
      </c>
      <c r="I57" s="38">
        <v>41305</v>
      </c>
      <c r="J57" s="37">
        <v>41639</v>
      </c>
      <c r="K57" s="37" t="s">
        <v>16</v>
      </c>
      <c r="L57" s="37">
        <v>0</v>
      </c>
      <c r="M57" s="37">
        <v>12</v>
      </c>
      <c r="N57" s="37">
        <v>5580</v>
      </c>
      <c r="O57" s="37">
        <v>0</v>
      </c>
      <c r="P57" s="37">
        <v>5380336061</v>
      </c>
      <c r="Q57" s="37">
        <v>669</v>
      </c>
      <c r="R57" s="37" t="s">
        <v>525</v>
      </c>
    </row>
    <row r="58" spans="1:18" ht="20.25" customHeight="1" x14ac:dyDescent="0.2">
      <c r="A58" s="101" t="s">
        <v>23</v>
      </c>
      <c r="B58" s="101"/>
      <c r="C58" s="37" t="s">
        <v>70</v>
      </c>
      <c r="D58" s="37" t="s">
        <v>70</v>
      </c>
      <c r="E58" s="37" t="s">
        <v>32</v>
      </c>
      <c r="F58" s="37" t="s">
        <v>882</v>
      </c>
      <c r="G58" s="37" t="s">
        <v>19</v>
      </c>
      <c r="H58" s="37" t="s">
        <v>94</v>
      </c>
      <c r="I58" s="38">
        <v>41663</v>
      </c>
      <c r="J58" s="37">
        <v>41912</v>
      </c>
      <c r="K58" s="37" t="s">
        <v>16</v>
      </c>
      <c r="L58" s="37">
        <v>1</v>
      </c>
      <c r="M58" s="37">
        <v>7</v>
      </c>
      <c r="N58" s="37">
        <v>742</v>
      </c>
      <c r="O58" s="37">
        <v>0</v>
      </c>
      <c r="P58" s="37">
        <v>5084464396</v>
      </c>
      <c r="Q58" s="37"/>
      <c r="R58" s="37"/>
    </row>
    <row r="59" spans="1:18" ht="20.25" customHeight="1" x14ac:dyDescent="0.2">
      <c r="A59" s="101" t="s">
        <v>23</v>
      </c>
      <c r="B59" s="101"/>
      <c r="C59" s="37" t="s">
        <v>70</v>
      </c>
      <c r="D59" s="37" t="s">
        <v>70</v>
      </c>
      <c r="E59" s="37" t="s">
        <v>32</v>
      </c>
      <c r="F59" s="37" t="s">
        <v>883</v>
      </c>
      <c r="G59" s="37" t="s">
        <v>19</v>
      </c>
      <c r="H59" s="37" t="s">
        <v>94</v>
      </c>
      <c r="I59" s="38">
        <v>41565</v>
      </c>
      <c r="J59" s="37">
        <v>41851</v>
      </c>
      <c r="K59" s="37" t="s">
        <v>16</v>
      </c>
      <c r="L59" s="37">
        <v>0</v>
      </c>
      <c r="M59" s="37">
        <v>9</v>
      </c>
      <c r="N59" s="37">
        <v>742</v>
      </c>
      <c r="O59" s="37">
        <v>0</v>
      </c>
      <c r="P59" s="37">
        <v>1714948984</v>
      </c>
      <c r="Q59" s="37"/>
      <c r="R59" s="37" t="s">
        <v>879</v>
      </c>
    </row>
    <row r="60" spans="1:18" ht="20.25" customHeight="1" x14ac:dyDescent="0.2">
      <c r="A60" s="101" t="s">
        <v>23</v>
      </c>
      <c r="B60" s="101"/>
      <c r="C60" s="37" t="s">
        <v>70</v>
      </c>
      <c r="D60" s="37" t="s">
        <v>70</v>
      </c>
      <c r="E60" s="37" t="s">
        <v>884</v>
      </c>
      <c r="F60" s="37">
        <v>152011</v>
      </c>
      <c r="G60" s="37" t="s">
        <v>19</v>
      </c>
      <c r="H60" s="37" t="s">
        <v>94</v>
      </c>
      <c r="I60" s="38">
        <v>40575</v>
      </c>
      <c r="J60" s="37">
        <v>40908</v>
      </c>
      <c r="K60" s="37" t="s">
        <v>16</v>
      </c>
      <c r="L60" s="37">
        <v>11</v>
      </c>
      <c r="M60" s="37">
        <v>0</v>
      </c>
      <c r="N60" s="37">
        <v>70</v>
      </c>
      <c r="O60" s="37">
        <v>0</v>
      </c>
      <c r="P60" s="37">
        <v>132484826</v>
      </c>
      <c r="Q60" s="37"/>
      <c r="R60" s="37"/>
    </row>
  </sheetData>
  <dataValidations count="2">
    <dataValidation type="date" allowBlank="1" showInputMessage="1" showErrorMessage="1" errorTitle="Evaluación Jurídica" error="La Fecha debe estar entre el 01/11/2009 y el 31/12/2014." promptTitle="Evaluación Jurídica" prompt="Digite la Fecha de Inicio de la Certificación de Experiencia (DD/MM/AAAA)." sqref="I30:J43">
      <formula1>40118</formula1>
      <formula2>42004</formula2>
    </dataValidation>
    <dataValidation type="whole" allowBlank="1" showInputMessage="1" showErrorMessage="1" promptTitle="Evaluación Jurídica" prompt="Digite la Cantidad de Cupos Certificados." sqref="N30:O31 N32:N34 O33:O34 N35:O36 O38:O39 N37:N39 N40:O41 O43 N42:N43">
      <formula1>0</formula1>
      <formula2>999999</formula2>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29"/>
  <sheetViews>
    <sheetView topLeftCell="A107" workbookViewId="0">
      <selection activeCell="A229" sqref="A117:XFD229"/>
    </sheetView>
  </sheetViews>
  <sheetFormatPr baseColWidth="10" defaultColWidth="23.140625" defaultRowHeight="11.25" x14ac:dyDescent="0.2"/>
  <cols>
    <col min="1" max="5" width="23.140625" style="106"/>
    <col min="6" max="6" width="32.140625" style="106" customWidth="1"/>
    <col min="7" max="8" width="23.140625" style="106"/>
    <col min="9" max="10" width="23.140625" style="118"/>
    <col min="11" max="16384" width="23.140625" style="106"/>
  </cols>
  <sheetData>
    <row r="1" spans="1:23" s="44" customFormat="1" ht="45" x14ac:dyDescent="0.25">
      <c r="A1" s="47" t="s">
        <v>17</v>
      </c>
      <c r="B1" s="47" t="s">
        <v>18</v>
      </c>
      <c r="C1" s="47" t="s">
        <v>0</v>
      </c>
      <c r="D1" s="47" t="s">
        <v>1</v>
      </c>
      <c r="E1" s="47" t="s">
        <v>2</v>
      </c>
      <c r="F1" s="47" t="s">
        <v>3</v>
      </c>
      <c r="G1" s="47" t="s">
        <v>4</v>
      </c>
      <c r="H1" s="47" t="s">
        <v>5</v>
      </c>
      <c r="I1" s="49" t="s">
        <v>6</v>
      </c>
      <c r="J1" s="49" t="s">
        <v>7</v>
      </c>
      <c r="K1" s="47" t="s">
        <v>8</v>
      </c>
      <c r="L1" s="47" t="s">
        <v>9</v>
      </c>
      <c r="M1" s="47" t="s">
        <v>10</v>
      </c>
      <c r="N1" s="47" t="s">
        <v>11</v>
      </c>
      <c r="O1" s="47" t="s">
        <v>12</v>
      </c>
      <c r="P1" s="47" t="s">
        <v>13</v>
      </c>
      <c r="Q1" s="47" t="s">
        <v>14</v>
      </c>
      <c r="R1" s="47" t="s">
        <v>15</v>
      </c>
    </row>
    <row r="2" spans="1:23" s="119" customFormat="1" ht="12" customHeight="1" x14ac:dyDescent="0.2">
      <c r="A2" s="119" t="s">
        <v>430</v>
      </c>
      <c r="B2" s="119">
        <v>13</v>
      </c>
      <c r="C2" s="12" t="s">
        <v>431</v>
      </c>
      <c r="D2" s="11" t="s">
        <v>432</v>
      </c>
      <c r="E2" s="12" t="s">
        <v>397</v>
      </c>
      <c r="F2" s="13" t="s">
        <v>433</v>
      </c>
      <c r="G2" s="11" t="s">
        <v>19</v>
      </c>
      <c r="H2" s="14">
        <v>1</v>
      </c>
      <c r="I2" s="15">
        <v>40282</v>
      </c>
      <c r="J2" s="15">
        <v>40522</v>
      </c>
      <c r="K2" s="16" t="s">
        <v>16</v>
      </c>
      <c r="L2" s="19">
        <v>8.9</v>
      </c>
      <c r="M2" s="19">
        <v>3.7</v>
      </c>
      <c r="N2" s="19">
        <v>1218</v>
      </c>
      <c r="O2" s="19">
        <f>+N2*H2</f>
        <v>1218</v>
      </c>
      <c r="P2" s="18">
        <v>703979420</v>
      </c>
      <c r="Q2" s="18">
        <v>377</v>
      </c>
      <c r="R2" s="10"/>
    </row>
    <row r="3" spans="1:23" s="119" customFormat="1" ht="12" customHeight="1" x14ac:dyDescent="0.2">
      <c r="A3" s="119" t="s">
        <v>430</v>
      </c>
      <c r="B3" s="119">
        <v>13</v>
      </c>
      <c r="C3" s="12" t="s">
        <v>431</v>
      </c>
      <c r="D3" s="11" t="s">
        <v>432</v>
      </c>
      <c r="E3" s="12" t="s">
        <v>397</v>
      </c>
      <c r="F3" s="13" t="s">
        <v>434</v>
      </c>
      <c r="G3" s="11" t="s">
        <v>19</v>
      </c>
      <c r="H3" s="14">
        <v>1</v>
      </c>
      <c r="I3" s="15">
        <v>41292</v>
      </c>
      <c r="J3" s="15">
        <v>41453</v>
      </c>
      <c r="K3" s="16" t="s">
        <v>16</v>
      </c>
      <c r="L3" s="19">
        <v>5.3</v>
      </c>
      <c r="M3" s="19">
        <v>1.7</v>
      </c>
      <c r="N3" s="19">
        <v>225</v>
      </c>
      <c r="O3" s="19">
        <f t="shared" ref="O3:O4" si="0">+N3*H3</f>
        <v>225</v>
      </c>
      <c r="P3" s="18">
        <v>185372078</v>
      </c>
      <c r="Q3" s="18">
        <v>372</v>
      </c>
      <c r="R3" s="10"/>
    </row>
    <row r="4" spans="1:23" s="119" customFormat="1" ht="12" customHeight="1" x14ac:dyDescent="0.2">
      <c r="A4" s="119" t="s">
        <v>430</v>
      </c>
      <c r="B4" s="119">
        <v>13</v>
      </c>
      <c r="C4" s="12" t="s">
        <v>431</v>
      </c>
      <c r="D4" s="11" t="s">
        <v>432</v>
      </c>
      <c r="E4" s="12" t="s">
        <v>32</v>
      </c>
      <c r="F4" s="20" t="s">
        <v>435</v>
      </c>
      <c r="G4" s="11" t="s">
        <v>19</v>
      </c>
      <c r="H4" s="14">
        <v>1</v>
      </c>
      <c r="I4" s="15">
        <v>41534</v>
      </c>
      <c r="J4" s="15">
        <v>41988</v>
      </c>
      <c r="K4" s="16" t="s">
        <v>16</v>
      </c>
      <c r="L4" s="19">
        <v>12.1</v>
      </c>
      <c r="M4" s="19">
        <v>2.5</v>
      </c>
      <c r="N4" s="19">
        <v>360</v>
      </c>
      <c r="O4" s="19">
        <f t="shared" si="0"/>
        <v>360</v>
      </c>
      <c r="P4" s="18">
        <v>685202044</v>
      </c>
      <c r="Q4" s="18">
        <v>369</v>
      </c>
      <c r="R4" s="10"/>
    </row>
    <row r="5" spans="1:23" s="119" customFormat="1" ht="12" customHeight="1" x14ac:dyDescent="0.2">
      <c r="A5" s="119" t="s">
        <v>430</v>
      </c>
      <c r="B5" s="119">
        <v>13</v>
      </c>
      <c r="C5" s="12" t="s">
        <v>431</v>
      </c>
      <c r="D5" s="11" t="s">
        <v>432</v>
      </c>
      <c r="E5" s="12" t="s">
        <v>436</v>
      </c>
      <c r="F5" s="175">
        <v>2123443</v>
      </c>
      <c r="G5" s="11" t="s">
        <v>19</v>
      </c>
      <c r="H5" s="14">
        <v>1</v>
      </c>
      <c r="I5" s="15">
        <v>41185</v>
      </c>
      <c r="J5" s="15">
        <v>41258</v>
      </c>
      <c r="K5" s="16" t="s">
        <v>16</v>
      </c>
      <c r="L5" s="20">
        <v>3.4</v>
      </c>
      <c r="M5" s="20">
        <v>0</v>
      </c>
      <c r="N5" s="20">
        <v>977</v>
      </c>
      <c r="O5" s="19">
        <f>+N5*H5</f>
        <v>977</v>
      </c>
      <c r="P5" s="18">
        <v>298725697</v>
      </c>
      <c r="Q5" s="18">
        <v>361</v>
      </c>
      <c r="R5" s="10"/>
    </row>
    <row r="6" spans="1:23" s="119" customFormat="1" ht="12" customHeight="1" x14ac:dyDescent="0.2">
      <c r="A6" s="119" t="s">
        <v>430</v>
      </c>
      <c r="B6" s="119">
        <v>13</v>
      </c>
      <c r="C6" s="12" t="s">
        <v>431</v>
      </c>
      <c r="D6" s="11" t="s">
        <v>432</v>
      </c>
      <c r="E6" s="12" t="s">
        <v>436</v>
      </c>
      <c r="F6" s="11">
        <v>2121295</v>
      </c>
      <c r="G6" s="11" t="s">
        <v>19</v>
      </c>
      <c r="H6" s="14">
        <v>1</v>
      </c>
      <c r="I6" s="15">
        <v>41040</v>
      </c>
      <c r="J6" s="15">
        <v>41086</v>
      </c>
      <c r="K6" s="16" t="s">
        <v>16</v>
      </c>
      <c r="L6" s="20">
        <v>0</v>
      </c>
      <c r="M6" s="20">
        <v>1.5</v>
      </c>
      <c r="N6" s="20">
        <v>977</v>
      </c>
      <c r="O6" s="19">
        <f t="shared" ref="O6:O11" si="1">+N6*H6</f>
        <v>977</v>
      </c>
      <c r="P6" s="18">
        <v>475602753</v>
      </c>
      <c r="Q6" s="18">
        <v>352</v>
      </c>
      <c r="R6" s="10"/>
    </row>
    <row r="7" spans="1:23" s="119" customFormat="1" ht="12" customHeight="1" x14ac:dyDescent="0.2">
      <c r="A7" s="119" t="s">
        <v>430</v>
      </c>
      <c r="B7" s="119">
        <v>13</v>
      </c>
      <c r="C7" s="12" t="s">
        <v>431</v>
      </c>
      <c r="D7" s="11" t="s">
        <v>432</v>
      </c>
      <c r="E7" s="11" t="s">
        <v>437</v>
      </c>
      <c r="F7" s="20" t="s">
        <v>438</v>
      </c>
      <c r="G7" s="11" t="s">
        <v>16</v>
      </c>
      <c r="H7" s="14">
        <v>1</v>
      </c>
      <c r="I7" s="20">
        <v>2005</v>
      </c>
      <c r="J7" s="20">
        <v>2005</v>
      </c>
      <c r="K7" s="16" t="s">
        <v>16</v>
      </c>
      <c r="L7" s="20">
        <v>0</v>
      </c>
      <c r="M7" s="20">
        <v>12</v>
      </c>
      <c r="N7" s="20">
        <v>500</v>
      </c>
      <c r="O7" s="19">
        <f t="shared" si="1"/>
        <v>500</v>
      </c>
      <c r="P7" s="18">
        <v>0</v>
      </c>
      <c r="Q7" s="18">
        <v>348</v>
      </c>
      <c r="R7" s="10" t="s">
        <v>439</v>
      </c>
    </row>
    <row r="8" spans="1:23" s="119" customFormat="1" ht="12" customHeight="1" x14ac:dyDescent="0.2">
      <c r="A8" s="119" t="s">
        <v>430</v>
      </c>
      <c r="B8" s="119">
        <v>13</v>
      </c>
      <c r="C8" s="12" t="s">
        <v>431</v>
      </c>
      <c r="D8" s="11" t="s">
        <v>432</v>
      </c>
      <c r="E8" s="12" t="s">
        <v>440</v>
      </c>
      <c r="F8" s="20" t="s">
        <v>438</v>
      </c>
      <c r="G8" s="11" t="s">
        <v>16</v>
      </c>
      <c r="H8" s="14">
        <v>1</v>
      </c>
      <c r="I8" s="11">
        <v>2003</v>
      </c>
      <c r="J8" s="20">
        <v>2003</v>
      </c>
      <c r="K8" s="16"/>
      <c r="L8" s="20">
        <v>0</v>
      </c>
      <c r="M8" s="20">
        <v>12</v>
      </c>
      <c r="N8" s="19"/>
      <c r="O8" s="19">
        <f t="shared" si="1"/>
        <v>0</v>
      </c>
      <c r="P8" s="18">
        <v>0</v>
      </c>
      <c r="Q8" s="18">
        <v>347</v>
      </c>
      <c r="R8" s="10" t="s">
        <v>441</v>
      </c>
    </row>
    <row r="9" spans="1:23" s="119" customFormat="1" ht="12" customHeight="1" x14ac:dyDescent="0.2">
      <c r="A9" s="119" t="s">
        <v>430</v>
      </c>
      <c r="B9" s="119">
        <v>13</v>
      </c>
      <c r="C9" s="12" t="s">
        <v>431</v>
      </c>
      <c r="D9" s="11" t="s">
        <v>432</v>
      </c>
      <c r="E9" s="11" t="s">
        <v>442</v>
      </c>
      <c r="F9" s="20" t="s">
        <v>438</v>
      </c>
      <c r="G9" s="11" t="s">
        <v>16</v>
      </c>
      <c r="H9" s="14">
        <v>1</v>
      </c>
      <c r="I9" s="15">
        <v>41487</v>
      </c>
      <c r="J9" s="15" t="s">
        <v>438</v>
      </c>
      <c r="K9" s="16"/>
      <c r="L9" s="20">
        <v>0</v>
      </c>
      <c r="M9" s="20">
        <v>0</v>
      </c>
      <c r="N9" s="17">
        <v>123</v>
      </c>
      <c r="O9" s="19">
        <f t="shared" si="1"/>
        <v>123</v>
      </c>
      <c r="P9" s="18">
        <v>0</v>
      </c>
      <c r="Q9" s="18">
        <v>346</v>
      </c>
      <c r="R9" s="10" t="s">
        <v>443</v>
      </c>
    </row>
    <row r="10" spans="1:23" s="119" customFormat="1" ht="12" customHeight="1" x14ac:dyDescent="0.2">
      <c r="A10" s="119" t="s">
        <v>430</v>
      </c>
      <c r="B10" s="119">
        <v>13</v>
      </c>
      <c r="C10" s="12" t="s">
        <v>431</v>
      </c>
      <c r="D10" s="11" t="s">
        <v>432</v>
      </c>
      <c r="E10" s="11" t="s">
        <v>442</v>
      </c>
      <c r="F10" s="20" t="s">
        <v>438</v>
      </c>
      <c r="G10" s="11" t="s">
        <v>16</v>
      </c>
      <c r="H10" s="11">
        <v>100</v>
      </c>
      <c r="I10" s="15">
        <v>40909</v>
      </c>
      <c r="J10" s="15">
        <v>41091</v>
      </c>
      <c r="K10" s="16"/>
      <c r="L10" s="20">
        <v>0</v>
      </c>
      <c r="M10" s="20">
        <v>0</v>
      </c>
      <c r="N10" s="17">
        <v>12</v>
      </c>
      <c r="O10" s="19">
        <f t="shared" si="1"/>
        <v>1200</v>
      </c>
      <c r="P10" s="18">
        <v>0</v>
      </c>
      <c r="Q10" s="18">
        <v>345</v>
      </c>
      <c r="R10" s="10" t="s">
        <v>444</v>
      </c>
    </row>
    <row r="11" spans="1:23" s="119" customFormat="1" ht="12" customHeight="1" x14ac:dyDescent="0.2">
      <c r="A11" s="119" t="s">
        <v>430</v>
      </c>
      <c r="B11" s="119">
        <v>13</v>
      </c>
      <c r="C11" s="12" t="s">
        <v>431</v>
      </c>
      <c r="D11" s="11" t="s">
        <v>432</v>
      </c>
      <c r="E11" s="12" t="s">
        <v>445</v>
      </c>
      <c r="F11" s="13" t="s">
        <v>446</v>
      </c>
      <c r="G11" s="11" t="s">
        <v>16</v>
      </c>
      <c r="H11" s="11">
        <v>100</v>
      </c>
      <c r="I11" s="11">
        <v>2002</v>
      </c>
      <c r="J11" s="20">
        <v>2002</v>
      </c>
      <c r="K11" s="16"/>
      <c r="L11" s="20">
        <v>0</v>
      </c>
      <c r="M11" s="20">
        <v>0</v>
      </c>
      <c r="N11" s="19"/>
      <c r="O11" s="19">
        <f t="shared" si="1"/>
        <v>0</v>
      </c>
      <c r="P11" s="18">
        <v>0</v>
      </c>
      <c r="Q11" s="18">
        <v>344</v>
      </c>
      <c r="R11" s="10" t="s">
        <v>441</v>
      </c>
    </row>
    <row r="12" spans="1:23" s="119" customFormat="1" ht="12" customHeight="1" x14ac:dyDescent="0.2">
      <c r="A12" s="119" t="s">
        <v>430</v>
      </c>
      <c r="B12" s="119">
        <v>13</v>
      </c>
      <c r="C12" s="12" t="s">
        <v>431</v>
      </c>
      <c r="D12" s="11" t="s">
        <v>432</v>
      </c>
      <c r="E12" s="12" t="s">
        <v>447</v>
      </c>
      <c r="F12" s="13" t="s">
        <v>438</v>
      </c>
      <c r="G12" s="11"/>
      <c r="H12" s="11"/>
      <c r="I12" s="11">
        <v>2003</v>
      </c>
      <c r="J12" s="20">
        <v>2004</v>
      </c>
      <c r="K12" s="16"/>
      <c r="L12" s="122">
        <v>0</v>
      </c>
      <c r="M12" s="122">
        <v>0</v>
      </c>
      <c r="N12" s="19"/>
      <c r="O12" s="19"/>
      <c r="P12" s="18">
        <v>0</v>
      </c>
      <c r="Q12" s="18">
        <v>343</v>
      </c>
      <c r="R12" s="10" t="s">
        <v>441</v>
      </c>
    </row>
    <row r="13" spans="1:23" s="120" customFormat="1" ht="12" customHeight="1" x14ac:dyDescent="0.2">
      <c r="A13" s="120" t="s">
        <v>418</v>
      </c>
      <c r="B13" s="120">
        <v>14</v>
      </c>
      <c r="C13" s="120" t="s">
        <v>459</v>
      </c>
      <c r="D13" s="120" t="s">
        <v>459</v>
      </c>
      <c r="E13" s="120" t="s">
        <v>461</v>
      </c>
      <c r="F13" s="120" t="s">
        <v>462</v>
      </c>
      <c r="G13" s="120" t="s">
        <v>19</v>
      </c>
      <c r="I13" s="124">
        <v>40266</v>
      </c>
      <c r="J13" s="124">
        <v>40522</v>
      </c>
      <c r="K13" s="124">
        <v>8.4164383561643845</v>
      </c>
      <c r="L13" s="120" t="s">
        <v>16</v>
      </c>
      <c r="M13" s="120">
        <v>8.4164383561643845</v>
      </c>
      <c r="N13" s="120">
        <v>0</v>
      </c>
      <c r="O13" s="120">
        <v>1882</v>
      </c>
      <c r="Q13" s="120">
        <v>1661763925</v>
      </c>
      <c r="R13" s="120" t="s">
        <v>463</v>
      </c>
      <c r="T13" s="120" t="s">
        <v>464</v>
      </c>
      <c r="U13" s="120" t="s">
        <v>464</v>
      </c>
      <c r="V13" s="120">
        <v>40266</v>
      </c>
      <c r="W13" s="120">
        <v>40522</v>
      </c>
    </row>
    <row r="14" spans="1:23" s="120" customFormat="1" ht="12" customHeight="1" x14ac:dyDescent="0.2">
      <c r="A14" s="120" t="s">
        <v>418</v>
      </c>
      <c r="B14" s="120">
        <v>14</v>
      </c>
      <c r="C14" s="120" t="s">
        <v>459</v>
      </c>
      <c r="D14" s="120" t="s">
        <v>459</v>
      </c>
      <c r="E14" s="120" t="s">
        <v>20</v>
      </c>
      <c r="F14" s="173">
        <v>2111126</v>
      </c>
      <c r="G14" s="120" t="s">
        <v>19</v>
      </c>
      <c r="I14" s="124">
        <v>40786</v>
      </c>
      <c r="J14" s="124">
        <v>40942</v>
      </c>
      <c r="K14" s="124">
        <v>5.1287671232876715</v>
      </c>
      <c r="L14" s="120" t="s">
        <v>16</v>
      </c>
      <c r="M14" s="120">
        <v>0</v>
      </c>
      <c r="N14" s="120">
        <v>5.1287671232876715</v>
      </c>
      <c r="O14" s="120">
        <v>1915</v>
      </c>
      <c r="Q14" s="120">
        <v>615187586</v>
      </c>
      <c r="R14" s="120" t="s">
        <v>465</v>
      </c>
      <c r="T14" s="120" t="s">
        <v>464</v>
      </c>
      <c r="U14" s="120" t="s">
        <v>464</v>
      </c>
      <c r="V14" s="120">
        <v>40786</v>
      </c>
      <c r="W14" s="120">
        <v>40942</v>
      </c>
    </row>
    <row r="15" spans="1:23" s="120" customFormat="1" ht="12" customHeight="1" x14ac:dyDescent="0.2">
      <c r="A15" s="120" t="s">
        <v>418</v>
      </c>
      <c r="B15" s="120">
        <v>14</v>
      </c>
      <c r="C15" s="120" t="s">
        <v>459</v>
      </c>
      <c r="D15" s="120" t="s">
        <v>459</v>
      </c>
      <c r="E15" s="120" t="s">
        <v>466</v>
      </c>
      <c r="F15" s="173" t="s">
        <v>467</v>
      </c>
      <c r="G15" s="120" t="s">
        <v>19</v>
      </c>
      <c r="I15" s="124">
        <v>41512</v>
      </c>
      <c r="J15" s="124">
        <v>41912</v>
      </c>
      <c r="K15" s="124">
        <v>13.150684931506849</v>
      </c>
      <c r="L15" s="120" t="s">
        <v>16</v>
      </c>
      <c r="O15" s="120">
        <v>60</v>
      </c>
      <c r="Q15" s="120">
        <v>160052160</v>
      </c>
      <c r="R15" s="120" t="s">
        <v>468</v>
      </c>
      <c r="T15" s="120" t="s">
        <v>464</v>
      </c>
      <c r="U15" s="120" t="s">
        <v>464</v>
      </c>
      <c r="V15" s="120">
        <v>41512</v>
      </c>
      <c r="W15" s="120">
        <v>41912</v>
      </c>
    </row>
    <row r="16" spans="1:23" s="120" customFormat="1" ht="12" customHeight="1" x14ac:dyDescent="0.2">
      <c r="A16" s="120" t="s">
        <v>418</v>
      </c>
      <c r="B16" s="120">
        <v>13</v>
      </c>
      <c r="C16" s="120" t="s">
        <v>459</v>
      </c>
      <c r="D16" s="120" t="s">
        <v>459</v>
      </c>
      <c r="E16" s="120" t="s">
        <v>469</v>
      </c>
      <c r="F16" s="120">
        <v>2121682</v>
      </c>
      <c r="G16" s="120" t="s">
        <v>19</v>
      </c>
      <c r="I16" s="124">
        <v>41075</v>
      </c>
      <c r="J16" s="124">
        <v>41128</v>
      </c>
      <c r="K16" s="124">
        <v>1.7424657534246575</v>
      </c>
      <c r="L16" s="120" t="s">
        <v>16</v>
      </c>
      <c r="M16" s="120">
        <v>0</v>
      </c>
      <c r="N16" s="120">
        <v>1.7424657534246575</v>
      </c>
      <c r="O16" s="120">
        <v>370</v>
      </c>
      <c r="Q16" s="120">
        <v>43945931</v>
      </c>
      <c r="R16" s="120" t="s">
        <v>470</v>
      </c>
      <c r="T16" s="120" t="s">
        <v>464</v>
      </c>
      <c r="U16" s="120" t="s">
        <v>464</v>
      </c>
      <c r="V16" s="120">
        <v>41075</v>
      </c>
      <c r="W16" s="120">
        <v>41128</v>
      </c>
    </row>
    <row r="17" spans="1:23" s="120" customFormat="1" ht="12" customHeight="1" x14ac:dyDescent="0.2">
      <c r="A17" s="120" t="s">
        <v>418</v>
      </c>
      <c r="B17" s="120">
        <v>13</v>
      </c>
      <c r="C17" s="120" t="s">
        <v>459</v>
      </c>
      <c r="D17" s="120" t="s">
        <v>459</v>
      </c>
      <c r="E17" s="120" t="s">
        <v>471</v>
      </c>
      <c r="F17" s="173" t="s">
        <v>472</v>
      </c>
      <c r="G17" s="120" t="s">
        <v>19</v>
      </c>
      <c r="I17" s="124">
        <v>41257</v>
      </c>
      <c r="J17" s="124">
        <v>41988</v>
      </c>
      <c r="K17" s="124">
        <v>24.032876712328768</v>
      </c>
      <c r="M17" s="120">
        <v>21.534246575342465</v>
      </c>
      <c r="N17" s="120">
        <v>2.4986301369863035</v>
      </c>
      <c r="O17" s="120">
        <v>338</v>
      </c>
      <c r="Q17" s="120">
        <v>1065332398</v>
      </c>
      <c r="R17" s="120" t="s">
        <v>473</v>
      </c>
      <c r="T17" s="120" t="s">
        <v>474</v>
      </c>
      <c r="U17" s="120" t="s">
        <v>464</v>
      </c>
      <c r="V17" s="120">
        <v>41257</v>
      </c>
      <c r="W17" s="120">
        <v>41912</v>
      </c>
    </row>
    <row r="18" spans="1:23" s="120" customFormat="1" ht="12" customHeight="1" x14ac:dyDescent="0.2">
      <c r="A18" s="120" t="s">
        <v>418</v>
      </c>
      <c r="B18" s="120">
        <v>13</v>
      </c>
      <c r="C18" s="120" t="s">
        <v>459</v>
      </c>
      <c r="D18" s="120" t="s">
        <v>459</v>
      </c>
      <c r="E18" s="120" t="s">
        <v>469</v>
      </c>
      <c r="F18" s="120">
        <v>2122641</v>
      </c>
      <c r="G18" s="120" t="s">
        <v>19</v>
      </c>
      <c r="I18" s="124">
        <v>41156</v>
      </c>
      <c r="J18" s="124">
        <v>41258</v>
      </c>
      <c r="K18" s="124">
        <v>3.353424657534247</v>
      </c>
      <c r="M18" s="120">
        <v>3.353424657534247</v>
      </c>
      <c r="N18" s="120">
        <v>0</v>
      </c>
      <c r="O18" s="120">
        <v>370</v>
      </c>
      <c r="Q18" s="120">
        <v>107902701</v>
      </c>
      <c r="R18" s="120" t="s">
        <v>475</v>
      </c>
      <c r="T18" s="120" t="s">
        <v>464</v>
      </c>
      <c r="U18" s="120" t="s">
        <v>464</v>
      </c>
      <c r="V18" s="120">
        <v>41156</v>
      </c>
      <c r="W18" s="120">
        <v>41258</v>
      </c>
    </row>
    <row r="19" spans="1:23" s="10" customFormat="1" ht="12" customHeight="1" x14ac:dyDescent="0.25">
      <c r="A19" s="10" t="s">
        <v>418</v>
      </c>
      <c r="B19" s="10">
        <v>14</v>
      </c>
      <c r="C19" s="12" t="s">
        <v>459</v>
      </c>
      <c r="D19" s="12" t="s">
        <v>459</v>
      </c>
      <c r="E19" s="12" t="s">
        <v>374</v>
      </c>
      <c r="F19" s="20">
        <v>2123440</v>
      </c>
      <c r="G19" s="11" t="s">
        <v>19</v>
      </c>
      <c r="H19" s="14"/>
      <c r="I19" s="15">
        <v>41185</v>
      </c>
      <c r="J19" s="15">
        <v>41258</v>
      </c>
      <c r="K19" s="86">
        <f>(YEARFRAC(I19,J19,3))*12</f>
        <v>2.4000000000000004</v>
      </c>
      <c r="L19" s="16" t="s">
        <v>16</v>
      </c>
      <c r="M19" s="87" t="e">
        <f>(YEARFRAC(V19,W19,3)*12)</f>
        <v>#REF!</v>
      </c>
      <c r="N19" s="87" t="e">
        <f>K19-M19</f>
        <v>#REF!</v>
      </c>
      <c r="O19" s="19">
        <v>905</v>
      </c>
      <c r="P19" s="19">
        <f>+O19*H19</f>
        <v>0</v>
      </c>
      <c r="Q19" s="18">
        <v>196151889</v>
      </c>
      <c r="R19" s="18" t="s">
        <v>476</v>
      </c>
      <c r="T19" s="10" t="e">
        <f>IF(J19&gt;#REF!,"Revisar","")</f>
        <v>#REF!</v>
      </c>
      <c r="U19" s="10" t="e">
        <f>IF(I19&lt;#REF!,"Revisar inicio","")</f>
        <v>#REF!</v>
      </c>
      <c r="V19" s="16" t="e">
        <f>IF(I19="","",IF(I19&lt;#REF!,#REF!,I19))</f>
        <v>#REF!</v>
      </c>
      <c r="W19" s="16" t="e">
        <f>IF(J19="","",IF(J19&gt;#REF!,#REF!,J19))</f>
        <v>#REF!</v>
      </c>
    </row>
    <row r="20" spans="1:23" s="10" customFormat="1" ht="12" customHeight="1" x14ac:dyDescent="0.25">
      <c r="A20" s="10" t="s">
        <v>418</v>
      </c>
      <c r="B20" s="10">
        <v>14</v>
      </c>
      <c r="C20" s="12" t="s">
        <v>459</v>
      </c>
      <c r="D20" s="11" t="s">
        <v>459</v>
      </c>
      <c r="E20" s="12" t="s">
        <v>374</v>
      </c>
      <c r="F20" s="20">
        <v>2130520</v>
      </c>
      <c r="G20" s="11" t="s">
        <v>19</v>
      </c>
      <c r="H20" s="11"/>
      <c r="I20" s="15">
        <v>41370</v>
      </c>
      <c r="J20" s="15">
        <v>41453</v>
      </c>
      <c r="K20" s="86">
        <f>(YEARFRAC(I20,J20,3))*12</f>
        <v>2.7287671232876711</v>
      </c>
      <c r="L20" s="16" t="s">
        <v>16</v>
      </c>
      <c r="M20" s="87" t="e">
        <f>(YEARFRAC(V20,W20,3)*12)</f>
        <v>#REF!</v>
      </c>
      <c r="N20" s="87" t="e">
        <f>K20-M20</f>
        <v>#REF!</v>
      </c>
      <c r="O20" s="19">
        <v>1915</v>
      </c>
      <c r="P20" s="19"/>
      <c r="Q20" s="18">
        <v>638015013</v>
      </c>
      <c r="R20" s="18" t="s">
        <v>477</v>
      </c>
      <c r="T20" s="10" t="e">
        <f>IF(J20&gt;#REF!,"Revisar","")</f>
        <v>#REF!</v>
      </c>
      <c r="U20" s="10" t="e">
        <f>IF(I20&lt;#REF!,"Revisar inicio","")</f>
        <v>#REF!</v>
      </c>
      <c r="V20" s="16" t="e">
        <f>IF(I20="","",IF(I20&lt;#REF!,#REF!,I20))</f>
        <v>#REF!</v>
      </c>
      <c r="W20" s="16" t="e">
        <f>IF(J20="","",IF(J20&gt;#REF!,#REF!,J20))</f>
        <v>#REF!</v>
      </c>
    </row>
    <row r="21" spans="1:23" s="10" customFormat="1" ht="12" customHeight="1" x14ac:dyDescent="0.25">
      <c r="A21" s="10" t="s">
        <v>418</v>
      </c>
      <c r="B21" s="10">
        <v>14</v>
      </c>
      <c r="C21" s="12" t="s">
        <v>459</v>
      </c>
      <c r="D21" s="11" t="s">
        <v>459</v>
      </c>
      <c r="E21" s="12" t="s">
        <v>478</v>
      </c>
      <c r="F21" s="13"/>
      <c r="G21" s="11" t="s">
        <v>19</v>
      </c>
      <c r="H21" s="11"/>
      <c r="I21" s="15"/>
      <c r="J21" s="15"/>
      <c r="K21" s="86"/>
      <c r="L21" s="16"/>
      <c r="M21" s="86" t="e">
        <f>(YEARFRAC(V21,W21,3)*12)</f>
        <v>#VALUE!</v>
      </c>
      <c r="N21" s="86" t="e">
        <f>K21-M21</f>
        <v>#VALUE!</v>
      </c>
      <c r="O21" s="19"/>
      <c r="P21" s="19"/>
      <c r="Q21" s="18"/>
      <c r="R21" s="18"/>
      <c r="S21" s="10" t="s">
        <v>479</v>
      </c>
      <c r="T21" s="10" t="e">
        <f>IF(J21&gt;#REF!,"Revisar","")</f>
        <v>#REF!</v>
      </c>
      <c r="U21" s="10" t="e">
        <f>IF(I21&lt;#REF!,"Revisar inicio","")</f>
        <v>#REF!</v>
      </c>
      <c r="V21" s="16" t="str">
        <f>IF(I21="","",IF(I21&lt;#REF!,#REF!,I21))</f>
        <v/>
      </c>
      <c r="W21" s="16" t="str">
        <f>IF(J21="","",IF(J21&gt;#REF!,#REF!,J21))</f>
        <v/>
      </c>
    </row>
    <row r="22" spans="1:23" s="10" customFormat="1" ht="12" customHeight="1" x14ac:dyDescent="0.25">
      <c r="A22" s="10" t="s">
        <v>418</v>
      </c>
      <c r="B22" s="10">
        <v>14</v>
      </c>
      <c r="C22" s="12" t="s">
        <v>459</v>
      </c>
      <c r="D22" s="11" t="s">
        <v>459</v>
      </c>
      <c r="E22" s="12" t="s">
        <v>480</v>
      </c>
      <c r="F22" s="13"/>
      <c r="G22" s="11"/>
      <c r="H22" s="11"/>
      <c r="I22" s="15"/>
      <c r="J22" s="15"/>
      <c r="K22" s="86">
        <f>(YEARFRAC(I22,J22,3))*12</f>
        <v>0</v>
      </c>
      <c r="L22" s="16"/>
      <c r="M22" s="86" t="e">
        <f>(YEARFRAC(V22,W22,3)*12)</f>
        <v>#VALUE!</v>
      </c>
      <c r="N22" s="86" t="e">
        <f>K22-M22</f>
        <v>#VALUE!</v>
      </c>
      <c r="O22" s="19"/>
      <c r="P22" s="19"/>
      <c r="Q22" s="18"/>
      <c r="R22" s="18"/>
      <c r="S22" s="10" t="s">
        <v>479</v>
      </c>
      <c r="T22" s="10" t="e">
        <f>IF(J22&gt;#REF!,"Revisar","")</f>
        <v>#REF!</v>
      </c>
      <c r="U22" s="10" t="e">
        <f>IF(I22&lt;#REF!,"Revisar inicio","")</f>
        <v>#REF!</v>
      </c>
      <c r="V22" s="16" t="str">
        <f>IF(I22="","",IF(I22&lt;#REF!,#REF!,I22))</f>
        <v/>
      </c>
      <c r="W22" s="16" t="str">
        <f>IF(J22="","",IF(J22&gt;#REF!,#REF!,J22))</f>
        <v/>
      </c>
    </row>
    <row r="23" spans="1:23" s="119" customFormat="1" ht="12" customHeight="1" x14ac:dyDescent="0.2">
      <c r="A23" s="10" t="s">
        <v>418</v>
      </c>
      <c r="B23" s="119">
        <v>13</v>
      </c>
      <c r="C23" s="119" t="s">
        <v>459</v>
      </c>
      <c r="D23" s="119" t="s">
        <v>459</v>
      </c>
      <c r="E23" s="119" t="s">
        <v>374</v>
      </c>
      <c r="F23" s="174">
        <v>21116</v>
      </c>
      <c r="G23" s="119" t="s">
        <v>19</v>
      </c>
      <c r="I23" s="125">
        <v>40843</v>
      </c>
      <c r="J23" s="125">
        <v>40984</v>
      </c>
      <c r="K23" s="119">
        <v>4.6356164383561644</v>
      </c>
      <c r="L23" s="119" t="s">
        <v>16</v>
      </c>
      <c r="M23" s="119">
        <v>4.6356164383561644</v>
      </c>
      <c r="N23" s="119">
        <v>0</v>
      </c>
      <c r="O23" s="119">
        <v>905</v>
      </c>
      <c r="P23" s="119">
        <v>0</v>
      </c>
      <c r="Q23" s="119">
        <v>257393672</v>
      </c>
      <c r="R23" s="119" t="s">
        <v>481</v>
      </c>
      <c r="T23" s="119" t="s">
        <v>464</v>
      </c>
      <c r="U23" s="119" t="s">
        <v>464</v>
      </c>
      <c r="V23" s="119">
        <v>40843</v>
      </c>
      <c r="W23" s="119">
        <v>40984</v>
      </c>
    </row>
    <row r="24" spans="1:23" s="119" customFormat="1" ht="12" customHeight="1" x14ac:dyDescent="0.2">
      <c r="A24" s="10" t="s">
        <v>418</v>
      </c>
      <c r="B24" s="119">
        <v>13</v>
      </c>
      <c r="C24" s="119" t="s">
        <v>459</v>
      </c>
      <c r="D24" s="119" t="s">
        <v>459</v>
      </c>
      <c r="E24" s="119" t="s">
        <v>374</v>
      </c>
      <c r="F24" s="174">
        <v>21234</v>
      </c>
      <c r="G24" s="119" t="s">
        <v>19</v>
      </c>
      <c r="I24" s="125">
        <v>41186</v>
      </c>
      <c r="J24" s="125">
        <v>41258</v>
      </c>
      <c r="K24" s="119">
        <v>2.3671232876712329</v>
      </c>
      <c r="L24" s="119" t="s">
        <v>16</v>
      </c>
      <c r="M24" s="119">
        <v>2.3671232876712329</v>
      </c>
      <c r="N24" s="119">
        <v>0</v>
      </c>
      <c r="O24" s="119">
        <v>1915</v>
      </c>
      <c r="Q24" s="119">
        <v>413104041</v>
      </c>
      <c r="R24" s="119" t="s">
        <v>482</v>
      </c>
      <c r="T24" s="119" t="s">
        <v>464</v>
      </c>
      <c r="U24" s="119" t="s">
        <v>464</v>
      </c>
      <c r="V24" s="119">
        <v>41186</v>
      </c>
      <c r="W24" s="119">
        <v>41258</v>
      </c>
    </row>
    <row r="25" spans="1:23" s="119" customFormat="1" ht="12" customHeight="1" x14ac:dyDescent="0.2">
      <c r="A25" s="10" t="s">
        <v>418</v>
      </c>
      <c r="B25" s="119">
        <v>13</v>
      </c>
      <c r="C25" s="119" t="s">
        <v>459</v>
      </c>
      <c r="D25" s="119" t="s">
        <v>459</v>
      </c>
      <c r="E25" s="119" t="s">
        <v>483</v>
      </c>
      <c r="G25" s="119" t="s">
        <v>19</v>
      </c>
      <c r="I25" s="125">
        <v>41214</v>
      </c>
      <c r="J25" s="125">
        <v>41424</v>
      </c>
      <c r="K25" s="119">
        <v>6.9041095890410951</v>
      </c>
      <c r="L25" s="119" t="s">
        <v>16</v>
      </c>
      <c r="M25" s="119">
        <v>6.9041095890410951</v>
      </c>
      <c r="N25" s="119">
        <v>0</v>
      </c>
      <c r="O25" s="119">
        <v>19</v>
      </c>
      <c r="R25" s="119">
        <v>85</v>
      </c>
      <c r="S25" s="119" t="s">
        <v>484</v>
      </c>
      <c r="T25" s="119" t="s">
        <v>464</v>
      </c>
      <c r="U25" s="119" t="s">
        <v>464</v>
      </c>
      <c r="V25" s="119">
        <v>41214</v>
      </c>
      <c r="W25" s="119">
        <v>41424</v>
      </c>
    </row>
    <row r="26" spans="1:23" s="119" customFormat="1" ht="12" customHeight="1" x14ac:dyDescent="0.2">
      <c r="A26" s="10" t="s">
        <v>418</v>
      </c>
      <c r="B26" s="119">
        <v>13</v>
      </c>
      <c r="C26" s="119" t="s">
        <v>459</v>
      </c>
      <c r="D26" s="119" t="s">
        <v>459</v>
      </c>
      <c r="E26" s="119" t="s">
        <v>485</v>
      </c>
      <c r="I26" s="125"/>
      <c r="J26" s="125"/>
      <c r="K26" s="119">
        <v>0</v>
      </c>
      <c r="M26" s="119" t="e">
        <v>#VALUE!</v>
      </c>
      <c r="N26" s="119" t="e">
        <v>#VALUE!</v>
      </c>
      <c r="S26" s="119" t="s">
        <v>486</v>
      </c>
      <c r="T26" s="119" t="s">
        <v>464</v>
      </c>
      <c r="U26" s="119" t="s">
        <v>487</v>
      </c>
      <c r="V26" s="119" t="s">
        <v>464</v>
      </c>
      <c r="W26" s="119" t="s">
        <v>464</v>
      </c>
    </row>
    <row r="27" spans="1:23" s="119" customFormat="1" ht="12" customHeight="1" x14ac:dyDescent="0.2">
      <c r="A27" s="10" t="s">
        <v>418</v>
      </c>
      <c r="B27" s="119">
        <v>13</v>
      </c>
      <c r="C27" s="119" t="s">
        <v>459</v>
      </c>
      <c r="D27" s="119" t="s">
        <v>459</v>
      </c>
      <c r="E27" s="119" t="s">
        <v>488</v>
      </c>
      <c r="F27" s="119">
        <v>0.04</v>
      </c>
      <c r="I27" s="125"/>
      <c r="J27" s="125"/>
      <c r="K27" s="119">
        <v>0</v>
      </c>
      <c r="M27" s="119" t="e">
        <v>#VALUE!</v>
      </c>
      <c r="N27" s="119" t="e">
        <v>#VALUE!</v>
      </c>
      <c r="S27" s="119" t="s">
        <v>489</v>
      </c>
      <c r="T27" s="119" t="s">
        <v>464</v>
      </c>
      <c r="U27" s="119" t="s">
        <v>487</v>
      </c>
      <c r="V27" s="119" t="s">
        <v>464</v>
      </c>
      <c r="W27" s="119" t="s">
        <v>464</v>
      </c>
    </row>
    <row r="28" spans="1:23" s="119" customFormat="1" ht="12" customHeight="1" x14ac:dyDescent="0.2">
      <c r="A28" s="10" t="s">
        <v>418</v>
      </c>
      <c r="B28" s="119">
        <v>13</v>
      </c>
      <c r="C28" s="119" t="s">
        <v>459</v>
      </c>
      <c r="D28" s="119" t="s">
        <v>459</v>
      </c>
      <c r="E28" s="119" t="s">
        <v>490</v>
      </c>
      <c r="I28" s="125"/>
      <c r="J28" s="125"/>
      <c r="K28" s="119">
        <v>0</v>
      </c>
      <c r="M28" s="119" t="e">
        <v>#VALUE!</v>
      </c>
      <c r="N28" s="119" t="e">
        <v>#VALUE!</v>
      </c>
      <c r="S28" s="119" t="s">
        <v>491</v>
      </c>
      <c r="T28" s="119" t="s">
        <v>464</v>
      </c>
      <c r="U28" s="119" t="s">
        <v>487</v>
      </c>
      <c r="V28" s="119" t="s">
        <v>464</v>
      </c>
      <c r="W28" s="119" t="s">
        <v>464</v>
      </c>
    </row>
    <row r="29" spans="1:23" s="120" customFormat="1" ht="12" customHeight="1" x14ac:dyDescent="0.2">
      <c r="A29" s="120" t="s">
        <v>492</v>
      </c>
      <c r="C29" s="33" t="s">
        <v>493</v>
      </c>
      <c r="D29" s="33" t="s">
        <v>431</v>
      </c>
      <c r="E29" s="33" t="s">
        <v>494</v>
      </c>
      <c r="F29" s="33" t="s">
        <v>495</v>
      </c>
      <c r="G29" s="33" t="s">
        <v>19</v>
      </c>
      <c r="H29" s="34">
        <v>1</v>
      </c>
      <c r="I29" s="35">
        <v>40217</v>
      </c>
      <c r="J29" s="35">
        <v>40527</v>
      </c>
      <c r="K29" s="33" t="s">
        <v>16</v>
      </c>
      <c r="L29" s="33" t="s">
        <v>496</v>
      </c>
      <c r="M29" s="33"/>
      <c r="N29" s="33">
        <v>370</v>
      </c>
      <c r="O29" s="34">
        <v>1</v>
      </c>
      <c r="P29" s="33" t="s">
        <v>497</v>
      </c>
      <c r="Q29" s="33" t="s">
        <v>498</v>
      </c>
      <c r="R29" s="33"/>
    </row>
    <row r="30" spans="1:23" s="120" customFormat="1" ht="12" customHeight="1" x14ac:dyDescent="0.2">
      <c r="A30" s="120" t="s">
        <v>492</v>
      </c>
      <c r="C30" s="33" t="s">
        <v>493</v>
      </c>
      <c r="D30" s="33" t="s">
        <v>431</v>
      </c>
      <c r="E30" s="33" t="s">
        <v>494</v>
      </c>
      <c r="F30" s="33" t="s">
        <v>499</v>
      </c>
      <c r="G30" s="33" t="s">
        <v>19</v>
      </c>
      <c r="H30" s="34">
        <v>1</v>
      </c>
      <c r="I30" s="35">
        <v>40679</v>
      </c>
      <c r="J30" s="35">
        <v>40804</v>
      </c>
      <c r="K30" s="33" t="s">
        <v>16</v>
      </c>
      <c r="L30" s="33" t="s">
        <v>500</v>
      </c>
      <c r="M30" s="33"/>
      <c r="N30" s="33">
        <v>0</v>
      </c>
      <c r="O30" s="34">
        <v>1</v>
      </c>
      <c r="P30" s="33" t="s">
        <v>501</v>
      </c>
      <c r="Q30" s="33" t="s">
        <v>502</v>
      </c>
      <c r="R30" s="33" t="s">
        <v>503</v>
      </c>
    </row>
    <row r="31" spans="1:23" s="120" customFormat="1" ht="12" customHeight="1" x14ac:dyDescent="0.2">
      <c r="A31" s="120" t="s">
        <v>492</v>
      </c>
      <c r="C31" s="33" t="s">
        <v>493</v>
      </c>
      <c r="D31" s="33" t="s">
        <v>431</v>
      </c>
      <c r="E31" s="33" t="s">
        <v>504</v>
      </c>
      <c r="F31" s="33">
        <v>2111619</v>
      </c>
      <c r="G31" s="33" t="s">
        <v>19</v>
      </c>
      <c r="H31" s="34">
        <v>1</v>
      </c>
      <c r="I31" s="35">
        <v>40844</v>
      </c>
      <c r="J31" s="35">
        <v>40969</v>
      </c>
      <c r="K31" s="33" t="s">
        <v>16</v>
      </c>
      <c r="L31" s="33" t="s">
        <v>505</v>
      </c>
      <c r="M31" s="33"/>
      <c r="N31" s="33">
        <v>977</v>
      </c>
      <c r="O31" s="34">
        <v>1</v>
      </c>
      <c r="P31" s="33" t="s">
        <v>506</v>
      </c>
      <c r="Q31" s="33" t="s">
        <v>507</v>
      </c>
      <c r="R31" s="33"/>
    </row>
    <row r="32" spans="1:23" s="120" customFormat="1" ht="12" customHeight="1" x14ac:dyDescent="0.2">
      <c r="A32" s="120" t="s">
        <v>492</v>
      </c>
      <c r="C32" s="33" t="s">
        <v>493</v>
      </c>
      <c r="D32" s="33" t="s">
        <v>431</v>
      </c>
      <c r="E32" s="33" t="s">
        <v>508</v>
      </c>
      <c r="F32" s="33">
        <v>2121266</v>
      </c>
      <c r="G32" s="33" t="s">
        <v>19</v>
      </c>
      <c r="H32" s="34">
        <v>1</v>
      </c>
      <c r="I32" s="35">
        <v>41033</v>
      </c>
      <c r="J32" s="35">
        <v>41180</v>
      </c>
      <c r="K32" s="33" t="s">
        <v>16</v>
      </c>
      <c r="L32" s="33" t="s">
        <v>509</v>
      </c>
      <c r="M32" s="33"/>
      <c r="N32" s="33">
        <v>1915</v>
      </c>
      <c r="O32" s="33">
        <v>100</v>
      </c>
      <c r="P32" s="33" t="s">
        <v>510</v>
      </c>
      <c r="Q32" s="33" t="s">
        <v>511</v>
      </c>
      <c r="R32" s="33"/>
    </row>
    <row r="33" spans="1:18" s="120" customFormat="1" ht="12" customHeight="1" x14ac:dyDescent="0.2">
      <c r="A33" s="120" t="s">
        <v>492</v>
      </c>
      <c r="C33" s="33" t="s">
        <v>493</v>
      </c>
      <c r="D33" s="33" t="s">
        <v>431</v>
      </c>
      <c r="E33" s="33" t="s">
        <v>508</v>
      </c>
      <c r="F33" s="33">
        <v>2130517</v>
      </c>
      <c r="G33" s="33" t="s">
        <v>19</v>
      </c>
      <c r="H33" s="34">
        <v>100</v>
      </c>
      <c r="I33" s="35">
        <v>41367</v>
      </c>
      <c r="J33" s="35">
        <v>41453</v>
      </c>
      <c r="K33" s="33" t="s">
        <v>16</v>
      </c>
      <c r="L33" s="33" t="s">
        <v>512</v>
      </c>
      <c r="M33" s="33"/>
      <c r="N33" s="33">
        <v>1218</v>
      </c>
      <c r="O33" s="33">
        <v>100</v>
      </c>
      <c r="P33" s="33" t="s">
        <v>513</v>
      </c>
      <c r="Q33" s="33" t="s">
        <v>514</v>
      </c>
      <c r="R33" s="33"/>
    </row>
    <row r="35" spans="1:18" s="103" customFormat="1" ht="15.75" customHeight="1" x14ac:dyDescent="0.2">
      <c r="A35" s="101" t="s">
        <v>366</v>
      </c>
      <c r="B35" s="101">
        <v>14</v>
      </c>
      <c r="C35" s="62" t="s">
        <v>367</v>
      </c>
      <c r="D35" s="63" t="s">
        <v>368</v>
      </c>
      <c r="E35" s="62" t="s">
        <v>369</v>
      </c>
      <c r="F35" s="62">
        <v>502073</v>
      </c>
      <c r="G35" s="63" t="s">
        <v>19</v>
      </c>
      <c r="H35" s="64" t="s">
        <v>16</v>
      </c>
      <c r="I35" s="65" t="s">
        <v>370</v>
      </c>
      <c r="J35" s="66" t="s">
        <v>371</v>
      </c>
      <c r="K35" s="66" t="s">
        <v>16</v>
      </c>
      <c r="L35" s="62">
        <v>8</v>
      </c>
      <c r="M35" s="62" t="s">
        <v>372</v>
      </c>
      <c r="N35" s="67">
        <v>45</v>
      </c>
      <c r="O35" s="67">
        <v>0</v>
      </c>
      <c r="P35" s="102">
        <v>43165451</v>
      </c>
      <c r="Q35" s="102">
        <v>47</v>
      </c>
      <c r="R35" s="97" t="s">
        <v>373</v>
      </c>
    </row>
    <row r="36" spans="1:18" s="103" customFormat="1" ht="15.75" customHeight="1" x14ac:dyDescent="0.2">
      <c r="A36" s="101" t="s">
        <v>366</v>
      </c>
      <c r="B36" s="101">
        <v>14</v>
      </c>
      <c r="C36" s="62" t="s">
        <v>368</v>
      </c>
      <c r="D36" s="63" t="s">
        <v>368</v>
      </c>
      <c r="E36" s="62" t="s">
        <v>374</v>
      </c>
      <c r="F36" s="62" t="s">
        <v>375</v>
      </c>
      <c r="G36" s="63" t="s">
        <v>19</v>
      </c>
      <c r="H36" s="63" t="s">
        <v>16</v>
      </c>
      <c r="I36" s="63" t="s">
        <v>376</v>
      </c>
      <c r="J36" s="66" t="s">
        <v>377</v>
      </c>
      <c r="K36" s="66" t="s">
        <v>16</v>
      </c>
      <c r="L36" s="62">
        <v>5</v>
      </c>
      <c r="M36" s="62">
        <v>0</v>
      </c>
      <c r="N36" s="67">
        <v>383</v>
      </c>
      <c r="O36" s="67">
        <v>0</v>
      </c>
      <c r="P36" s="102">
        <v>226506484</v>
      </c>
      <c r="Q36" s="102">
        <v>49</v>
      </c>
      <c r="R36" s="97" t="s">
        <v>373</v>
      </c>
    </row>
    <row r="37" spans="1:18" s="103" customFormat="1" ht="15.75" customHeight="1" x14ac:dyDescent="0.2">
      <c r="A37" s="101" t="s">
        <v>366</v>
      </c>
      <c r="B37" s="101">
        <v>14</v>
      </c>
      <c r="C37" s="62" t="s">
        <v>368</v>
      </c>
      <c r="D37" s="63" t="s">
        <v>368</v>
      </c>
      <c r="E37" s="62" t="s">
        <v>374</v>
      </c>
      <c r="F37" s="62" t="s">
        <v>378</v>
      </c>
      <c r="G37" s="63" t="s">
        <v>19</v>
      </c>
      <c r="H37" s="63" t="s">
        <v>16</v>
      </c>
      <c r="I37" s="63" t="s">
        <v>379</v>
      </c>
      <c r="J37" s="66" t="s">
        <v>380</v>
      </c>
      <c r="K37" s="66" t="s">
        <v>16</v>
      </c>
      <c r="L37" s="62">
        <v>5</v>
      </c>
      <c r="M37" s="62">
        <v>0</v>
      </c>
      <c r="N37" s="67">
        <v>54</v>
      </c>
      <c r="O37" s="67">
        <v>0</v>
      </c>
      <c r="P37" s="102">
        <v>32949462</v>
      </c>
      <c r="Q37" s="102">
        <v>50</v>
      </c>
      <c r="R37" s="97" t="s">
        <v>373</v>
      </c>
    </row>
    <row r="38" spans="1:18" s="103" customFormat="1" ht="15.75" customHeight="1" x14ac:dyDescent="0.2">
      <c r="A38" s="101" t="s">
        <v>366</v>
      </c>
      <c r="B38" s="101">
        <v>14</v>
      </c>
      <c r="C38" s="62" t="s">
        <v>368</v>
      </c>
      <c r="D38" s="63" t="s">
        <v>368</v>
      </c>
      <c r="E38" s="62" t="s">
        <v>381</v>
      </c>
      <c r="F38" s="68" t="s">
        <v>382</v>
      </c>
      <c r="G38" s="63" t="s">
        <v>19</v>
      </c>
      <c r="H38" s="63" t="s">
        <v>16</v>
      </c>
      <c r="I38" s="63" t="s">
        <v>383</v>
      </c>
      <c r="J38" s="66" t="s">
        <v>384</v>
      </c>
      <c r="K38" s="66" t="s">
        <v>16</v>
      </c>
      <c r="L38" s="62">
        <v>4</v>
      </c>
      <c r="M38" s="62">
        <v>0</v>
      </c>
      <c r="N38" s="67">
        <v>383</v>
      </c>
      <c r="O38" s="67">
        <v>0</v>
      </c>
      <c r="P38" s="102">
        <v>55574832</v>
      </c>
      <c r="Q38" s="102">
        <v>52</v>
      </c>
      <c r="R38" s="97" t="s">
        <v>373</v>
      </c>
    </row>
    <row r="39" spans="1:18" s="103" customFormat="1" ht="15.75" customHeight="1" x14ac:dyDescent="0.2">
      <c r="A39" s="101" t="s">
        <v>366</v>
      </c>
      <c r="B39" s="101">
        <v>14</v>
      </c>
      <c r="C39" s="62" t="s">
        <v>368</v>
      </c>
      <c r="D39" s="63" t="s">
        <v>368</v>
      </c>
      <c r="E39" s="62" t="s">
        <v>374</v>
      </c>
      <c r="F39" s="62">
        <v>2130851</v>
      </c>
      <c r="G39" s="63" t="s">
        <v>19</v>
      </c>
      <c r="H39" s="63" t="s">
        <v>16</v>
      </c>
      <c r="I39" s="63" t="s">
        <v>385</v>
      </c>
      <c r="J39" s="66" t="s">
        <v>371</v>
      </c>
      <c r="K39" s="66" t="s">
        <v>16</v>
      </c>
      <c r="L39" s="62">
        <v>3</v>
      </c>
      <c r="M39" s="62" t="s">
        <v>372</v>
      </c>
      <c r="N39" s="67">
        <v>592</v>
      </c>
      <c r="O39" s="67">
        <v>0</v>
      </c>
      <c r="P39" s="102"/>
      <c r="Q39" s="102"/>
      <c r="R39" s="97" t="s">
        <v>386</v>
      </c>
    </row>
    <row r="40" spans="1:18" s="103" customFormat="1" ht="15.75" customHeight="1" x14ac:dyDescent="0.2">
      <c r="A40" s="101" t="s">
        <v>366</v>
      </c>
      <c r="B40" s="101">
        <v>14</v>
      </c>
      <c r="C40" s="62" t="s">
        <v>368</v>
      </c>
      <c r="D40" s="63" t="s">
        <v>368</v>
      </c>
      <c r="E40" s="62" t="s">
        <v>381</v>
      </c>
      <c r="F40" s="68" t="s">
        <v>387</v>
      </c>
      <c r="G40" s="63" t="s">
        <v>19</v>
      </c>
      <c r="H40" s="63" t="s">
        <v>16</v>
      </c>
      <c r="I40" s="63" t="s">
        <v>388</v>
      </c>
      <c r="J40" s="66" t="s">
        <v>389</v>
      </c>
      <c r="K40" s="66" t="s">
        <v>16</v>
      </c>
      <c r="L40" s="62">
        <v>9</v>
      </c>
      <c r="M40" s="62" t="s">
        <v>372</v>
      </c>
      <c r="N40" s="67">
        <v>592</v>
      </c>
      <c r="O40" s="67">
        <v>0</v>
      </c>
      <c r="P40" s="102">
        <v>508198890</v>
      </c>
      <c r="Q40" s="102">
        <v>45</v>
      </c>
      <c r="R40" s="97" t="s">
        <v>373</v>
      </c>
    </row>
    <row r="41" spans="1:18" s="103" customFormat="1" ht="15.75" customHeight="1" x14ac:dyDescent="0.2">
      <c r="A41" s="101" t="s">
        <v>366</v>
      </c>
      <c r="B41" s="101">
        <v>14</v>
      </c>
      <c r="C41" s="62" t="s">
        <v>368</v>
      </c>
      <c r="D41" s="63" t="s">
        <v>368</v>
      </c>
      <c r="E41" s="62" t="s">
        <v>390</v>
      </c>
      <c r="F41" s="62" t="s">
        <v>391</v>
      </c>
      <c r="G41" s="63" t="s">
        <v>19</v>
      </c>
      <c r="H41" s="64">
        <v>0</v>
      </c>
      <c r="I41" s="65" t="s">
        <v>392</v>
      </c>
      <c r="J41" s="66" t="s">
        <v>393</v>
      </c>
      <c r="K41" s="66" t="s">
        <v>16</v>
      </c>
      <c r="L41" s="62">
        <v>5</v>
      </c>
      <c r="M41" s="62">
        <v>0</v>
      </c>
      <c r="N41" s="67">
        <v>60</v>
      </c>
      <c r="O41" s="67">
        <f>+N41*H41</f>
        <v>0</v>
      </c>
      <c r="P41" s="102">
        <v>36000000</v>
      </c>
      <c r="Q41" s="102">
        <v>184</v>
      </c>
      <c r="R41" s="97"/>
    </row>
    <row r="42" spans="1:18" s="103" customFormat="1" ht="15.75" customHeight="1" x14ac:dyDescent="0.2">
      <c r="A42" s="101" t="s">
        <v>394</v>
      </c>
      <c r="B42" s="101">
        <v>14</v>
      </c>
      <c r="C42" s="62" t="s">
        <v>395</v>
      </c>
      <c r="D42" s="63" t="s">
        <v>396</v>
      </c>
      <c r="E42" s="62" t="s">
        <v>397</v>
      </c>
      <c r="F42" s="69">
        <v>812099</v>
      </c>
      <c r="G42" s="63" t="s">
        <v>19</v>
      </c>
      <c r="H42" s="64"/>
      <c r="I42" s="65">
        <v>41206</v>
      </c>
      <c r="J42" s="66">
        <v>41453</v>
      </c>
      <c r="K42" s="66" t="s">
        <v>16</v>
      </c>
      <c r="L42" s="70">
        <v>8</v>
      </c>
      <c r="M42" s="66"/>
      <c r="N42" s="70">
        <v>405</v>
      </c>
      <c r="O42" s="67"/>
      <c r="P42" s="102">
        <v>444938376</v>
      </c>
      <c r="Q42" s="102">
        <v>47</v>
      </c>
      <c r="R42" s="97" t="s">
        <v>398</v>
      </c>
    </row>
    <row r="43" spans="1:18" s="103" customFormat="1" ht="15.75" customHeight="1" x14ac:dyDescent="0.2">
      <c r="A43" s="101" t="s">
        <v>394</v>
      </c>
      <c r="B43" s="101">
        <v>14</v>
      </c>
      <c r="C43" s="62" t="s">
        <v>395</v>
      </c>
      <c r="D43" s="63" t="s">
        <v>396</v>
      </c>
      <c r="E43" s="62" t="s">
        <v>397</v>
      </c>
      <c r="F43" s="62" t="s">
        <v>399</v>
      </c>
      <c r="G43" s="63" t="s">
        <v>19</v>
      </c>
      <c r="H43" s="63"/>
      <c r="I43" s="65">
        <v>40639</v>
      </c>
      <c r="J43" s="66">
        <v>40706</v>
      </c>
      <c r="K43" s="66" t="s">
        <v>16</v>
      </c>
      <c r="L43" s="70">
        <v>2</v>
      </c>
      <c r="M43" s="70"/>
      <c r="N43" s="70">
        <v>592</v>
      </c>
      <c r="O43" s="67"/>
      <c r="P43" s="102">
        <v>114535424</v>
      </c>
      <c r="Q43" s="102" t="s">
        <v>400</v>
      </c>
      <c r="R43" s="97" t="s">
        <v>398</v>
      </c>
    </row>
    <row r="44" spans="1:18" s="103" customFormat="1" ht="15.75" customHeight="1" x14ac:dyDescent="0.2">
      <c r="A44" s="101" t="s">
        <v>394</v>
      </c>
      <c r="B44" s="101">
        <v>14</v>
      </c>
      <c r="C44" s="62" t="s">
        <v>395</v>
      </c>
      <c r="D44" s="63" t="s">
        <v>368</v>
      </c>
      <c r="E44" s="62" t="s">
        <v>401</v>
      </c>
      <c r="F44" s="62" t="s">
        <v>402</v>
      </c>
      <c r="G44" s="63" t="s">
        <v>19</v>
      </c>
      <c r="H44" s="63"/>
      <c r="I44" s="65">
        <v>40923</v>
      </c>
      <c r="J44" s="66">
        <v>41424</v>
      </c>
      <c r="K44" s="66" t="s">
        <v>16</v>
      </c>
      <c r="L44" s="70">
        <v>9</v>
      </c>
      <c r="M44" s="70">
        <v>7</v>
      </c>
      <c r="N44" s="70">
        <v>20</v>
      </c>
      <c r="O44" s="67"/>
      <c r="P44" s="102" t="s">
        <v>403</v>
      </c>
      <c r="Q44" s="102">
        <v>53</v>
      </c>
      <c r="R44" s="97" t="s">
        <v>404</v>
      </c>
    </row>
    <row r="45" spans="1:18" s="103" customFormat="1" ht="15.75" customHeight="1" x14ac:dyDescent="0.2">
      <c r="A45" s="101" t="s">
        <v>394</v>
      </c>
      <c r="B45" s="101">
        <v>14</v>
      </c>
      <c r="C45" s="62" t="s">
        <v>368</v>
      </c>
      <c r="D45" s="63" t="s">
        <v>396</v>
      </c>
      <c r="E45" s="62" t="s">
        <v>374</v>
      </c>
      <c r="F45" s="62" t="s">
        <v>405</v>
      </c>
      <c r="G45" s="63" t="s">
        <v>19</v>
      </c>
      <c r="H45" s="64"/>
      <c r="I45" s="65">
        <v>41354</v>
      </c>
      <c r="J45" s="66">
        <v>41453</v>
      </c>
      <c r="K45" s="66" t="s">
        <v>16</v>
      </c>
      <c r="L45" s="70">
        <v>3</v>
      </c>
      <c r="M45" s="70"/>
      <c r="N45" s="70">
        <v>54</v>
      </c>
      <c r="O45" s="67"/>
      <c r="P45" s="102">
        <v>22980887</v>
      </c>
      <c r="Q45" s="102">
        <v>196</v>
      </c>
      <c r="R45" s="97" t="s">
        <v>398</v>
      </c>
    </row>
    <row r="46" spans="1:18" s="103" customFormat="1" ht="15.75" customHeight="1" x14ac:dyDescent="0.2">
      <c r="A46" s="101" t="s">
        <v>394</v>
      </c>
      <c r="B46" s="101">
        <v>14</v>
      </c>
      <c r="C46" s="62" t="s">
        <v>368</v>
      </c>
      <c r="D46" s="63" t="s">
        <v>396</v>
      </c>
      <c r="E46" s="62" t="s">
        <v>374</v>
      </c>
      <c r="F46" s="62">
        <v>2122948</v>
      </c>
      <c r="G46" s="63" t="s">
        <v>19</v>
      </c>
      <c r="H46" s="63"/>
      <c r="I46" s="65">
        <v>41169</v>
      </c>
      <c r="J46" s="66">
        <v>41258</v>
      </c>
      <c r="K46" s="66" t="s">
        <v>16</v>
      </c>
      <c r="L46" s="70">
        <v>3</v>
      </c>
      <c r="M46" s="70"/>
      <c r="N46" s="70">
        <v>54</v>
      </c>
      <c r="O46" s="67"/>
      <c r="P46" s="102">
        <v>19769678</v>
      </c>
      <c r="Q46" s="102">
        <v>197</v>
      </c>
      <c r="R46" s="97" t="s">
        <v>398</v>
      </c>
    </row>
    <row r="47" spans="1:18" s="103" customFormat="1" ht="15.75" customHeight="1" x14ac:dyDescent="0.2">
      <c r="A47" s="101" t="s">
        <v>394</v>
      </c>
      <c r="B47" s="101">
        <v>13</v>
      </c>
      <c r="C47" s="62" t="s">
        <v>368</v>
      </c>
      <c r="D47" s="63" t="s">
        <v>368</v>
      </c>
      <c r="E47" s="62" t="s">
        <v>406</v>
      </c>
      <c r="F47" s="62" t="s">
        <v>407</v>
      </c>
      <c r="G47" s="63" t="s">
        <v>19</v>
      </c>
      <c r="H47" s="64"/>
      <c r="I47" s="62" t="s">
        <v>408</v>
      </c>
      <c r="J47" s="65" t="s">
        <v>409</v>
      </c>
      <c r="K47" s="66"/>
      <c r="L47" s="71">
        <v>12.5</v>
      </c>
      <c r="M47" s="66"/>
      <c r="N47" s="70">
        <v>900</v>
      </c>
      <c r="O47" s="70">
        <v>900</v>
      </c>
      <c r="P47" s="102"/>
      <c r="Q47" s="102">
        <v>45</v>
      </c>
      <c r="R47" s="97" t="s">
        <v>410</v>
      </c>
    </row>
    <row r="48" spans="1:18" s="103" customFormat="1" ht="15.75" customHeight="1" x14ac:dyDescent="0.2">
      <c r="A48" s="101" t="s">
        <v>394</v>
      </c>
      <c r="B48" s="101">
        <v>13</v>
      </c>
      <c r="C48" s="62" t="s">
        <v>368</v>
      </c>
      <c r="D48" s="63" t="s">
        <v>411</v>
      </c>
      <c r="E48" s="62" t="s">
        <v>412</v>
      </c>
      <c r="F48" s="71">
        <v>2110915</v>
      </c>
      <c r="G48" s="63" t="s">
        <v>19</v>
      </c>
      <c r="H48" s="63"/>
      <c r="I48" s="65">
        <v>40750</v>
      </c>
      <c r="J48" s="65">
        <v>40951</v>
      </c>
      <c r="K48" s="66"/>
      <c r="L48" s="71">
        <v>6</v>
      </c>
      <c r="M48" s="71"/>
      <c r="N48" s="70">
        <v>383</v>
      </c>
      <c r="O48" s="70"/>
      <c r="P48" s="104">
        <v>211925359</v>
      </c>
      <c r="Q48" s="102">
        <v>46</v>
      </c>
      <c r="R48" s="97" t="s">
        <v>413</v>
      </c>
    </row>
    <row r="49" spans="1:18" s="103" customFormat="1" ht="15.75" customHeight="1" x14ac:dyDescent="0.2">
      <c r="A49" s="101" t="s">
        <v>394</v>
      </c>
      <c r="B49" s="101">
        <v>13</v>
      </c>
      <c r="C49" s="62" t="s">
        <v>368</v>
      </c>
      <c r="D49" s="63" t="s">
        <v>411</v>
      </c>
      <c r="E49" s="62" t="s">
        <v>412</v>
      </c>
      <c r="F49" s="71">
        <v>2111325</v>
      </c>
      <c r="G49" s="63" t="s">
        <v>19</v>
      </c>
      <c r="H49" s="63"/>
      <c r="I49" s="65">
        <v>40774</v>
      </c>
      <c r="J49" s="65">
        <v>40892</v>
      </c>
      <c r="K49" s="66"/>
      <c r="L49" s="71"/>
      <c r="M49" s="71">
        <v>4</v>
      </c>
      <c r="N49" s="70">
        <v>592</v>
      </c>
      <c r="O49" s="70"/>
      <c r="P49" s="104">
        <v>268012892</v>
      </c>
      <c r="Q49" s="102">
        <v>47</v>
      </c>
      <c r="R49" s="97" t="s">
        <v>414</v>
      </c>
    </row>
    <row r="50" spans="1:18" s="103" customFormat="1" ht="15.75" customHeight="1" x14ac:dyDescent="0.2">
      <c r="A50" s="101" t="s">
        <v>394</v>
      </c>
      <c r="B50" s="101">
        <v>13</v>
      </c>
      <c r="C50" s="62" t="s">
        <v>368</v>
      </c>
      <c r="D50" s="63" t="s">
        <v>411</v>
      </c>
      <c r="E50" s="62" t="s">
        <v>412</v>
      </c>
      <c r="F50" s="71">
        <v>2120489</v>
      </c>
      <c r="G50" s="63" t="s">
        <v>19</v>
      </c>
      <c r="H50" s="63"/>
      <c r="I50" s="65">
        <v>40982</v>
      </c>
      <c r="J50" s="65">
        <v>41089</v>
      </c>
      <c r="K50" s="66"/>
      <c r="L50" s="71">
        <v>3.5</v>
      </c>
      <c r="M50" s="66"/>
      <c r="N50" s="70">
        <v>592</v>
      </c>
      <c r="O50" s="67"/>
      <c r="P50" s="104">
        <v>239884320</v>
      </c>
      <c r="Q50" s="102">
        <v>48</v>
      </c>
      <c r="R50" s="97" t="s">
        <v>413</v>
      </c>
    </row>
    <row r="51" spans="1:18" s="103" customFormat="1" ht="15.75" customHeight="1" x14ac:dyDescent="0.2">
      <c r="A51" s="101" t="s">
        <v>394</v>
      </c>
      <c r="B51" s="101">
        <v>13</v>
      </c>
      <c r="C51" s="62" t="s">
        <v>415</v>
      </c>
      <c r="D51" s="62" t="s">
        <v>411</v>
      </c>
      <c r="E51" s="62" t="s">
        <v>412</v>
      </c>
      <c r="F51" s="71">
        <v>2122949</v>
      </c>
      <c r="G51" s="63" t="s">
        <v>19</v>
      </c>
      <c r="H51" s="64"/>
      <c r="I51" s="65">
        <v>41169</v>
      </c>
      <c r="J51" s="65">
        <v>41258</v>
      </c>
      <c r="K51" s="66"/>
      <c r="L51" s="71">
        <v>3</v>
      </c>
      <c r="M51" s="66"/>
      <c r="N51" s="70">
        <v>383</v>
      </c>
      <c r="O51" s="67"/>
      <c r="P51" s="104">
        <v>151004287</v>
      </c>
      <c r="Q51" s="102">
        <v>173</v>
      </c>
      <c r="R51" s="97"/>
    </row>
    <row r="52" spans="1:18" s="103" customFormat="1" ht="15.75" customHeight="1" x14ac:dyDescent="0.2">
      <c r="A52" s="101" t="s">
        <v>394</v>
      </c>
      <c r="B52" s="101">
        <v>13</v>
      </c>
      <c r="C52" s="62" t="s">
        <v>415</v>
      </c>
      <c r="D52" s="62" t="s">
        <v>411</v>
      </c>
      <c r="E52" s="62" t="s">
        <v>397</v>
      </c>
      <c r="F52" s="68" t="s">
        <v>416</v>
      </c>
      <c r="G52" s="63" t="s">
        <v>19</v>
      </c>
      <c r="H52" s="63"/>
      <c r="I52" s="65" t="s">
        <v>417</v>
      </c>
      <c r="J52" s="65">
        <v>40943</v>
      </c>
      <c r="K52" s="66"/>
      <c r="L52" s="71">
        <v>3</v>
      </c>
      <c r="M52" s="66"/>
      <c r="N52" s="70">
        <v>54</v>
      </c>
      <c r="O52" s="67"/>
      <c r="P52" s="104">
        <v>14389445</v>
      </c>
      <c r="Q52" s="102">
        <v>175</v>
      </c>
      <c r="R52" s="97"/>
    </row>
    <row r="53" spans="1:18" s="103" customFormat="1" ht="15.75" customHeight="1" x14ac:dyDescent="0.2">
      <c r="A53" s="62" t="s">
        <v>418</v>
      </c>
      <c r="B53" s="62">
        <v>18</v>
      </c>
      <c r="C53" s="62" t="s">
        <v>368</v>
      </c>
      <c r="D53" s="63" t="s">
        <v>368</v>
      </c>
      <c r="E53" s="62" t="s">
        <v>32</v>
      </c>
      <c r="F53" s="70" t="s">
        <v>419</v>
      </c>
      <c r="G53" s="63" t="s">
        <v>19</v>
      </c>
      <c r="H53" s="64"/>
      <c r="I53" s="65">
        <v>41659</v>
      </c>
      <c r="J53" s="65">
        <v>41943</v>
      </c>
      <c r="K53" s="66"/>
      <c r="L53" s="66"/>
      <c r="M53" s="70">
        <v>70</v>
      </c>
      <c r="N53" s="70">
        <v>70</v>
      </c>
      <c r="O53" s="105">
        <v>157049620</v>
      </c>
      <c r="P53" s="105" t="s">
        <v>420</v>
      </c>
      <c r="Q53" s="97" t="s">
        <v>421</v>
      </c>
    </row>
    <row r="54" spans="1:18" s="103" customFormat="1" ht="15.75" customHeight="1" x14ac:dyDescent="0.2">
      <c r="A54" s="62" t="s">
        <v>418</v>
      </c>
      <c r="B54" s="62">
        <v>18</v>
      </c>
      <c r="C54" s="62" t="s">
        <v>368</v>
      </c>
      <c r="D54" s="63" t="s">
        <v>368</v>
      </c>
      <c r="E54" s="62" t="s">
        <v>32</v>
      </c>
      <c r="F54" s="70" t="s">
        <v>422</v>
      </c>
      <c r="G54" s="63" t="s">
        <v>19</v>
      </c>
      <c r="H54" s="63"/>
      <c r="I54" s="65">
        <v>41519</v>
      </c>
      <c r="J54" s="65">
        <v>41988</v>
      </c>
      <c r="K54" s="66"/>
      <c r="L54" s="66"/>
      <c r="M54" s="70">
        <v>54</v>
      </c>
      <c r="N54" s="70">
        <v>54</v>
      </c>
      <c r="O54" s="105">
        <v>150372983</v>
      </c>
      <c r="P54" s="105" t="s">
        <v>423</v>
      </c>
      <c r="Q54" s="97" t="s">
        <v>424</v>
      </c>
    </row>
    <row r="56" spans="1:18" s="141" customFormat="1" ht="15" customHeight="1" x14ac:dyDescent="0.2">
      <c r="A56" s="144" t="s">
        <v>230</v>
      </c>
      <c r="B56" s="141">
        <v>14</v>
      </c>
      <c r="C56" s="89" t="s">
        <v>253</v>
      </c>
      <c r="D56" s="91" t="s">
        <v>253</v>
      </c>
      <c r="E56" s="89" t="s">
        <v>32</v>
      </c>
      <c r="F56" s="89" t="s">
        <v>254</v>
      </c>
      <c r="G56" s="91" t="s">
        <v>19</v>
      </c>
      <c r="H56" s="92" t="s">
        <v>255</v>
      </c>
      <c r="I56" s="93">
        <v>40545</v>
      </c>
      <c r="J56" s="94">
        <v>40898</v>
      </c>
      <c r="K56" s="94" t="s">
        <v>16</v>
      </c>
      <c r="L56" s="96">
        <v>12</v>
      </c>
      <c r="M56" s="96">
        <v>0</v>
      </c>
      <c r="N56" s="95">
        <v>101</v>
      </c>
      <c r="O56" s="95" t="s">
        <v>94</v>
      </c>
      <c r="P56" s="137">
        <v>133005130</v>
      </c>
      <c r="Q56" s="137">
        <v>71</v>
      </c>
      <c r="R56" s="88" t="s">
        <v>256</v>
      </c>
    </row>
    <row r="57" spans="1:18" s="141" customFormat="1" ht="15" customHeight="1" x14ac:dyDescent="0.2">
      <c r="A57" s="144" t="s">
        <v>230</v>
      </c>
      <c r="B57" s="141">
        <v>14</v>
      </c>
      <c r="C57" s="89" t="s">
        <v>253</v>
      </c>
      <c r="D57" s="91" t="s">
        <v>253</v>
      </c>
      <c r="E57" s="89" t="s">
        <v>32</v>
      </c>
      <c r="F57" s="96">
        <v>762612113</v>
      </c>
      <c r="G57" s="91" t="s">
        <v>19</v>
      </c>
      <c r="H57" s="91" t="s">
        <v>255</v>
      </c>
      <c r="I57" s="93">
        <v>40914</v>
      </c>
      <c r="J57" s="94">
        <v>41274</v>
      </c>
      <c r="K57" s="94" t="s">
        <v>16</v>
      </c>
      <c r="L57" s="96">
        <v>12</v>
      </c>
      <c r="M57" s="96">
        <v>0</v>
      </c>
      <c r="N57" s="95">
        <v>156</v>
      </c>
      <c r="O57" s="95" t="s">
        <v>94</v>
      </c>
      <c r="P57" s="137">
        <v>107361811</v>
      </c>
      <c r="Q57" s="137">
        <v>72</v>
      </c>
      <c r="R57" s="88" t="s">
        <v>256</v>
      </c>
    </row>
    <row r="58" spans="1:18" s="141" customFormat="1" ht="15" customHeight="1" x14ac:dyDescent="0.2">
      <c r="A58" s="144" t="s">
        <v>230</v>
      </c>
      <c r="B58" s="141">
        <v>14</v>
      </c>
      <c r="C58" s="89" t="s">
        <v>253</v>
      </c>
      <c r="D58" s="91" t="s">
        <v>253</v>
      </c>
      <c r="E58" s="89" t="s">
        <v>32</v>
      </c>
      <c r="F58" s="96">
        <v>762612876</v>
      </c>
      <c r="G58" s="91" t="s">
        <v>19</v>
      </c>
      <c r="H58" s="91" t="s">
        <v>255</v>
      </c>
      <c r="I58" s="93">
        <v>41206</v>
      </c>
      <c r="J58" s="94">
        <v>41274</v>
      </c>
      <c r="K58" s="94" t="s">
        <v>16</v>
      </c>
      <c r="L58" s="96">
        <v>0</v>
      </c>
      <c r="M58" s="96">
        <v>2</v>
      </c>
      <c r="N58" s="95">
        <v>72</v>
      </c>
      <c r="O58" s="95" t="s">
        <v>94</v>
      </c>
      <c r="P58" s="137">
        <v>47066400</v>
      </c>
      <c r="Q58" s="137">
        <v>72</v>
      </c>
      <c r="R58" s="88" t="s">
        <v>257</v>
      </c>
    </row>
    <row r="59" spans="1:18" s="141" customFormat="1" ht="15" customHeight="1" x14ac:dyDescent="0.2">
      <c r="A59" s="144" t="s">
        <v>230</v>
      </c>
      <c r="B59" s="141">
        <v>14</v>
      </c>
      <c r="C59" s="89" t="s">
        <v>253</v>
      </c>
      <c r="D59" s="91" t="s">
        <v>253</v>
      </c>
      <c r="E59" s="89" t="s">
        <v>32</v>
      </c>
      <c r="F59" s="96">
        <v>762612731</v>
      </c>
      <c r="G59" s="91" t="s">
        <v>19</v>
      </c>
      <c r="H59" s="91" t="s">
        <v>255</v>
      </c>
      <c r="I59" s="93">
        <v>41095</v>
      </c>
      <c r="J59" s="94">
        <v>41274</v>
      </c>
      <c r="K59" s="94" t="s">
        <v>16</v>
      </c>
      <c r="L59" s="96">
        <v>0</v>
      </c>
      <c r="M59" s="96">
        <v>5</v>
      </c>
      <c r="N59" s="95">
        <v>132</v>
      </c>
      <c r="O59" s="95" t="s">
        <v>94</v>
      </c>
      <c r="P59" s="137">
        <v>177914880</v>
      </c>
      <c r="Q59" s="137">
        <v>72</v>
      </c>
      <c r="R59" s="88" t="s">
        <v>257</v>
      </c>
    </row>
    <row r="60" spans="1:18" s="141" customFormat="1" ht="15" customHeight="1" x14ac:dyDescent="0.2">
      <c r="A60" s="144" t="s">
        <v>230</v>
      </c>
      <c r="B60" s="141">
        <v>14</v>
      </c>
      <c r="C60" s="89" t="s">
        <v>253</v>
      </c>
      <c r="D60" s="91" t="s">
        <v>253</v>
      </c>
      <c r="E60" s="89" t="s">
        <v>32</v>
      </c>
      <c r="F60" s="96">
        <v>762613322</v>
      </c>
      <c r="G60" s="91" t="s">
        <v>19</v>
      </c>
      <c r="H60" s="91" t="s">
        <v>255</v>
      </c>
      <c r="I60" s="93">
        <v>41290</v>
      </c>
      <c r="J60" s="94">
        <v>41639</v>
      </c>
      <c r="K60" s="94" t="s">
        <v>16</v>
      </c>
      <c r="L60" s="96">
        <v>12</v>
      </c>
      <c r="M60" s="96">
        <v>0</v>
      </c>
      <c r="N60" s="95">
        <v>48</v>
      </c>
      <c r="O60" s="95" t="s">
        <v>94</v>
      </c>
      <c r="P60" s="137">
        <v>15039951</v>
      </c>
      <c r="Q60" s="137">
        <v>73</v>
      </c>
      <c r="R60" s="88" t="s">
        <v>256</v>
      </c>
    </row>
    <row r="61" spans="1:18" s="141" customFormat="1" ht="15" customHeight="1" x14ac:dyDescent="0.2">
      <c r="A61" s="144" t="s">
        <v>230</v>
      </c>
      <c r="B61" s="141">
        <v>14</v>
      </c>
      <c r="C61" s="89" t="s">
        <v>258</v>
      </c>
      <c r="D61" s="91" t="s">
        <v>258</v>
      </c>
      <c r="E61" s="89" t="s">
        <v>32</v>
      </c>
      <c r="F61" s="96">
        <v>762610318</v>
      </c>
      <c r="G61" s="91" t="s">
        <v>19</v>
      </c>
      <c r="H61" s="92" t="s">
        <v>94</v>
      </c>
      <c r="I61" s="93" t="s">
        <v>259</v>
      </c>
      <c r="J61" s="94">
        <v>40543</v>
      </c>
      <c r="K61" s="94" t="s">
        <v>16</v>
      </c>
      <c r="L61" s="96">
        <v>12</v>
      </c>
      <c r="M61" s="96">
        <v>0</v>
      </c>
      <c r="N61" s="95">
        <v>192</v>
      </c>
      <c r="O61" s="95" t="s">
        <v>94</v>
      </c>
      <c r="P61" s="137">
        <v>121089525</v>
      </c>
      <c r="Q61" s="137">
        <v>71</v>
      </c>
      <c r="R61" s="88"/>
    </row>
    <row r="62" spans="1:18" s="143" customFormat="1" ht="15" customHeight="1" x14ac:dyDescent="0.2">
      <c r="A62" s="142" t="s">
        <v>418</v>
      </c>
      <c r="B62" s="142">
        <v>33</v>
      </c>
      <c r="C62" s="91" t="s">
        <v>560</v>
      </c>
      <c r="D62" s="91" t="s">
        <v>560</v>
      </c>
      <c r="E62" s="89" t="s">
        <v>561</v>
      </c>
      <c r="F62" s="138" t="s">
        <v>562</v>
      </c>
      <c r="G62" s="91" t="s">
        <v>19</v>
      </c>
      <c r="H62" s="92"/>
      <c r="I62" s="94">
        <v>41512</v>
      </c>
      <c r="J62" s="94">
        <v>41988</v>
      </c>
      <c r="K62" s="139">
        <f>(YEARFRAC(I62,J62,3))*12</f>
        <v>15.64931506849315</v>
      </c>
      <c r="L62" s="94" t="s">
        <v>16</v>
      </c>
      <c r="M62" s="140"/>
      <c r="N62" s="140"/>
      <c r="O62" s="90">
        <v>300</v>
      </c>
      <c r="P62" s="137">
        <v>1200000000</v>
      </c>
      <c r="Q62" s="137"/>
      <c r="R62" s="88"/>
    </row>
    <row r="63" spans="1:18" s="143" customFormat="1" ht="15" customHeight="1" x14ac:dyDescent="0.2">
      <c r="A63" s="142" t="s">
        <v>418</v>
      </c>
      <c r="B63" s="142">
        <v>33</v>
      </c>
      <c r="C63" s="91" t="s">
        <v>560</v>
      </c>
      <c r="D63" s="91" t="s">
        <v>560</v>
      </c>
      <c r="E63" s="89" t="s">
        <v>561</v>
      </c>
      <c r="F63" s="138" t="s">
        <v>563</v>
      </c>
      <c r="G63" s="91" t="s">
        <v>19</v>
      </c>
      <c r="H63" s="91"/>
      <c r="I63" s="94">
        <v>41304</v>
      </c>
      <c r="J63" s="94">
        <v>41639</v>
      </c>
      <c r="K63" s="139">
        <f>(YEARFRAC(I63,J63,3))*12</f>
        <v>11.013698630136986</v>
      </c>
      <c r="L63" s="94" t="s">
        <v>16</v>
      </c>
      <c r="M63" s="140">
        <v>6.25</v>
      </c>
      <c r="N63" s="140">
        <f>K63-M63</f>
        <v>4.7636986301369859</v>
      </c>
      <c r="O63" s="90">
        <v>146</v>
      </c>
      <c r="P63" s="137">
        <v>804188596</v>
      </c>
      <c r="Q63" s="137">
        <v>82</v>
      </c>
      <c r="R63" s="88"/>
    </row>
    <row r="64" spans="1:18" s="143" customFormat="1" ht="15" customHeight="1" x14ac:dyDescent="0.2">
      <c r="A64" s="142" t="s">
        <v>418</v>
      </c>
      <c r="B64" s="142">
        <v>33</v>
      </c>
      <c r="C64" s="91" t="s">
        <v>560</v>
      </c>
      <c r="D64" s="91" t="s">
        <v>560</v>
      </c>
      <c r="E64" s="89" t="s">
        <v>564</v>
      </c>
      <c r="F64" s="96">
        <v>5649</v>
      </c>
      <c r="G64" s="91" t="s">
        <v>19</v>
      </c>
      <c r="H64" s="91"/>
      <c r="I64" s="94"/>
      <c r="J64" s="94"/>
      <c r="K64" s="140">
        <f t="shared" ref="K64:K66" si="2">(YEARFRAC(I64,J64,3))*12</f>
        <v>0</v>
      </c>
      <c r="L64" s="94" t="s">
        <v>16</v>
      </c>
      <c r="M64" s="140">
        <v>0</v>
      </c>
      <c r="N64" s="140">
        <f t="shared" ref="N64" si="3">K64-M64</f>
        <v>0</v>
      </c>
      <c r="O64" s="90">
        <v>155</v>
      </c>
      <c r="P64" s="137">
        <v>136289950</v>
      </c>
      <c r="Q64" s="137">
        <v>86</v>
      </c>
      <c r="R64" s="88"/>
    </row>
    <row r="65" spans="1:19" s="143" customFormat="1" ht="15" customHeight="1" x14ac:dyDescent="0.2">
      <c r="A65" s="142" t="s">
        <v>418</v>
      </c>
      <c r="B65" s="142">
        <v>33</v>
      </c>
      <c r="C65" s="91" t="s">
        <v>560</v>
      </c>
      <c r="D65" s="91" t="s">
        <v>560</v>
      </c>
      <c r="E65" s="89" t="s">
        <v>561</v>
      </c>
      <c r="F65" s="96" t="s">
        <v>565</v>
      </c>
      <c r="G65" s="91" t="s">
        <v>19</v>
      </c>
      <c r="H65" s="91"/>
      <c r="I65" s="94">
        <v>41095</v>
      </c>
      <c r="J65" s="94">
        <v>41273</v>
      </c>
      <c r="K65" s="140">
        <f t="shared" si="2"/>
        <v>5.8520547945205479</v>
      </c>
      <c r="L65" s="94" t="s">
        <v>16</v>
      </c>
      <c r="M65" s="140" t="e">
        <f>(YEARFRAC(#REF!,#REF!,3)*12)</f>
        <v>#REF!</v>
      </c>
      <c r="N65" s="140">
        <v>5.85</v>
      </c>
      <c r="O65" s="90">
        <v>210</v>
      </c>
      <c r="P65" s="137">
        <v>556785981</v>
      </c>
      <c r="Q65" s="137">
        <v>90</v>
      </c>
      <c r="R65" s="88"/>
    </row>
    <row r="66" spans="1:19" s="143" customFormat="1" ht="15" customHeight="1" x14ac:dyDescent="0.2">
      <c r="A66" s="142" t="s">
        <v>418</v>
      </c>
      <c r="B66" s="142">
        <v>33</v>
      </c>
      <c r="C66" s="91" t="s">
        <v>560</v>
      </c>
      <c r="D66" s="91" t="s">
        <v>560</v>
      </c>
      <c r="E66" s="89" t="s">
        <v>561</v>
      </c>
      <c r="F66" s="96" t="s">
        <v>566</v>
      </c>
      <c r="G66" s="91" t="s">
        <v>19</v>
      </c>
      <c r="H66" s="91"/>
      <c r="I66" s="94">
        <v>40936</v>
      </c>
      <c r="J66" s="94">
        <v>41274</v>
      </c>
      <c r="K66" s="140">
        <f t="shared" si="2"/>
        <v>11.112328767123287</v>
      </c>
      <c r="L66" s="94" t="s">
        <v>16</v>
      </c>
      <c r="M66" s="140">
        <v>6.7</v>
      </c>
      <c r="N66" s="140">
        <f t="shared" ref="N66" si="4">K66-M66</f>
        <v>4.4123287671232871</v>
      </c>
      <c r="O66" s="90">
        <v>306</v>
      </c>
      <c r="P66" s="137">
        <v>88718760</v>
      </c>
      <c r="Q66" s="137">
        <v>124</v>
      </c>
      <c r="R66" s="88"/>
    </row>
    <row r="67" spans="1:19" s="88" customFormat="1" ht="15" customHeight="1" x14ac:dyDescent="0.25">
      <c r="A67" s="88" t="s">
        <v>311</v>
      </c>
      <c r="C67" s="89" t="s">
        <v>460</v>
      </c>
      <c r="D67" s="89" t="s">
        <v>460</v>
      </c>
      <c r="E67" s="89" t="s">
        <v>32</v>
      </c>
      <c r="F67" s="90">
        <v>115</v>
      </c>
      <c r="G67" s="91" t="s">
        <v>19</v>
      </c>
      <c r="H67" s="92">
        <v>0</v>
      </c>
      <c r="I67" s="93">
        <v>39834</v>
      </c>
      <c r="J67" s="94">
        <v>40178</v>
      </c>
      <c r="K67" s="94" t="s">
        <v>16</v>
      </c>
      <c r="L67" s="94" t="s">
        <v>567</v>
      </c>
      <c r="M67" s="94"/>
      <c r="N67" s="90">
        <v>294</v>
      </c>
      <c r="O67" s="95">
        <f>+N67*H67</f>
        <v>0</v>
      </c>
      <c r="P67" s="137">
        <v>184121700</v>
      </c>
      <c r="Q67" s="137">
        <v>87</v>
      </c>
      <c r="S67" s="88" t="s">
        <v>568</v>
      </c>
    </row>
    <row r="68" spans="1:19" s="88" customFormat="1" ht="15" customHeight="1" x14ac:dyDescent="0.25">
      <c r="A68" s="88" t="s">
        <v>311</v>
      </c>
      <c r="C68" s="89" t="s">
        <v>460</v>
      </c>
      <c r="D68" s="89" t="s">
        <v>460</v>
      </c>
      <c r="E68" s="89" t="s">
        <v>32</v>
      </c>
      <c r="F68" s="96">
        <v>74</v>
      </c>
      <c r="G68" s="91" t="s">
        <v>19</v>
      </c>
      <c r="H68" s="92">
        <v>0</v>
      </c>
      <c r="I68" s="93">
        <v>40193</v>
      </c>
      <c r="J68" s="94">
        <v>40543</v>
      </c>
      <c r="K68" s="94" t="s">
        <v>16</v>
      </c>
      <c r="L68" s="94" t="s">
        <v>569</v>
      </c>
      <c r="M68" s="94"/>
      <c r="N68" s="90">
        <v>368</v>
      </c>
      <c r="O68" s="95">
        <v>0</v>
      </c>
      <c r="P68" s="137">
        <v>208633561</v>
      </c>
      <c r="Q68" s="137">
        <v>88</v>
      </c>
      <c r="S68" s="88" t="s">
        <v>568</v>
      </c>
    </row>
    <row r="69" spans="1:19" s="88" customFormat="1" ht="15" customHeight="1" x14ac:dyDescent="0.25">
      <c r="A69" s="88" t="s">
        <v>311</v>
      </c>
      <c r="C69" s="89" t="s">
        <v>460</v>
      </c>
      <c r="D69" s="89" t="s">
        <v>460</v>
      </c>
      <c r="E69" s="89" t="s">
        <v>32</v>
      </c>
      <c r="F69" s="96">
        <v>161</v>
      </c>
      <c r="G69" s="91" t="s">
        <v>19</v>
      </c>
      <c r="H69" s="92">
        <v>0</v>
      </c>
      <c r="I69" s="93">
        <v>40563</v>
      </c>
      <c r="J69" s="94">
        <v>40908</v>
      </c>
      <c r="K69" s="94" t="s">
        <v>16</v>
      </c>
      <c r="L69" s="94" t="s">
        <v>570</v>
      </c>
      <c r="M69" s="94"/>
      <c r="N69" s="90">
        <v>244</v>
      </c>
      <c r="O69" s="95">
        <v>0</v>
      </c>
      <c r="P69" s="137">
        <v>389473603</v>
      </c>
      <c r="Q69" s="137">
        <v>89</v>
      </c>
      <c r="S69" s="88" t="s">
        <v>568</v>
      </c>
    </row>
    <row r="70" spans="1:19" s="88" customFormat="1" ht="15" customHeight="1" x14ac:dyDescent="0.25">
      <c r="A70" s="88" t="s">
        <v>311</v>
      </c>
      <c r="C70" s="89" t="s">
        <v>460</v>
      </c>
      <c r="D70" s="89" t="s">
        <v>460</v>
      </c>
      <c r="E70" s="89" t="s">
        <v>32</v>
      </c>
      <c r="F70" s="96">
        <v>198</v>
      </c>
      <c r="G70" s="91" t="s">
        <v>19</v>
      </c>
      <c r="H70" s="92" t="s">
        <v>237</v>
      </c>
      <c r="I70" s="93">
        <v>40924</v>
      </c>
      <c r="J70" s="94">
        <v>41090</v>
      </c>
      <c r="K70" s="94" t="s">
        <v>16</v>
      </c>
      <c r="L70" s="94" t="s">
        <v>571</v>
      </c>
      <c r="M70" s="94"/>
      <c r="N70" s="95">
        <v>276</v>
      </c>
      <c r="O70" s="95">
        <v>0</v>
      </c>
      <c r="P70" s="137">
        <v>105253888</v>
      </c>
      <c r="Q70" s="137">
        <v>90</v>
      </c>
      <c r="S70" s="88" t="s">
        <v>568</v>
      </c>
    </row>
    <row r="71" spans="1:19" s="88" customFormat="1" ht="15" customHeight="1" x14ac:dyDescent="0.25">
      <c r="A71" s="88" t="s">
        <v>311</v>
      </c>
      <c r="C71" s="89" t="s">
        <v>460</v>
      </c>
      <c r="D71" s="89" t="s">
        <v>460</v>
      </c>
      <c r="E71" s="89" t="s">
        <v>32</v>
      </c>
      <c r="F71" s="96">
        <v>384</v>
      </c>
      <c r="G71" s="91" t="s">
        <v>19</v>
      </c>
      <c r="H71" s="92">
        <v>0</v>
      </c>
      <c r="I71" s="93">
        <v>41091</v>
      </c>
      <c r="J71" s="94">
        <v>41274</v>
      </c>
      <c r="K71" s="94" t="s">
        <v>16</v>
      </c>
      <c r="L71" s="94" t="s">
        <v>572</v>
      </c>
      <c r="M71" s="94"/>
      <c r="N71" s="95">
        <v>120</v>
      </c>
      <c r="O71" s="95">
        <v>0</v>
      </c>
      <c r="P71" s="137">
        <v>49054240</v>
      </c>
      <c r="Q71" s="137">
        <v>90</v>
      </c>
      <c r="S71" s="88" t="s">
        <v>568</v>
      </c>
    </row>
    <row r="72" spans="1:19" s="88" customFormat="1" ht="15" customHeight="1" x14ac:dyDescent="0.25">
      <c r="A72" s="88" t="s">
        <v>311</v>
      </c>
      <c r="C72" s="89" t="s">
        <v>460</v>
      </c>
      <c r="D72" s="89" t="s">
        <v>460</v>
      </c>
      <c r="E72" s="89" t="s">
        <v>32</v>
      </c>
      <c r="F72" s="96">
        <v>416</v>
      </c>
      <c r="G72" s="91" t="s">
        <v>19</v>
      </c>
      <c r="H72" s="92">
        <v>0</v>
      </c>
      <c r="I72" s="93">
        <v>41094</v>
      </c>
      <c r="J72" s="94">
        <v>41247</v>
      </c>
      <c r="K72" s="94" t="s">
        <v>16</v>
      </c>
      <c r="L72" s="94" t="s">
        <v>315</v>
      </c>
      <c r="M72" s="94" t="s">
        <v>573</v>
      </c>
      <c r="N72" s="95">
        <v>156</v>
      </c>
      <c r="O72" s="95">
        <v>0</v>
      </c>
      <c r="P72" s="137">
        <v>210263040</v>
      </c>
      <c r="Q72" s="137">
        <v>91</v>
      </c>
      <c r="S72" s="88" t="s">
        <v>568</v>
      </c>
    </row>
    <row r="73" spans="1:19" s="88" customFormat="1" ht="15" customHeight="1" x14ac:dyDescent="0.25">
      <c r="A73" s="88" t="s">
        <v>311</v>
      </c>
      <c r="C73" s="89" t="s">
        <v>460</v>
      </c>
      <c r="D73" s="89" t="s">
        <v>460</v>
      </c>
      <c r="E73" s="89" t="s">
        <v>32</v>
      </c>
      <c r="F73" s="96">
        <v>417</v>
      </c>
      <c r="G73" s="91" t="s">
        <v>19</v>
      </c>
      <c r="H73" s="92">
        <v>0</v>
      </c>
      <c r="I73" s="93">
        <v>41094</v>
      </c>
      <c r="J73" s="94">
        <v>41274</v>
      </c>
      <c r="K73" s="94" t="s">
        <v>16</v>
      </c>
      <c r="L73" s="94" t="s">
        <v>315</v>
      </c>
      <c r="M73" s="94" t="s">
        <v>574</v>
      </c>
      <c r="N73" s="95">
        <v>120</v>
      </c>
      <c r="O73" s="95">
        <v>0</v>
      </c>
      <c r="P73" s="137">
        <v>49054240</v>
      </c>
      <c r="Q73" s="137">
        <v>91</v>
      </c>
      <c r="S73" s="88" t="s">
        <v>568</v>
      </c>
    </row>
    <row r="74" spans="1:19" s="88" customFormat="1" ht="15" customHeight="1" x14ac:dyDescent="0.25">
      <c r="A74" s="88" t="s">
        <v>311</v>
      </c>
      <c r="C74" s="89" t="s">
        <v>460</v>
      </c>
      <c r="D74" s="89" t="s">
        <v>460</v>
      </c>
      <c r="E74" s="89" t="s">
        <v>32</v>
      </c>
      <c r="F74" s="96">
        <v>646</v>
      </c>
      <c r="G74" s="91" t="s">
        <v>19</v>
      </c>
      <c r="H74" s="92">
        <v>0</v>
      </c>
      <c r="I74" s="93">
        <v>41257</v>
      </c>
      <c r="J74" s="94">
        <v>41943</v>
      </c>
      <c r="K74" s="94" t="s">
        <v>16</v>
      </c>
      <c r="L74" s="94" t="s">
        <v>575</v>
      </c>
      <c r="M74" s="94" t="s">
        <v>576</v>
      </c>
      <c r="N74" s="95">
        <v>411</v>
      </c>
      <c r="O74" s="95"/>
      <c r="P74" s="137">
        <v>1697436576</v>
      </c>
      <c r="Q74" s="137">
        <v>92</v>
      </c>
      <c r="S74" s="88" t="s">
        <v>568</v>
      </c>
    </row>
    <row r="76" spans="1:19" ht="17.25" customHeight="1" x14ac:dyDescent="0.2">
      <c r="A76" s="110" t="s">
        <v>418</v>
      </c>
      <c r="B76" s="110">
        <v>23</v>
      </c>
      <c r="C76" s="62" t="s">
        <v>275</v>
      </c>
      <c r="D76" s="62" t="s">
        <v>275</v>
      </c>
      <c r="E76" s="62" t="s">
        <v>32</v>
      </c>
      <c r="F76" s="166">
        <v>241</v>
      </c>
      <c r="G76" s="63" t="s">
        <v>19</v>
      </c>
      <c r="H76" s="64"/>
      <c r="I76" s="66">
        <v>41664</v>
      </c>
      <c r="J76" s="66">
        <v>41943</v>
      </c>
      <c r="K76" s="107">
        <v>9.1726027397260275</v>
      </c>
      <c r="L76" s="66" t="s">
        <v>16</v>
      </c>
      <c r="M76" s="107">
        <v>8.0500000000000007</v>
      </c>
      <c r="N76" s="107">
        <v>1.1226027397260268</v>
      </c>
      <c r="O76" s="70">
        <v>1100</v>
      </c>
      <c r="P76" s="102">
        <v>3601791442</v>
      </c>
      <c r="Q76" s="102">
        <v>116</v>
      </c>
      <c r="R76" s="97" t="s">
        <v>601</v>
      </c>
    </row>
    <row r="77" spans="1:19" ht="17.25" customHeight="1" x14ac:dyDescent="0.2">
      <c r="A77" s="110" t="s">
        <v>418</v>
      </c>
      <c r="B77" s="110">
        <v>23</v>
      </c>
      <c r="C77" s="62" t="s">
        <v>275</v>
      </c>
      <c r="D77" s="62" t="s">
        <v>275</v>
      </c>
      <c r="E77" s="62" t="s">
        <v>32</v>
      </c>
      <c r="F77" s="166">
        <v>292</v>
      </c>
      <c r="G77" s="63" t="s">
        <v>19</v>
      </c>
      <c r="H77" s="63"/>
      <c r="I77" s="66">
        <v>41620</v>
      </c>
      <c r="J77" s="66">
        <v>41943</v>
      </c>
      <c r="K77" s="107">
        <v>10.61917808219178</v>
      </c>
      <c r="L77" s="66" t="s">
        <v>16</v>
      </c>
      <c r="M77" s="107">
        <v>9.6</v>
      </c>
      <c r="N77" s="107">
        <v>1.0191780821917806</v>
      </c>
      <c r="O77" s="70">
        <v>505</v>
      </c>
      <c r="P77" s="102"/>
      <c r="Q77" s="102"/>
      <c r="R77" s="97" t="s">
        <v>602</v>
      </c>
    </row>
    <row r="78" spans="1:19" ht="17.25" customHeight="1" x14ac:dyDescent="0.2">
      <c r="A78" s="110" t="s">
        <v>418</v>
      </c>
      <c r="B78" s="110">
        <v>23</v>
      </c>
      <c r="C78" s="62" t="s">
        <v>275</v>
      </c>
      <c r="D78" s="62" t="s">
        <v>275</v>
      </c>
      <c r="E78" s="62" t="s">
        <v>603</v>
      </c>
      <c r="F78" s="166">
        <v>78</v>
      </c>
      <c r="G78" s="63" t="s">
        <v>19</v>
      </c>
      <c r="H78" s="63"/>
      <c r="I78" s="66">
        <v>41890</v>
      </c>
      <c r="J78" s="66">
        <v>41951</v>
      </c>
      <c r="K78" s="107">
        <v>2.0054794520547947</v>
      </c>
      <c r="L78" s="66" t="s">
        <v>16</v>
      </c>
      <c r="M78" s="107">
        <v>0.75</v>
      </c>
      <c r="N78" s="107">
        <v>1.2554794520547947</v>
      </c>
      <c r="O78" s="70">
        <v>60</v>
      </c>
      <c r="P78" s="102"/>
      <c r="Q78" s="102"/>
      <c r="R78" s="97" t="s">
        <v>602</v>
      </c>
    </row>
    <row r="79" spans="1:19" ht="17.25" customHeight="1" x14ac:dyDescent="0.2">
      <c r="A79" s="110" t="s">
        <v>418</v>
      </c>
      <c r="B79" s="110">
        <v>23</v>
      </c>
      <c r="C79" s="62" t="s">
        <v>275</v>
      </c>
      <c r="D79" s="62" t="s">
        <v>275</v>
      </c>
      <c r="E79" s="62" t="s">
        <v>32</v>
      </c>
      <c r="F79" s="166">
        <v>259</v>
      </c>
      <c r="G79" s="63" t="s">
        <v>19</v>
      </c>
      <c r="H79" s="63"/>
      <c r="I79" s="66">
        <v>41500</v>
      </c>
      <c r="J79" s="66">
        <v>42004</v>
      </c>
      <c r="K79" s="107">
        <v>16.5</v>
      </c>
      <c r="L79" s="66" t="s">
        <v>16</v>
      </c>
      <c r="M79" s="107">
        <v>13.5</v>
      </c>
      <c r="N79" s="107">
        <v>3</v>
      </c>
      <c r="O79" s="70">
        <v>1100</v>
      </c>
      <c r="P79" s="102"/>
      <c r="Q79" s="102"/>
      <c r="R79" s="97" t="s">
        <v>602</v>
      </c>
    </row>
    <row r="80" spans="1:19" ht="17.25" customHeight="1" x14ac:dyDescent="0.2">
      <c r="A80" s="110" t="s">
        <v>418</v>
      </c>
      <c r="B80" s="110">
        <v>23</v>
      </c>
      <c r="C80" s="62" t="s">
        <v>275</v>
      </c>
      <c r="D80" s="62" t="s">
        <v>275</v>
      </c>
      <c r="E80" s="62" t="s">
        <v>32</v>
      </c>
      <c r="F80" s="166">
        <v>375</v>
      </c>
      <c r="G80" s="63" t="s">
        <v>19</v>
      </c>
      <c r="H80" s="63"/>
      <c r="I80" s="66">
        <v>41239</v>
      </c>
      <c r="J80" s="66">
        <v>42004</v>
      </c>
      <c r="K80" s="107">
        <v>25.150684931506849</v>
      </c>
      <c r="L80" s="66" t="s">
        <v>16</v>
      </c>
      <c r="M80" s="107">
        <v>21</v>
      </c>
      <c r="N80" s="107">
        <v>25.15</v>
      </c>
      <c r="O80" s="70">
        <v>500</v>
      </c>
      <c r="P80" s="102"/>
      <c r="Q80" s="102"/>
      <c r="R80" s="97" t="s">
        <v>602</v>
      </c>
    </row>
    <row r="81" spans="1:18" ht="17.25" customHeight="1" x14ac:dyDescent="0.2">
      <c r="A81" s="110" t="s">
        <v>418</v>
      </c>
      <c r="B81" s="110">
        <v>23</v>
      </c>
      <c r="C81" s="62" t="s">
        <v>275</v>
      </c>
      <c r="D81" s="62" t="s">
        <v>275</v>
      </c>
      <c r="E81" s="62" t="s">
        <v>604</v>
      </c>
      <c r="F81" s="71"/>
      <c r="G81" s="63"/>
      <c r="H81" s="63"/>
      <c r="I81" s="66">
        <v>40665</v>
      </c>
      <c r="J81" s="66">
        <v>41030</v>
      </c>
      <c r="K81" s="107">
        <v>12</v>
      </c>
      <c r="L81" s="66" t="s">
        <v>16</v>
      </c>
      <c r="M81" s="107">
        <v>12</v>
      </c>
      <c r="N81" s="107"/>
      <c r="O81" s="70">
        <v>7700</v>
      </c>
      <c r="P81" s="102"/>
      <c r="Q81" s="102"/>
      <c r="R81" s="97" t="s">
        <v>602</v>
      </c>
    </row>
    <row r="82" spans="1:18" ht="17.25" customHeight="1" x14ac:dyDescent="0.2">
      <c r="A82" s="110" t="s">
        <v>418</v>
      </c>
      <c r="B82" s="110">
        <v>23</v>
      </c>
      <c r="C82" s="62" t="s">
        <v>275</v>
      </c>
      <c r="D82" s="62" t="s">
        <v>275</v>
      </c>
      <c r="E82" s="62" t="s">
        <v>604</v>
      </c>
      <c r="F82" s="166">
        <v>52</v>
      </c>
      <c r="G82" s="63"/>
      <c r="H82" s="63"/>
      <c r="I82" s="66">
        <v>41031</v>
      </c>
      <c r="J82" s="66">
        <v>41275</v>
      </c>
      <c r="K82" s="107">
        <v>8.0219178082191789</v>
      </c>
      <c r="L82" s="66" t="s">
        <v>16</v>
      </c>
      <c r="M82" s="107">
        <v>8.02</v>
      </c>
      <c r="N82" s="107"/>
      <c r="O82" s="70">
        <v>5100</v>
      </c>
      <c r="P82" s="102"/>
      <c r="Q82" s="102"/>
      <c r="R82" s="97" t="s">
        <v>605</v>
      </c>
    </row>
    <row r="83" spans="1:18" ht="17.25" customHeight="1" x14ac:dyDescent="0.2">
      <c r="A83" s="110" t="s">
        <v>418</v>
      </c>
      <c r="B83" s="110">
        <v>23</v>
      </c>
      <c r="C83" s="62" t="s">
        <v>275</v>
      </c>
      <c r="D83" s="62" t="s">
        <v>275</v>
      </c>
      <c r="E83" s="62" t="s">
        <v>606</v>
      </c>
      <c r="F83" s="166">
        <v>124</v>
      </c>
      <c r="G83" s="63"/>
      <c r="H83" s="63"/>
      <c r="I83" s="66">
        <v>40394</v>
      </c>
      <c r="J83" s="66">
        <v>40727</v>
      </c>
      <c r="K83" s="107">
        <v>10.947945205479453</v>
      </c>
      <c r="L83" s="66"/>
      <c r="M83" s="107">
        <v>10.95</v>
      </c>
      <c r="N83" s="107"/>
      <c r="O83" s="70">
        <v>980</v>
      </c>
      <c r="P83" s="102"/>
      <c r="Q83" s="102"/>
      <c r="R83" s="97" t="s">
        <v>605</v>
      </c>
    </row>
    <row r="84" spans="1:18" ht="17.25" customHeight="1" x14ac:dyDescent="0.2">
      <c r="A84" s="110" t="s">
        <v>418</v>
      </c>
      <c r="B84" s="110">
        <v>26</v>
      </c>
      <c r="C84" s="62" t="s">
        <v>275</v>
      </c>
      <c r="D84" s="62" t="s">
        <v>275</v>
      </c>
      <c r="E84" s="62" t="s">
        <v>607</v>
      </c>
      <c r="F84" s="166">
        <v>292</v>
      </c>
      <c r="G84" s="63" t="s">
        <v>19</v>
      </c>
      <c r="H84" s="64"/>
      <c r="I84" s="66">
        <v>41620</v>
      </c>
      <c r="J84" s="66">
        <v>41943</v>
      </c>
      <c r="K84" s="107">
        <v>10.61917808219178</v>
      </c>
      <c r="L84" s="66" t="s">
        <v>16</v>
      </c>
      <c r="M84" s="107"/>
      <c r="N84" s="107">
        <v>10.62</v>
      </c>
      <c r="O84" s="70">
        <v>350</v>
      </c>
      <c r="P84" s="102"/>
      <c r="Q84" s="102"/>
      <c r="R84" s="97" t="s">
        <v>602</v>
      </c>
    </row>
    <row r="85" spans="1:18" ht="17.25" customHeight="1" x14ac:dyDescent="0.2">
      <c r="A85" s="110" t="s">
        <v>418</v>
      </c>
      <c r="B85" s="110">
        <v>26</v>
      </c>
      <c r="C85" s="62" t="s">
        <v>275</v>
      </c>
      <c r="D85" s="62" t="s">
        <v>275</v>
      </c>
      <c r="E85" s="62" t="s">
        <v>607</v>
      </c>
      <c r="F85" s="166">
        <v>259</v>
      </c>
      <c r="G85" s="63" t="s">
        <v>19</v>
      </c>
      <c r="H85" s="63"/>
      <c r="I85" s="66">
        <v>41500</v>
      </c>
      <c r="J85" s="66">
        <v>41639</v>
      </c>
      <c r="K85" s="107">
        <v>4.5698630136986296</v>
      </c>
      <c r="L85" s="66" t="s">
        <v>16</v>
      </c>
      <c r="M85" s="107"/>
      <c r="N85" s="107">
        <v>4.57</v>
      </c>
      <c r="O85" s="70">
        <v>1100</v>
      </c>
      <c r="P85" s="102">
        <v>712683158</v>
      </c>
      <c r="Q85" s="102">
        <v>180</v>
      </c>
      <c r="R85" s="97" t="s">
        <v>608</v>
      </c>
    </row>
    <row r="86" spans="1:18" ht="17.25" customHeight="1" x14ac:dyDescent="0.2">
      <c r="A86" s="110" t="s">
        <v>418</v>
      </c>
      <c r="B86" s="110">
        <v>26</v>
      </c>
      <c r="C86" s="62" t="s">
        <v>275</v>
      </c>
      <c r="D86" s="62" t="s">
        <v>275</v>
      </c>
      <c r="E86" s="62" t="s">
        <v>607</v>
      </c>
      <c r="F86" s="166">
        <v>241</v>
      </c>
      <c r="G86" s="63" t="s">
        <v>19</v>
      </c>
      <c r="H86" s="63"/>
      <c r="I86" s="66">
        <v>41663</v>
      </c>
      <c r="J86" s="66">
        <v>41882</v>
      </c>
      <c r="K86" s="107">
        <v>7.1999999999999993</v>
      </c>
      <c r="L86" s="66" t="s">
        <v>16</v>
      </c>
      <c r="M86" s="107"/>
      <c r="N86" s="107">
        <v>7.2</v>
      </c>
      <c r="O86" s="70">
        <v>1100</v>
      </c>
      <c r="P86" s="102">
        <v>864296950</v>
      </c>
      <c r="Q86" s="102">
        <v>185</v>
      </c>
      <c r="R86" s="97" t="s">
        <v>608</v>
      </c>
    </row>
    <row r="87" spans="1:18" ht="17.25" customHeight="1" x14ac:dyDescent="0.2">
      <c r="A87" s="110" t="s">
        <v>418</v>
      </c>
      <c r="B87" s="110">
        <v>26</v>
      </c>
      <c r="C87" s="62" t="s">
        <v>275</v>
      </c>
      <c r="D87" s="62" t="s">
        <v>275</v>
      </c>
      <c r="E87" s="62" t="s">
        <v>609</v>
      </c>
      <c r="F87" s="166">
        <v>375</v>
      </c>
      <c r="G87" s="63" t="s">
        <v>16</v>
      </c>
      <c r="H87" s="63"/>
      <c r="I87" s="66">
        <v>41239</v>
      </c>
      <c r="J87" s="66">
        <v>41274</v>
      </c>
      <c r="K87" s="107">
        <v>1.1506849315068493</v>
      </c>
      <c r="L87" s="66" t="s">
        <v>16</v>
      </c>
      <c r="M87" s="107"/>
      <c r="N87" s="107">
        <v>1.1499999999999999</v>
      </c>
      <c r="O87" s="70">
        <v>500</v>
      </c>
      <c r="P87" s="102">
        <v>1915470150</v>
      </c>
      <c r="Q87" s="102">
        <v>194</v>
      </c>
      <c r="R87" s="97" t="s">
        <v>608</v>
      </c>
    </row>
    <row r="88" spans="1:18" ht="17.25" customHeight="1" x14ac:dyDescent="0.2">
      <c r="A88" s="110" t="s">
        <v>418</v>
      </c>
      <c r="B88" s="110">
        <v>26</v>
      </c>
      <c r="C88" s="62" t="s">
        <v>275</v>
      </c>
      <c r="D88" s="62" t="s">
        <v>275</v>
      </c>
      <c r="E88" s="62" t="s">
        <v>610</v>
      </c>
      <c r="F88" s="166">
        <v>43</v>
      </c>
      <c r="G88" s="63" t="s">
        <v>16</v>
      </c>
      <c r="H88" s="63"/>
      <c r="I88" s="66">
        <v>40665</v>
      </c>
      <c r="J88" s="66">
        <v>41030</v>
      </c>
      <c r="K88" s="107">
        <v>12</v>
      </c>
      <c r="L88" s="66" t="s">
        <v>16</v>
      </c>
      <c r="M88" s="107"/>
      <c r="N88" s="107">
        <v>12</v>
      </c>
      <c r="O88" s="70">
        <v>7700</v>
      </c>
      <c r="P88" s="102">
        <v>110657410</v>
      </c>
      <c r="Q88" s="102">
        <v>226</v>
      </c>
      <c r="R88" s="97" t="s">
        <v>608</v>
      </c>
    </row>
    <row r="89" spans="1:18" ht="17.25" customHeight="1" x14ac:dyDescent="0.2">
      <c r="A89" s="110" t="s">
        <v>418</v>
      </c>
      <c r="B89" s="110">
        <v>26</v>
      </c>
      <c r="C89" s="62" t="s">
        <v>275</v>
      </c>
      <c r="D89" s="62" t="s">
        <v>275</v>
      </c>
      <c r="E89" s="62" t="s">
        <v>610</v>
      </c>
      <c r="F89" s="166">
        <v>52</v>
      </c>
      <c r="G89" s="63" t="s">
        <v>16</v>
      </c>
      <c r="H89" s="63"/>
      <c r="I89" s="66">
        <v>41031</v>
      </c>
      <c r="J89" s="66">
        <v>41275</v>
      </c>
      <c r="K89" s="107">
        <v>8.0219178082191789</v>
      </c>
      <c r="L89" s="66" t="s">
        <v>16</v>
      </c>
      <c r="M89" s="107"/>
      <c r="N89" s="107">
        <v>8.02</v>
      </c>
      <c r="O89" s="70">
        <v>5100</v>
      </c>
      <c r="P89" s="102">
        <v>799704000</v>
      </c>
      <c r="Q89" s="102">
        <v>228</v>
      </c>
      <c r="R89" s="97" t="s">
        <v>611</v>
      </c>
    </row>
    <row r="90" spans="1:18" ht="17.25" customHeight="1" x14ac:dyDescent="0.2">
      <c r="A90" s="110" t="s">
        <v>418</v>
      </c>
      <c r="B90" s="110">
        <v>26</v>
      </c>
      <c r="C90" s="62" t="s">
        <v>275</v>
      </c>
      <c r="D90" s="62" t="s">
        <v>275</v>
      </c>
      <c r="E90" s="62" t="s">
        <v>612</v>
      </c>
      <c r="F90" s="166">
        <v>124</v>
      </c>
      <c r="G90" s="63" t="s">
        <v>19</v>
      </c>
      <c r="H90" s="63"/>
      <c r="I90" s="66">
        <v>40394</v>
      </c>
      <c r="J90" s="66">
        <v>40727</v>
      </c>
      <c r="K90" s="107">
        <v>10.947945205479453</v>
      </c>
      <c r="L90" s="66" t="s">
        <v>16</v>
      </c>
      <c r="M90" s="107"/>
      <c r="N90" s="107">
        <v>10.95</v>
      </c>
      <c r="O90" s="70">
        <v>980</v>
      </c>
      <c r="P90" s="102">
        <v>1150000</v>
      </c>
      <c r="Q90" s="102"/>
      <c r="R90" s="97" t="s">
        <v>611</v>
      </c>
    </row>
    <row r="91" spans="1:18" ht="17.25" customHeight="1" x14ac:dyDescent="0.2">
      <c r="A91" s="110" t="s">
        <v>418</v>
      </c>
      <c r="B91" s="110">
        <v>29</v>
      </c>
      <c r="C91" s="62" t="s">
        <v>613</v>
      </c>
      <c r="D91" s="62" t="s">
        <v>613</v>
      </c>
      <c r="E91" s="62" t="s">
        <v>614</v>
      </c>
      <c r="F91" s="166">
        <v>241</v>
      </c>
      <c r="G91" s="63" t="s">
        <v>19</v>
      </c>
      <c r="H91" s="64"/>
      <c r="I91" s="66">
        <v>41664</v>
      </c>
      <c r="J91" s="66">
        <v>41943</v>
      </c>
      <c r="K91" s="107">
        <v>9.1726027397260275</v>
      </c>
      <c r="L91" s="66" t="s">
        <v>16</v>
      </c>
      <c r="M91" s="107"/>
      <c r="N91" s="107"/>
      <c r="O91" s="70">
        <v>1100</v>
      </c>
      <c r="P91" s="102">
        <v>1200000000</v>
      </c>
      <c r="Q91" s="102">
        <v>165</v>
      </c>
      <c r="R91" s="97"/>
    </row>
    <row r="92" spans="1:18" ht="17.25" customHeight="1" x14ac:dyDescent="0.2">
      <c r="A92" s="110" t="s">
        <v>418</v>
      </c>
      <c r="B92" s="110">
        <v>29</v>
      </c>
      <c r="C92" s="62" t="s">
        <v>613</v>
      </c>
      <c r="D92" s="62" t="s">
        <v>613</v>
      </c>
      <c r="E92" s="62" t="s">
        <v>614</v>
      </c>
      <c r="F92" s="166">
        <v>292</v>
      </c>
      <c r="G92" s="63" t="s">
        <v>19</v>
      </c>
      <c r="H92" s="63"/>
      <c r="I92" s="66">
        <v>41620</v>
      </c>
      <c r="J92" s="66">
        <v>41943</v>
      </c>
      <c r="K92" s="107">
        <v>10.61917808219178</v>
      </c>
      <c r="L92" s="66" t="s">
        <v>16</v>
      </c>
      <c r="M92" s="107">
        <v>1.45</v>
      </c>
      <c r="N92" s="107">
        <v>9.169178082191781</v>
      </c>
      <c r="O92" s="70">
        <v>505</v>
      </c>
      <c r="P92" s="102">
        <v>1915470150</v>
      </c>
      <c r="Q92" s="102"/>
      <c r="R92" s="97"/>
    </row>
    <row r="93" spans="1:18" ht="17.25" customHeight="1" x14ac:dyDescent="0.2">
      <c r="A93" s="110" t="s">
        <v>418</v>
      </c>
      <c r="B93" s="110">
        <v>29</v>
      </c>
      <c r="C93" s="62" t="s">
        <v>613</v>
      </c>
      <c r="D93" s="62" t="s">
        <v>613</v>
      </c>
      <c r="E93" s="62" t="s">
        <v>614</v>
      </c>
      <c r="F93" s="166">
        <v>259</v>
      </c>
      <c r="G93" s="63" t="s">
        <v>19</v>
      </c>
      <c r="H93" s="63"/>
      <c r="I93" s="66">
        <v>41500</v>
      </c>
      <c r="J93" s="66">
        <v>42004</v>
      </c>
      <c r="K93" s="107">
        <v>16.56986301369863</v>
      </c>
      <c r="L93" s="66" t="s">
        <v>16</v>
      </c>
      <c r="M93" s="107">
        <v>3.95</v>
      </c>
      <c r="N93" s="107">
        <v>12.61986301369863</v>
      </c>
      <c r="O93" s="70">
        <v>1100</v>
      </c>
      <c r="P93" s="102">
        <v>712683158</v>
      </c>
      <c r="Q93" s="102"/>
      <c r="R93" s="97"/>
    </row>
    <row r="94" spans="1:18" ht="17.25" customHeight="1" x14ac:dyDescent="0.2">
      <c r="A94" s="110" t="s">
        <v>418</v>
      </c>
      <c r="B94" s="110">
        <v>29</v>
      </c>
      <c r="C94" s="62" t="s">
        <v>613</v>
      </c>
      <c r="D94" s="62" t="s">
        <v>613</v>
      </c>
      <c r="E94" s="62" t="s">
        <v>615</v>
      </c>
      <c r="F94" s="166">
        <v>375</v>
      </c>
      <c r="G94" s="63" t="s">
        <v>19</v>
      </c>
      <c r="H94" s="63"/>
      <c r="I94" s="66">
        <v>41239</v>
      </c>
      <c r="J94" s="66">
        <v>41274</v>
      </c>
      <c r="K94" s="107">
        <v>1.1506849315068493</v>
      </c>
      <c r="L94" s="66" t="s">
        <v>16</v>
      </c>
      <c r="M94" s="107"/>
      <c r="N94" s="107"/>
      <c r="O94" s="70">
        <v>500</v>
      </c>
      <c r="P94" s="102">
        <v>864296950</v>
      </c>
      <c r="Q94" s="102"/>
      <c r="R94" s="97"/>
    </row>
    <row r="95" spans="1:18" ht="17.25" customHeight="1" x14ac:dyDescent="0.2">
      <c r="A95" s="110" t="s">
        <v>418</v>
      </c>
      <c r="B95" s="110">
        <v>29</v>
      </c>
      <c r="C95" s="62" t="s">
        <v>613</v>
      </c>
      <c r="D95" s="62" t="s">
        <v>613</v>
      </c>
      <c r="E95" s="62" t="s">
        <v>616</v>
      </c>
      <c r="F95" s="166">
        <v>124</v>
      </c>
      <c r="G95" s="63" t="s">
        <v>19</v>
      </c>
      <c r="H95" s="63"/>
      <c r="I95" s="66">
        <v>40394</v>
      </c>
      <c r="J95" s="66">
        <v>40727</v>
      </c>
      <c r="K95" s="107">
        <v>10.947945205479453</v>
      </c>
      <c r="L95" s="66" t="s">
        <v>16</v>
      </c>
      <c r="M95" s="107"/>
      <c r="N95" s="107"/>
      <c r="O95" s="70">
        <v>980</v>
      </c>
      <c r="P95" s="102">
        <v>174430102</v>
      </c>
      <c r="Q95" s="102"/>
      <c r="R95" s="97"/>
    </row>
    <row r="96" spans="1:18" ht="17.25" customHeight="1" x14ac:dyDescent="0.2">
      <c r="A96" s="37" t="s">
        <v>274</v>
      </c>
      <c r="B96" s="103">
        <v>7</v>
      </c>
      <c r="C96" s="62" t="s">
        <v>275</v>
      </c>
      <c r="D96" s="62" t="s">
        <v>275</v>
      </c>
      <c r="E96" s="63" t="s">
        <v>32</v>
      </c>
      <c r="F96" s="165">
        <v>259</v>
      </c>
      <c r="G96" s="63" t="s">
        <v>276</v>
      </c>
      <c r="H96" s="64" t="s">
        <v>94</v>
      </c>
      <c r="I96" s="65">
        <v>41500</v>
      </c>
      <c r="J96" s="66">
        <v>41639</v>
      </c>
      <c r="K96" s="66" t="s">
        <v>16</v>
      </c>
      <c r="L96" s="108" t="s">
        <v>237</v>
      </c>
      <c r="M96" s="108">
        <v>4.5999999999999996</v>
      </c>
      <c r="N96" s="70">
        <v>0</v>
      </c>
      <c r="O96" s="67"/>
      <c r="P96" s="111">
        <v>864296950</v>
      </c>
      <c r="Q96" s="111" t="s">
        <v>277</v>
      </c>
      <c r="R96" s="97" t="s">
        <v>278</v>
      </c>
    </row>
    <row r="97" spans="1:18" ht="17.25" customHeight="1" x14ac:dyDescent="0.2">
      <c r="A97" s="37" t="s">
        <v>274</v>
      </c>
      <c r="B97" s="103">
        <v>7</v>
      </c>
      <c r="C97" s="62" t="s">
        <v>275</v>
      </c>
      <c r="D97" s="62"/>
      <c r="E97" s="63" t="s">
        <v>32</v>
      </c>
      <c r="F97" s="165">
        <v>292</v>
      </c>
      <c r="G97" s="63" t="s">
        <v>276</v>
      </c>
      <c r="H97" s="64" t="s">
        <v>94</v>
      </c>
      <c r="I97" s="65">
        <v>41620</v>
      </c>
      <c r="J97" s="66">
        <v>41943</v>
      </c>
      <c r="K97" s="66" t="s">
        <v>16</v>
      </c>
      <c r="L97" s="70"/>
      <c r="M97" s="108">
        <v>10.67</v>
      </c>
      <c r="N97" s="70">
        <v>0</v>
      </c>
      <c r="O97" s="67"/>
      <c r="P97" s="111">
        <v>212683158</v>
      </c>
      <c r="Q97" s="111" t="s">
        <v>279</v>
      </c>
      <c r="R97" s="97" t="s">
        <v>278</v>
      </c>
    </row>
    <row r="98" spans="1:18" ht="17.25" customHeight="1" x14ac:dyDescent="0.2">
      <c r="A98" s="37" t="s">
        <v>274</v>
      </c>
      <c r="B98" s="103">
        <v>7</v>
      </c>
      <c r="C98" s="62" t="s">
        <v>275</v>
      </c>
      <c r="D98" s="62"/>
      <c r="E98" s="63" t="s">
        <v>32</v>
      </c>
      <c r="F98" s="165">
        <v>241</v>
      </c>
      <c r="G98" s="63" t="s">
        <v>276</v>
      </c>
      <c r="H98" s="64" t="s">
        <v>94</v>
      </c>
      <c r="I98" s="65">
        <v>41663</v>
      </c>
      <c r="J98" s="66">
        <v>41943</v>
      </c>
      <c r="K98" s="66" t="s">
        <v>16</v>
      </c>
      <c r="L98" s="70"/>
      <c r="M98" s="67">
        <v>9.23</v>
      </c>
      <c r="N98" s="70">
        <v>0</v>
      </c>
      <c r="O98" s="67"/>
      <c r="P98" s="111">
        <v>1915470150</v>
      </c>
      <c r="Q98" s="111" t="s">
        <v>280</v>
      </c>
      <c r="R98" s="97" t="s">
        <v>278</v>
      </c>
    </row>
    <row r="99" spans="1:18" ht="17.25" customHeight="1" x14ac:dyDescent="0.2">
      <c r="A99" s="37" t="s">
        <v>274</v>
      </c>
      <c r="B99" s="103">
        <v>7</v>
      </c>
      <c r="C99" s="62" t="s">
        <v>275</v>
      </c>
      <c r="D99" s="63"/>
      <c r="E99" s="62" t="s">
        <v>32</v>
      </c>
      <c r="F99" s="165">
        <v>375</v>
      </c>
      <c r="G99" s="63" t="s">
        <v>281</v>
      </c>
      <c r="H99" s="64" t="s">
        <v>94</v>
      </c>
      <c r="I99" s="65">
        <v>41239</v>
      </c>
      <c r="J99" s="66">
        <v>41274</v>
      </c>
      <c r="K99" s="66" t="s">
        <v>16</v>
      </c>
      <c r="L99" s="71"/>
      <c r="M99" s="67">
        <v>1.2</v>
      </c>
      <c r="N99" s="70">
        <v>0</v>
      </c>
      <c r="O99" s="67"/>
      <c r="P99" s="111">
        <v>174430104</v>
      </c>
      <c r="Q99" s="111" t="s">
        <v>282</v>
      </c>
      <c r="R99" s="97" t="s">
        <v>278</v>
      </c>
    </row>
    <row r="100" spans="1:18" ht="17.25" customHeight="1" x14ac:dyDescent="0.2">
      <c r="A100" s="37" t="s">
        <v>274</v>
      </c>
      <c r="B100" s="103">
        <v>7</v>
      </c>
      <c r="C100" s="62" t="s">
        <v>275</v>
      </c>
      <c r="D100" s="63"/>
      <c r="E100" s="62" t="s">
        <v>283</v>
      </c>
      <c r="F100" s="165">
        <v>78</v>
      </c>
      <c r="G100" s="63" t="s">
        <v>284</v>
      </c>
      <c r="H100" s="64" t="s">
        <v>94</v>
      </c>
      <c r="I100" s="65">
        <v>41890</v>
      </c>
      <c r="J100" s="66">
        <v>41951</v>
      </c>
      <c r="K100" s="66" t="s">
        <v>16</v>
      </c>
      <c r="L100" s="71"/>
      <c r="M100" s="71">
        <v>2.0299999999999998</v>
      </c>
      <c r="N100" s="70">
        <v>0</v>
      </c>
      <c r="O100" s="67"/>
      <c r="P100" s="111">
        <v>86207243</v>
      </c>
      <c r="Q100" s="111" t="s">
        <v>285</v>
      </c>
      <c r="R100" s="97" t="s">
        <v>278</v>
      </c>
    </row>
    <row r="101" spans="1:18" ht="17.25" customHeight="1" x14ac:dyDescent="0.2">
      <c r="A101" s="37" t="s">
        <v>274</v>
      </c>
      <c r="B101" s="103">
        <v>7</v>
      </c>
      <c r="C101" s="62" t="s">
        <v>275</v>
      </c>
      <c r="D101" s="63"/>
      <c r="E101" s="62" t="s">
        <v>286</v>
      </c>
      <c r="F101" s="165">
        <v>43</v>
      </c>
      <c r="G101" s="63" t="s">
        <v>287</v>
      </c>
      <c r="H101" s="64" t="s">
        <v>94</v>
      </c>
      <c r="I101" s="65">
        <v>40665</v>
      </c>
      <c r="J101" s="66">
        <v>41030</v>
      </c>
      <c r="K101" s="66" t="s">
        <v>16</v>
      </c>
      <c r="L101" s="70"/>
      <c r="M101" s="71">
        <v>12</v>
      </c>
      <c r="N101" s="71">
        <v>1008</v>
      </c>
      <c r="O101" s="71"/>
      <c r="P101" s="111">
        <v>799704000</v>
      </c>
      <c r="Q101" s="111">
        <v>104</v>
      </c>
      <c r="R101" s="97" t="s">
        <v>288</v>
      </c>
    </row>
    <row r="102" spans="1:18" ht="17.25" customHeight="1" x14ac:dyDescent="0.2">
      <c r="A102" s="37" t="s">
        <v>274</v>
      </c>
      <c r="B102" s="103">
        <v>7</v>
      </c>
      <c r="C102" s="62" t="s">
        <v>275</v>
      </c>
      <c r="D102" s="63"/>
      <c r="E102" s="62" t="s">
        <v>286</v>
      </c>
      <c r="F102" s="165">
        <v>52</v>
      </c>
      <c r="G102" s="63" t="s">
        <v>287</v>
      </c>
      <c r="H102" s="64" t="s">
        <v>94</v>
      </c>
      <c r="I102" s="65">
        <v>41031</v>
      </c>
      <c r="J102" s="66">
        <v>41275</v>
      </c>
      <c r="K102" s="66" t="s">
        <v>16</v>
      </c>
      <c r="L102" s="108"/>
      <c r="M102" s="71">
        <v>8</v>
      </c>
      <c r="N102" s="70">
        <v>0</v>
      </c>
      <c r="O102" s="67"/>
      <c r="P102" s="111">
        <v>1150000000</v>
      </c>
      <c r="Q102" s="111">
        <v>105</v>
      </c>
      <c r="R102" s="97" t="s">
        <v>278</v>
      </c>
    </row>
    <row r="103" spans="1:18" ht="17.25" customHeight="1" x14ac:dyDescent="0.2">
      <c r="A103" s="37" t="s">
        <v>274</v>
      </c>
      <c r="B103" s="103">
        <v>7</v>
      </c>
      <c r="C103" s="62" t="s">
        <v>275</v>
      </c>
      <c r="D103" s="63"/>
      <c r="E103" s="62" t="s">
        <v>289</v>
      </c>
      <c r="F103" s="165">
        <v>124</v>
      </c>
      <c r="G103" s="63" t="s">
        <v>290</v>
      </c>
      <c r="H103" s="64" t="s">
        <v>94</v>
      </c>
      <c r="I103" s="65">
        <v>40394</v>
      </c>
      <c r="J103" s="66">
        <v>40727</v>
      </c>
      <c r="K103" s="66" t="s">
        <v>16</v>
      </c>
      <c r="L103" s="70"/>
      <c r="M103" s="71">
        <v>11</v>
      </c>
      <c r="N103" s="67" t="s">
        <v>237</v>
      </c>
      <c r="O103" s="67"/>
      <c r="P103" s="111">
        <v>1200000000</v>
      </c>
      <c r="Q103" s="111" t="s">
        <v>291</v>
      </c>
      <c r="R103" s="97" t="s">
        <v>292</v>
      </c>
    </row>
    <row r="104" spans="1:18" ht="17.25" customHeight="1" x14ac:dyDescent="0.2">
      <c r="A104" s="37" t="s">
        <v>274</v>
      </c>
      <c r="B104" s="103">
        <v>10</v>
      </c>
      <c r="C104" s="62" t="s">
        <v>275</v>
      </c>
      <c r="D104" s="62" t="s">
        <v>275</v>
      </c>
      <c r="E104" s="62" t="s">
        <v>93</v>
      </c>
      <c r="F104" s="169" t="s">
        <v>293</v>
      </c>
      <c r="G104" s="63" t="s">
        <v>19</v>
      </c>
      <c r="H104" s="64" t="s">
        <v>94</v>
      </c>
      <c r="I104" s="109">
        <v>41500</v>
      </c>
      <c r="J104" s="109">
        <v>41639</v>
      </c>
      <c r="K104" s="66" t="s">
        <v>16</v>
      </c>
      <c r="L104" s="67">
        <v>4.5999999999999996</v>
      </c>
      <c r="M104" s="67">
        <v>0</v>
      </c>
      <c r="N104" s="67">
        <v>0</v>
      </c>
      <c r="O104" s="67" t="s">
        <v>94</v>
      </c>
      <c r="P104" s="111">
        <v>864296950</v>
      </c>
      <c r="Q104" s="111" t="s">
        <v>294</v>
      </c>
      <c r="R104" s="97" t="s">
        <v>295</v>
      </c>
    </row>
    <row r="105" spans="1:18" ht="17.25" customHeight="1" x14ac:dyDescent="0.2">
      <c r="A105" s="37" t="s">
        <v>274</v>
      </c>
      <c r="B105" s="103">
        <v>10</v>
      </c>
      <c r="C105" s="62" t="s">
        <v>275</v>
      </c>
      <c r="D105" s="62" t="s">
        <v>275</v>
      </c>
      <c r="E105" s="62" t="s">
        <v>93</v>
      </c>
      <c r="F105" s="169" t="s">
        <v>296</v>
      </c>
      <c r="G105" s="63" t="s">
        <v>19</v>
      </c>
      <c r="H105" s="64" t="s">
        <v>94</v>
      </c>
      <c r="I105" s="109">
        <v>41620</v>
      </c>
      <c r="J105" s="109">
        <v>41943</v>
      </c>
      <c r="K105" s="66" t="s">
        <v>16</v>
      </c>
      <c r="L105" s="67">
        <v>10.67</v>
      </c>
      <c r="M105" s="67">
        <v>0</v>
      </c>
      <c r="N105" s="67">
        <v>0</v>
      </c>
      <c r="O105" s="67" t="s">
        <v>94</v>
      </c>
      <c r="P105" s="111">
        <v>712683158</v>
      </c>
      <c r="Q105" s="111" t="s">
        <v>297</v>
      </c>
      <c r="R105" s="97" t="s">
        <v>295</v>
      </c>
    </row>
    <row r="106" spans="1:18" ht="17.25" customHeight="1" x14ac:dyDescent="0.2">
      <c r="A106" s="37" t="s">
        <v>274</v>
      </c>
      <c r="B106" s="103">
        <v>10</v>
      </c>
      <c r="C106" s="62" t="s">
        <v>275</v>
      </c>
      <c r="D106" s="62" t="s">
        <v>275</v>
      </c>
      <c r="E106" s="62" t="s">
        <v>93</v>
      </c>
      <c r="F106" s="169" t="s">
        <v>298</v>
      </c>
      <c r="G106" s="63" t="s">
        <v>19</v>
      </c>
      <c r="H106" s="64" t="s">
        <v>94</v>
      </c>
      <c r="I106" s="109">
        <v>41664</v>
      </c>
      <c r="J106" s="109">
        <v>41943</v>
      </c>
      <c r="K106" s="66" t="s">
        <v>16</v>
      </c>
      <c r="L106" s="67">
        <v>0</v>
      </c>
      <c r="M106" s="67">
        <v>9.23</v>
      </c>
      <c r="N106" s="67">
        <v>0</v>
      </c>
      <c r="O106" s="67" t="s">
        <v>94</v>
      </c>
      <c r="P106" s="111">
        <v>1915470150</v>
      </c>
      <c r="Q106" s="111" t="s">
        <v>299</v>
      </c>
      <c r="R106" s="97" t="s">
        <v>295</v>
      </c>
    </row>
    <row r="107" spans="1:18" ht="17.25" customHeight="1" x14ac:dyDescent="0.2">
      <c r="A107" s="37" t="s">
        <v>274</v>
      </c>
      <c r="B107" s="103">
        <v>10</v>
      </c>
      <c r="C107" s="62" t="s">
        <v>275</v>
      </c>
      <c r="D107" s="62" t="s">
        <v>275</v>
      </c>
      <c r="E107" s="62" t="s">
        <v>93</v>
      </c>
      <c r="F107" s="169" t="s">
        <v>300</v>
      </c>
      <c r="G107" s="63" t="s">
        <v>19</v>
      </c>
      <c r="H107" s="63" t="s">
        <v>94</v>
      </c>
      <c r="I107" s="109">
        <v>41239</v>
      </c>
      <c r="J107" s="109">
        <v>41274</v>
      </c>
      <c r="K107" s="66" t="s">
        <v>16</v>
      </c>
      <c r="L107" s="67">
        <v>1.2</v>
      </c>
      <c r="M107" s="67">
        <v>0</v>
      </c>
      <c r="N107" s="67">
        <v>0</v>
      </c>
      <c r="O107" s="67" t="s">
        <v>94</v>
      </c>
      <c r="P107" s="111">
        <v>174430102</v>
      </c>
      <c r="Q107" s="111" t="s">
        <v>301</v>
      </c>
      <c r="R107" s="97" t="s">
        <v>295</v>
      </c>
    </row>
    <row r="108" spans="1:18" ht="17.25" customHeight="1" x14ac:dyDescent="0.2">
      <c r="A108" s="37" t="s">
        <v>274</v>
      </c>
      <c r="B108" s="103">
        <v>10</v>
      </c>
      <c r="C108" s="62" t="s">
        <v>275</v>
      </c>
      <c r="D108" s="62" t="s">
        <v>275</v>
      </c>
      <c r="E108" s="62" t="s">
        <v>302</v>
      </c>
      <c r="F108" s="169" t="s">
        <v>303</v>
      </c>
      <c r="G108" s="63" t="s">
        <v>19</v>
      </c>
      <c r="H108" s="63" t="s">
        <v>94</v>
      </c>
      <c r="I108" s="109">
        <v>41890</v>
      </c>
      <c r="J108" s="109">
        <v>41951</v>
      </c>
      <c r="K108" s="66" t="s">
        <v>16</v>
      </c>
      <c r="L108" s="67">
        <f>2.03-1.8</f>
        <v>0.22999999999999976</v>
      </c>
      <c r="M108" s="67">
        <v>1.8</v>
      </c>
      <c r="N108" s="67">
        <v>0</v>
      </c>
      <c r="O108" s="67" t="s">
        <v>94</v>
      </c>
      <c r="P108" s="111">
        <v>86207243</v>
      </c>
      <c r="Q108" s="111" t="s">
        <v>304</v>
      </c>
      <c r="R108" s="97" t="s">
        <v>295</v>
      </c>
    </row>
    <row r="109" spans="1:18" ht="17.25" customHeight="1" x14ac:dyDescent="0.2">
      <c r="A109" s="37" t="s">
        <v>274</v>
      </c>
      <c r="B109" s="103">
        <v>10</v>
      </c>
      <c r="C109" s="62" t="s">
        <v>275</v>
      </c>
      <c r="D109" s="62" t="s">
        <v>275</v>
      </c>
      <c r="E109" s="62" t="s">
        <v>286</v>
      </c>
      <c r="F109" s="169" t="s">
        <v>305</v>
      </c>
      <c r="G109" s="63" t="s">
        <v>19</v>
      </c>
      <c r="H109" s="63" t="s">
        <v>94</v>
      </c>
      <c r="I109" s="109">
        <v>40665</v>
      </c>
      <c r="J109" s="109">
        <v>41030</v>
      </c>
      <c r="K109" s="66" t="s">
        <v>16</v>
      </c>
      <c r="L109" s="67">
        <f>12-4.7</f>
        <v>7.3</v>
      </c>
      <c r="M109" s="67">
        <v>4.7</v>
      </c>
      <c r="N109" s="67">
        <v>1841</v>
      </c>
      <c r="O109" s="67" t="s">
        <v>94</v>
      </c>
      <c r="P109" s="111">
        <v>799704000</v>
      </c>
      <c r="Q109" s="111">
        <v>118</v>
      </c>
      <c r="R109" s="97" t="s">
        <v>306</v>
      </c>
    </row>
    <row r="110" spans="1:18" ht="17.25" customHeight="1" x14ac:dyDescent="0.2">
      <c r="A110" s="37" t="s">
        <v>274</v>
      </c>
      <c r="B110" s="103">
        <v>10</v>
      </c>
      <c r="C110" s="62" t="s">
        <v>275</v>
      </c>
      <c r="D110" s="62" t="s">
        <v>275</v>
      </c>
      <c r="E110" s="62" t="s">
        <v>286</v>
      </c>
      <c r="F110" s="169" t="s">
        <v>307</v>
      </c>
      <c r="G110" s="63" t="s">
        <v>19</v>
      </c>
      <c r="H110" s="63" t="s">
        <v>94</v>
      </c>
      <c r="I110" s="38">
        <v>41031</v>
      </c>
      <c r="J110" s="38">
        <v>41275</v>
      </c>
      <c r="K110" s="66" t="s">
        <v>16</v>
      </c>
      <c r="L110" s="67">
        <f>8-1.2</f>
        <v>6.8</v>
      </c>
      <c r="M110" s="67">
        <f>1.2</f>
        <v>1.2</v>
      </c>
      <c r="N110" s="67">
        <v>0</v>
      </c>
      <c r="O110" s="67" t="s">
        <v>94</v>
      </c>
      <c r="P110" s="111">
        <v>1150000000</v>
      </c>
      <c r="Q110" s="111">
        <v>119</v>
      </c>
      <c r="R110" s="97" t="s">
        <v>295</v>
      </c>
    </row>
    <row r="111" spans="1:18" ht="17.25" customHeight="1" x14ac:dyDescent="0.2">
      <c r="A111" s="37" t="s">
        <v>274</v>
      </c>
      <c r="B111" s="103">
        <v>10</v>
      </c>
      <c r="C111" s="62" t="s">
        <v>275</v>
      </c>
      <c r="D111" s="62" t="s">
        <v>275</v>
      </c>
      <c r="E111" s="62" t="s">
        <v>308</v>
      </c>
      <c r="F111" s="169" t="s">
        <v>309</v>
      </c>
      <c r="G111" s="63" t="s">
        <v>19</v>
      </c>
      <c r="H111" s="63" t="s">
        <v>94</v>
      </c>
      <c r="I111" s="109">
        <v>40394</v>
      </c>
      <c r="J111" s="109">
        <v>40727</v>
      </c>
      <c r="K111" s="66" t="s">
        <v>16</v>
      </c>
      <c r="L111" s="67">
        <f>8.93</f>
        <v>8.93</v>
      </c>
      <c r="M111" s="67">
        <f>2.07</f>
        <v>2.0699999999999998</v>
      </c>
      <c r="N111" s="67">
        <v>0</v>
      </c>
      <c r="O111" s="67" t="s">
        <v>94</v>
      </c>
      <c r="P111" s="111">
        <v>1200000000</v>
      </c>
      <c r="Q111" s="111" t="s">
        <v>310</v>
      </c>
      <c r="R111" s="97" t="s">
        <v>295</v>
      </c>
    </row>
    <row r="112" spans="1:18" s="97" customFormat="1" ht="17.25" customHeight="1" x14ac:dyDescent="0.25">
      <c r="A112" s="97" t="s">
        <v>175</v>
      </c>
      <c r="C112" s="62" t="s">
        <v>628</v>
      </c>
      <c r="D112" s="62" t="s">
        <v>628</v>
      </c>
      <c r="E112" s="62" t="s">
        <v>32</v>
      </c>
      <c r="F112" s="167" t="s">
        <v>629</v>
      </c>
      <c r="G112" s="63" t="s">
        <v>19</v>
      </c>
      <c r="H112" s="64"/>
      <c r="I112" s="65">
        <v>41663</v>
      </c>
      <c r="J112" s="66">
        <v>41943</v>
      </c>
      <c r="K112" s="66"/>
      <c r="L112" s="71">
        <v>9.6999999999999993</v>
      </c>
      <c r="M112" s="66"/>
      <c r="N112" s="70">
        <v>1100</v>
      </c>
      <c r="O112" s="67"/>
      <c r="P112" s="112">
        <v>1915470150</v>
      </c>
      <c r="Q112" s="102" t="s">
        <v>630</v>
      </c>
    </row>
    <row r="113" spans="1:21" s="97" customFormat="1" ht="17.25" customHeight="1" x14ac:dyDescent="0.25">
      <c r="A113" s="97" t="s">
        <v>175</v>
      </c>
      <c r="C113" s="62" t="s">
        <v>628</v>
      </c>
      <c r="D113" s="62" t="s">
        <v>628</v>
      </c>
      <c r="E113" s="62" t="s">
        <v>32</v>
      </c>
      <c r="F113" s="168" t="s">
        <v>631</v>
      </c>
      <c r="G113" s="63" t="s">
        <v>19</v>
      </c>
      <c r="H113" s="63"/>
      <c r="I113" s="65">
        <v>41620</v>
      </c>
      <c r="J113" s="66">
        <v>41943</v>
      </c>
      <c r="K113" s="66"/>
      <c r="L113" s="71">
        <v>10.19</v>
      </c>
      <c r="M113" s="66"/>
      <c r="N113" s="70">
        <v>360</v>
      </c>
      <c r="O113" s="67"/>
      <c r="P113" s="112">
        <v>712683158</v>
      </c>
      <c r="Q113" s="102" t="s">
        <v>632</v>
      </c>
    </row>
    <row r="114" spans="1:21" s="97" customFormat="1" ht="17.25" customHeight="1" x14ac:dyDescent="0.25">
      <c r="A114" s="97" t="s">
        <v>175</v>
      </c>
      <c r="C114" s="62" t="s">
        <v>628</v>
      </c>
      <c r="D114" s="62" t="s">
        <v>628</v>
      </c>
      <c r="E114" s="62" t="s">
        <v>32</v>
      </c>
      <c r="F114" s="168" t="s">
        <v>633</v>
      </c>
      <c r="G114" s="63" t="s">
        <v>19</v>
      </c>
      <c r="H114" s="63"/>
      <c r="I114" s="65">
        <v>41500</v>
      </c>
      <c r="J114" s="66">
        <v>41639</v>
      </c>
      <c r="K114" s="66"/>
      <c r="L114" s="71">
        <v>4.17</v>
      </c>
      <c r="M114" s="66"/>
      <c r="N114" s="70">
        <v>1100</v>
      </c>
      <c r="O114" s="67"/>
      <c r="P114" s="113">
        <v>864296950</v>
      </c>
      <c r="Q114" s="102" t="s">
        <v>634</v>
      </c>
    </row>
    <row r="115" spans="1:21" s="97" customFormat="1" ht="17.25" customHeight="1" x14ac:dyDescent="0.25">
      <c r="A115" s="97" t="s">
        <v>175</v>
      </c>
      <c r="C115" s="62" t="s">
        <v>628</v>
      </c>
      <c r="D115" s="62" t="s">
        <v>628</v>
      </c>
      <c r="E115" s="62" t="s">
        <v>635</v>
      </c>
      <c r="F115" s="166" t="s">
        <v>636</v>
      </c>
      <c r="G115" s="63" t="s">
        <v>19</v>
      </c>
      <c r="H115" s="63"/>
      <c r="I115" s="65">
        <v>40394</v>
      </c>
      <c r="J115" s="66">
        <v>40727</v>
      </c>
      <c r="K115" s="66"/>
      <c r="L115" s="71">
        <v>11</v>
      </c>
      <c r="M115" s="66"/>
      <c r="N115" s="70" t="s">
        <v>637</v>
      </c>
      <c r="O115" s="67"/>
      <c r="P115" s="112">
        <v>1200000000</v>
      </c>
      <c r="Q115" s="102" t="s">
        <v>638</v>
      </c>
    </row>
    <row r="117" spans="1:21" s="698" customFormat="1" ht="15" customHeight="1" x14ac:dyDescent="0.25">
      <c r="A117" s="855" t="s">
        <v>993</v>
      </c>
      <c r="B117" s="855">
        <v>18</v>
      </c>
      <c r="C117" s="855" t="s">
        <v>617</v>
      </c>
      <c r="D117" s="855" t="s">
        <v>617</v>
      </c>
      <c r="E117" s="855" t="s">
        <v>1038</v>
      </c>
      <c r="F117" s="1260" t="s">
        <v>732</v>
      </c>
      <c r="G117" s="855" t="s">
        <v>16</v>
      </c>
      <c r="H117" s="855" t="s">
        <v>95</v>
      </c>
      <c r="I117" s="856">
        <v>40359</v>
      </c>
      <c r="J117" s="856">
        <v>40479</v>
      </c>
      <c r="K117" s="855" t="s">
        <v>16</v>
      </c>
      <c r="L117" s="855">
        <v>0</v>
      </c>
      <c r="M117" s="855">
        <v>4</v>
      </c>
      <c r="N117" s="855">
        <v>0</v>
      </c>
      <c r="O117" s="855" t="s">
        <v>95</v>
      </c>
      <c r="P117" s="855">
        <v>547389360</v>
      </c>
      <c r="Q117" s="855">
        <v>72</v>
      </c>
      <c r="R117" s="855" t="s">
        <v>1039</v>
      </c>
      <c r="S117" s="855"/>
      <c r="T117" s="855"/>
      <c r="U117" s="855"/>
    </row>
    <row r="118" spans="1:21" s="698" customFormat="1" ht="15" customHeight="1" x14ac:dyDescent="0.25">
      <c r="A118" s="855" t="s">
        <v>993</v>
      </c>
      <c r="B118" s="855">
        <v>18</v>
      </c>
      <c r="C118" s="855" t="s">
        <v>617</v>
      </c>
      <c r="D118" s="855" t="s">
        <v>617</v>
      </c>
      <c r="E118" s="855" t="s">
        <v>1038</v>
      </c>
      <c r="F118" s="1260">
        <v>937</v>
      </c>
      <c r="G118" s="855" t="s">
        <v>16</v>
      </c>
      <c r="H118" s="855" t="s">
        <v>95</v>
      </c>
      <c r="I118" s="856">
        <v>40359</v>
      </c>
      <c r="J118" s="856">
        <v>40479</v>
      </c>
      <c r="K118" s="855" t="s">
        <v>16</v>
      </c>
      <c r="L118" s="855">
        <v>0</v>
      </c>
      <c r="M118" s="855">
        <v>4</v>
      </c>
      <c r="N118" s="855">
        <v>0</v>
      </c>
      <c r="O118" s="855" t="s">
        <v>95</v>
      </c>
      <c r="P118" s="855">
        <v>79067352</v>
      </c>
      <c r="Q118" s="855">
        <v>74</v>
      </c>
      <c r="R118" s="855" t="s">
        <v>1040</v>
      </c>
      <c r="S118" s="855"/>
      <c r="T118" s="855"/>
      <c r="U118" s="855"/>
    </row>
    <row r="119" spans="1:21" s="698" customFormat="1" ht="15" customHeight="1" x14ac:dyDescent="0.25">
      <c r="A119" s="855" t="s">
        <v>993</v>
      </c>
      <c r="B119" s="855">
        <v>18</v>
      </c>
      <c r="C119" s="855" t="s">
        <v>617</v>
      </c>
      <c r="D119" s="855" t="s">
        <v>617</v>
      </c>
      <c r="E119" s="855" t="s">
        <v>1038</v>
      </c>
      <c r="F119" s="1260">
        <v>1588</v>
      </c>
      <c r="G119" s="855" t="s">
        <v>16</v>
      </c>
      <c r="H119" s="855" t="s">
        <v>95</v>
      </c>
      <c r="I119" s="856">
        <v>40541</v>
      </c>
      <c r="J119" s="856">
        <v>40907</v>
      </c>
      <c r="K119" s="855" t="s">
        <v>16</v>
      </c>
      <c r="L119" s="855">
        <v>0</v>
      </c>
      <c r="M119" s="855">
        <v>12</v>
      </c>
      <c r="N119" s="855">
        <v>0</v>
      </c>
      <c r="O119" s="855" t="s">
        <v>95</v>
      </c>
      <c r="P119" s="855">
        <v>1665997098</v>
      </c>
      <c r="Q119" s="855">
        <v>74</v>
      </c>
      <c r="R119" s="855" t="s">
        <v>1039</v>
      </c>
      <c r="S119" s="855"/>
      <c r="T119" s="855"/>
      <c r="U119" s="855"/>
    </row>
    <row r="120" spans="1:21" s="698" customFormat="1" ht="19.5" customHeight="1" x14ac:dyDescent="0.25">
      <c r="A120" s="855" t="s">
        <v>993</v>
      </c>
      <c r="B120" s="855">
        <v>18</v>
      </c>
      <c r="C120" s="855" t="s">
        <v>617</v>
      </c>
      <c r="D120" s="855" t="s">
        <v>617</v>
      </c>
      <c r="E120" s="855" t="s">
        <v>1038</v>
      </c>
      <c r="F120" s="1260">
        <v>1564</v>
      </c>
      <c r="G120" s="855" t="s">
        <v>16</v>
      </c>
      <c r="H120" s="855" t="s">
        <v>95</v>
      </c>
      <c r="I120" s="856">
        <v>40541</v>
      </c>
      <c r="J120" s="856">
        <v>40907</v>
      </c>
      <c r="K120" s="855" t="s">
        <v>16</v>
      </c>
      <c r="L120" s="855">
        <v>0</v>
      </c>
      <c r="M120" s="855">
        <v>12</v>
      </c>
      <c r="N120" s="855">
        <v>0</v>
      </c>
      <c r="O120" s="855" t="s">
        <v>95</v>
      </c>
      <c r="P120" s="855">
        <v>1800895721</v>
      </c>
      <c r="Q120" s="855">
        <v>73</v>
      </c>
      <c r="R120" s="855" t="s">
        <v>1041</v>
      </c>
      <c r="S120" s="855"/>
      <c r="T120" s="855"/>
      <c r="U120" s="855"/>
    </row>
    <row r="121" spans="1:21" s="698" customFormat="1" ht="15" customHeight="1" x14ac:dyDescent="0.25">
      <c r="A121" s="855" t="s">
        <v>993</v>
      </c>
      <c r="B121" s="855">
        <v>18</v>
      </c>
      <c r="C121" s="855" t="s">
        <v>617</v>
      </c>
      <c r="D121" s="855" t="s">
        <v>617</v>
      </c>
      <c r="E121" s="855" t="s">
        <v>1038</v>
      </c>
      <c r="F121" s="1260">
        <v>1647</v>
      </c>
      <c r="G121" s="855" t="s">
        <v>16</v>
      </c>
      <c r="H121" s="855" t="s">
        <v>95</v>
      </c>
      <c r="I121" s="856">
        <v>40542</v>
      </c>
      <c r="J121" s="856">
        <v>40907</v>
      </c>
      <c r="K121" s="855" t="s">
        <v>16</v>
      </c>
      <c r="L121" s="855">
        <v>0</v>
      </c>
      <c r="M121" s="855">
        <v>12</v>
      </c>
      <c r="N121" s="855">
        <v>0</v>
      </c>
      <c r="O121" s="855" t="s">
        <v>95</v>
      </c>
      <c r="P121" s="855">
        <v>227365326</v>
      </c>
      <c r="Q121" s="855">
        <v>73</v>
      </c>
      <c r="R121" s="855" t="s">
        <v>1042</v>
      </c>
      <c r="S121" s="855"/>
      <c r="T121" s="855"/>
      <c r="U121" s="855"/>
    </row>
    <row r="122" spans="1:21" s="698" customFormat="1" ht="15" customHeight="1" x14ac:dyDescent="0.25">
      <c r="A122" s="855" t="s">
        <v>993</v>
      </c>
      <c r="B122" s="855">
        <v>18</v>
      </c>
      <c r="C122" s="855" t="s">
        <v>617</v>
      </c>
      <c r="D122" s="855" t="s">
        <v>617</v>
      </c>
      <c r="E122" s="855" t="s">
        <v>1038</v>
      </c>
      <c r="F122" s="1260">
        <v>1563</v>
      </c>
      <c r="G122" s="855" t="s">
        <v>16</v>
      </c>
      <c r="H122" s="855" t="s">
        <v>95</v>
      </c>
      <c r="I122" s="856">
        <v>40541</v>
      </c>
      <c r="J122" s="856">
        <v>40907</v>
      </c>
      <c r="K122" s="855" t="s">
        <v>16</v>
      </c>
      <c r="L122" s="855">
        <v>0</v>
      </c>
      <c r="M122" s="855">
        <v>12</v>
      </c>
      <c r="N122" s="855">
        <v>0</v>
      </c>
      <c r="O122" s="855" t="s">
        <v>95</v>
      </c>
      <c r="P122" s="855">
        <v>3601791442</v>
      </c>
      <c r="Q122" s="855">
        <v>75</v>
      </c>
      <c r="R122" s="855" t="s">
        <v>1043</v>
      </c>
      <c r="S122" s="855"/>
      <c r="T122" s="855"/>
      <c r="U122" s="855"/>
    </row>
    <row r="123" spans="1:21" s="698" customFormat="1" ht="15" customHeight="1" x14ac:dyDescent="0.25">
      <c r="A123" s="855" t="s">
        <v>993</v>
      </c>
      <c r="B123" s="855">
        <v>18</v>
      </c>
      <c r="C123" s="855" t="s">
        <v>617</v>
      </c>
      <c r="D123" s="855" t="s">
        <v>617</v>
      </c>
      <c r="E123" s="855" t="s">
        <v>1038</v>
      </c>
      <c r="F123" s="1260">
        <v>1466</v>
      </c>
      <c r="G123" s="855" t="s">
        <v>16</v>
      </c>
      <c r="H123" s="855" t="s">
        <v>95</v>
      </c>
      <c r="I123" s="856">
        <v>40875</v>
      </c>
      <c r="J123" s="856">
        <v>41623</v>
      </c>
      <c r="K123" s="855" t="s">
        <v>16</v>
      </c>
      <c r="L123" s="855">
        <v>0</v>
      </c>
      <c r="M123" s="855">
        <v>23</v>
      </c>
      <c r="N123" s="855">
        <v>0</v>
      </c>
      <c r="O123" s="855" t="s">
        <v>95</v>
      </c>
      <c r="P123" s="855">
        <v>3239248734</v>
      </c>
      <c r="Q123" s="855">
        <v>75</v>
      </c>
      <c r="R123" s="855" t="s">
        <v>1039</v>
      </c>
      <c r="S123" s="855"/>
      <c r="T123" s="855"/>
      <c r="U123" s="855"/>
    </row>
    <row r="124" spans="1:21" s="698" customFormat="1" ht="15" customHeight="1" x14ac:dyDescent="0.25">
      <c r="A124" s="855" t="s">
        <v>993</v>
      </c>
      <c r="B124" s="855">
        <v>18</v>
      </c>
      <c r="C124" s="855" t="s">
        <v>617</v>
      </c>
      <c r="D124" s="855" t="s">
        <v>617</v>
      </c>
      <c r="E124" s="855" t="s">
        <v>1038</v>
      </c>
      <c r="F124" s="1260">
        <v>1463</v>
      </c>
      <c r="G124" s="855" t="s">
        <v>16</v>
      </c>
      <c r="H124" s="855" t="s">
        <v>95</v>
      </c>
      <c r="I124" s="856">
        <v>40875</v>
      </c>
      <c r="J124" s="856">
        <v>41623</v>
      </c>
      <c r="K124" s="855" t="s">
        <v>16</v>
      </c>
      <c r="L124" s="855">
        <v>0</v>
      </c>
      <c r="M124" s="855">
        <v>23</v>
      </c>
      <c r="N124" s="855">
        <v>0</v>
      </c>
      <c r="O124" s="855" t="s">
        <v>95</v>
      </c>
      <c r="P124" s="855">
        <v>3408780165</v>
      </c>
      <c r="Q124" s="855">
        <v>75</v>
      </c>
      <c r="R124" s="855" t="s">
        <v>1044</v>
      </c>
      <c r="S124" s="855"/>
      <c r="T124" s="855"/>
      <c r="U124" s="855"/>
    </row>
    <row r="125" spans="1:21" s="866" customFormat="1" ht="15.75" customHeight="1" x14ac:dyDescent="0.2">
      <c r="A125" s="857" t="s">
        <v>418</v>
      </c>
      <c r="B125" s="857">
        <v>33</v>
      </c>
      <c r="C125" s="858" t="s">
        <v>617</v>
      </c>
      <c r="D125" s="858" t="s">
        <v>617</v>
      </c>
      <c r="E125" s="859" t="s">
        <v>618</v>
      </c>
      <c r="F125" s="208" t="s">
        <v>619</v>
      </c>
      <c r="G125" s="859" t="s">
        <v>16</v>
      </c>
      <c r="H125" s="860"/>
      <c r="I125" s="861">
        <v>41518</v>
      </c>
      <c r="J125" s="861">
        <v>41639</v>
      </c>
      <c r="K125" s="862">
        <f t="shared" ref="K125:K132" si="5">(YEARFRAC(I125,J125,3))*12</f>
        <v>3.978082191780822</v>
      </c>
      <c r="L125" s="861" t="s">
        <v>16</v>
      </c>
      <c r="M125" s="863">
        <v>0</v>
      </c>
      <c r="N125" s="863">
        <f>K125-M125</f>
        <v>3.978082191780822</v>
      </c>
      <c r="O125" s="864">
        <v>26</v>
      </c>
      <c r="P125" s="865">
        <v>252657699</v>
      </c>
      <c r="Q125" s="865">
        <v>118</v>
      </c>
      <c r="R125" s="32" t="s">
        <v>601</v>
      </c>
    </row>
    <row r="126" spans="1:21" s="866" customFormat="1" ht="15.75" customHeight="1" x14ac:dyDescent="0.2">
      <c r="A126" s="857" t="s">
        <v>418</v>
      </c>
      <c r="B126" s="857">
        <v>33</v>
      </c>
      <c r="C126" s="858" t="s">
        <v>617</v>
      </c>
      <c r="D126" s="858" t="s">
        <v>617</v>
      </c>
      <c r="E126" s="859" t="s">
        <v>618</v>
      </c>
      <c r="F126" s="208" t="s">
        <v>620</v>
      </c>
      <c r="G126" s="859" t="s">
        <v>16</v>
      </c>
      <c r="H126" s="859"/>
      <c r="I126" s="861">
        <v>41149</v>
      </c>
      <c r="J126" s="861">
        <v>41273</v>
      </c>
      <c r="K126" s="863">
        <f t="shared" si="5"/>
        <v>4.0767123287671234</v>
      </c>
      <c r="L126" s="861" t="s">
        <v>16</v>
      </c>
      <c r="M126" s="863">
        <v>0</v>
      </c>
      <c r="N126" s="863">
        <f t="shared" ref="N126:N132" si="6">K126-M126</f>
        <v>4.0767123287671234</v>
      </c>
      <c r="O126" s="864">
        <v>5205</v>
      </c>
      <c r="P126" s="864">
        <f t="shared" ref="P126" si="7">+O126*H126</f>
        <v>0</v>
      </c>
    </row>
    <row r="127" spans="1:21" s="866" customFormat="1" ht="15.75" customHeight="1" x14ac:dyDescent="0.2">
      <c r="A127" s="857" t="s">
        <v>418</v>
      </c>
      <c r="B127" s="857">
        <v>33</v>
      </c>
      <c r="C127" s="858" t="s">
        <v>617</v>
      </c>
      <c r="D127" s="858" t="s">
        <v>617</v>
      </c>
      <c r="E127" s="859" t="s">
        <v>618</v>
      </c>
      <c r="F127" s="208" t="s">
        <v>621</v>
      </c>
      <c r="G127" s="859" t="s">
        <v>16</v>
      </c>
      <c r="H127" s="859"/>
      <c r="I127" s="861">
        <v>40914</v>
      </c>
      <c r="J127" s="861">
        <v>41274</v>
      </c>
      <c r="K127" s="863">
        <f t="shared" si="5"/>
        <v>11.835616438356164</v>
      </c>
      <c r="L127" s="861" t="s">
        <v>16</v>
      </c>
      <c r="M127" s="863">
        <v>0</v>
      </c>
      <c r="N127" s="863">
        <f t="shared" si="6"/>
        <v>11.835616438356164</v>
      </c>
      <c r="O127" s="864">
        <v>26</v>
      </c>
      <c r="P127" s="865">
        <v>1060770800</v>
      </c>
      <c r="Q127" s="865">
        <v>118</v>
      </c>
      <c r="R127" s="32" t="s">
        <v>601</v>
      </c>
    </row>
    <row r="128" spans="1:21" s="866" customFormat="1" ht="15.75" customHeight="1" x14ac:dyDescent="0.2">
      <c r="A128" s="857" t="s">
        <v>418</v>
      </c>
      <c r="B128" s="857">
        <v>33</v>
      </c>
      <c r="C128" s="858" t="s">
        <v>617</v>
      </c>
      <c r="D128" s="858" t="s">
        <v>617</v>
      </c>
      <c r="E128" s="859" t="s">
        <v>618</v>
      </c>
      <c r="F128" s="208" t="s">
        <v>622</v>
      </c>
      <c r="G128" s="859" t="s">
        <v>16</v>
      </c>
      <c r="H128" s="859"/>
      <c r="I128" s="861">
        <v>40905</v>
      </c>
      <c r="J128" s="861">
        <v>41623</v>
      </c>
      <c r="K128" s="863">
        <f t="shared" si="5"/>
        <v>23.605479452054794</v>
      </c>
      <c r="L128" s="861" t="s">
        <v>16</v>
      </c>
      <c r="M128" s="863">
        <v>0</v>
      </c>
      <c r="N128" s="863">
        <v>23.605479452054794</v>
      </c>
      <c r="O128" s="864">
        <v>140</v>
      </c>
      <c r="P128" s="865">
        <v>251648280</v>
      </c>
      <c r="Q128" s="865">
        <v>117</v>
      </c>
      <c r="R128" s="32" t="s">
        <v>601</v>
      </c>
    </row>
    <row r="129" spans="1:18" s="866" customFormat="1" ht="15.75" customHeight="1" x14ac:dyDescent="0.2">
      <c r="A129" s="857" t="s">
        <v>418</v>
      </c>
      <c r="B129" s="857">
        <v>33</v>
      </c>
      <c r="C129" s="858" t="s">
        <v>617</v>
      </c>
      <c r="D129" s="858" t="s">
        <v>617</v>
      </c>
      <c r="E129" s="859" t="s">
        <v>618</v>
      </c>
      <c r="F129" s="208" t="s">
        <v>623</v>
      </c>
      <c r="G129" s="859" t="s">
        <v>16</v>
      </c>
      <c r="H129" s="859"/>
      <c r="I129" s="861">
        <v>40567</v>
      </c>
      <c r="J129" s="861">
        <v>40908</v>
      </c>
      <c r="K129" s="863">
        <f t="shared" si="5"/>
        <v>11.210958904109589</v>
      </c>
      <c r="L129" s="861" t="s">
        <v>16</v>
      </c>
      <c r="M129" s="863">
        <v>0</v>
      </c>
      <c r="N129" s="863">
        <v>11.210958904109589</v>
      </c>
      <c r="O129" s="864">
        <v>125</v>
      </c>
      <c r="P129" s="865">
        <v>4122680207</v>
      </c>
      <c r="Q129" s="865">
        <v>117</v>
      </c>
      <c r="R129" s="32" t="s">
        <v>601</v>
      </c>
    </row>
    <row r="130" spans="1:18" s="866" customFormat="1" ht="15.75" customHeight="1" x14ac:dyDescent="0.2">
      <c r="A130" s="857" t="s">
        <v>418</v>
      </c>
      <c r="B130" s="857">
        <v>33</v>
      </c>
      <c r="C130" s="858" t="s">
        <v>617</v>
      </c>
      <c r="D130" s="858" t="s">
        <v>617</v>
      </c>
      <c r="E130" s="859" t="s">
        <v>618</v>
      </c>
      <c r="F130" s="208" t="s">
        <v>624</v>
      </c>
      <c r="G130" s="859" t="s">
        <v>16</v>
      </c>
      <c r="H130" s="859"/>
      <c r="I130" s="861">
        <v>40905</v>
      </c>
      <c r="J130" s="861">
        <v>41623</v>
      </c>
      <c r="K130" s="863">
        <f t="shared" si="5"/>
        <v>23.605479452054794</v>
      </c>
      <c r="L130" s="861" t="s">
        <v>16</v>
      </c>
      <c r="M130" s="863">
        <v>0</v>
      </c>
      <c r="N130" s="863">
        <f t="shared" si="6"/>
        <v>23.605479452054794</v>
      </c>
      <c r="O130" s="864">
        <v>177</v>
      </c>
      <c r="P130" s="865">
        <v>3680964471</v>
      </c>
      <c r="Q130" s="865">
        <v>117</v>
      </c>
      <c r="R130" s="32" t="s">
        <v>601</v>
      </c>
    </row>
    <row r="131" spans="1:18" s="866" customFormat="1" ht="15.75" customHeight="1" x14ac:dyDescent="0.2">
      <c r="A131" s="857" t="s">
        <v>418</v>
      </c>
      <c r="B131" s="857">
        <v>33</v>
      </c>
      <c r="C131" s="858" t="s">
        <v>617</v>
      </c>
      <c r="D131" s="858" t="s">
        <v>617</v>
      </c>
      <c r="E131" s="859" t="s">
        <v>618</v>
      </c>
      <c r="F131" s="208" t="s">
        <v>625</v>
      </c>
      <c r="G131" s="859" t="s">
        <v>16</v>
      </c>
      <c r="H131" s="859"/>
      <c r="I131" s="861">
        <v>40905</v>
      </c>
      <c r="J131" s="861">
        <v>41623</v>
      </c>
      <c r="K131" s="863">
        <f t="shared" si="5"/>
        <v>23.605479452054794</v>
      </c>
      <c r="L131" s="861" t="s">
        <v>16</v>
      </c>
      <c r="M131" s="863">
        <v>0</v>
      </c>
      <c r="N131" s="863">
        <f t="shared" si="6"/>
        <v>23.605479452054794</v>
      </c>
      <c r="O131" s="864">
        <v>110</v>
      </c>
      <c r="P131" s="865">
        <v>3408780165</v>
      </c>
      <c r="Q131" s="865" t="s">
        <v>626</v>
      </c>
      <c r="R131" s="32" t="s">
        <v>601</v>
      </c>
    </row>
    <row r="132" spans="1:18" s="866" customFormat="1" ht="15.75" customHeight="1" x14ac:dyDescent="0.2">
      <c r="A132" s="857" t="s">
        <v>418</v>
      </c>
      <c r="B132" s="857">
        <v>33</v>
      </c>
      <c r="C132" s="858" t="s">
        <v>617</v>
      </c>
      <c r="D132" s="858" t="s">
        <v>617</v>
      </c>
      <c r="E132" s="859" t="s">
        <v>618</v>
      </c>
      <c r="F132" s="208" t="s">
        <v>627</v>
      </c>
      <c r="G132" s="859" t="s">
        <v>16</v>
      </c>
      <c r="H132" s="859"/>
      <c r="I132" s="861">
        <v>40541</v>
      </c>
      <c r="J132" s="861">
        <v>40907</v>
      </c>
      <c r="K132" s="863">
        <f t="shared" si="5"/>
        <v>12.032876712328768</v>
      </c>
      <c r="L132" s="861" t="s">
        <v>16</v>
      </c>
      <c r="M132" s="863">
        <v>0</v>
      </c>
      <c r="N132" s="863">
        <f t="shared" si="6"/>
        <v>12.032876712328768</v>
      </c>
      <c r="O132" s="864">
        <v>250</v>
      </c>
      <c r="P132" s="865">
        <v>3239248734</v>
      </c>
      <c r="Q132" s="865">
        <v>116</v>
      </c>
      <c r="R132" s="32" t="s">
        <v>601</v>
      </c>
    </row>
    <row r="133" spans="1:18" s="867" customFormat="1" ht="15.75" customHeight="1" x14ac:dyDescent="0.25">
      <c r="A133" s="867" t="s">
        <v>175</v>
      </c>
      <c r="C133" s="858" t="s">
        <v>639</v>
      </c>
      <c r="D133" s="859" t="s">
        <v>639</v>
      </c>
      <c r="E133" s="858" t="s">
        <v>32</v>
      </c>
      <c r="F133" s="209" t="s">
        <v>640</v>
      </c>
      <c r="G133" s="859" t="s">
        <v>16</v>
      </c>
      <c r="H133" s="860">
        <v>0</v>
      </c>
      <c r="I133" s="868">
        <v>38412</v>
      </c>
      <c r="J133" s="861">
        <v>38776</v>
      </c>
      <c r="K133" s="861" t="s">
        <v>16</v>
      </c>
      <c r="L133" s="861"/>
      <c r="M133" s="869">
        <v>12.27</v>
      </c>
      <c r="N133" s="870">
        <v>30</v>
      </c>
      <c r="O133" s="871">
        <v>0</v>
      </c>
      <c r="P133" s="865">
        <v>141683100</v>
      </c>
      <c r="Q133" s="865">
        <v>83</v>
      </c>
      <c r="R133" s="872" t="s">
        <v>641</v>
      </c>
    </row>
    <row r="134" spans="1:18" s="867" customFormat="1" ht="15.75" customHeight="1" x14ac:dyDescent="0.25">
      <c r="A134" s="867" t="s">
        <v>175</v>
      </c>
      <c r="C134" s="858" t="s">
        <v>639</v>
      </c>
      <c r="D134" s="859" t="s">
        <v>639</v>
      </c>
      <c r="E134" s="858" t="s">
        <v>32</v>
      </c>
      <c r="F134" s="209" t="s">
        <v>642</v>
      </c>
      <c r="G134" s="859" t="s">
        <v>16</v>
      </c>
      <c r="H134" s="860">
        <v>0</v>
      </c>
      <c r="I134" s="868">
        <v>38777</v>
      </c>
      <c r="J134" s="861">
        <v>38898</v>
      </c>
      <c r="K134" s="861" t="s">
        <v>16</v>
      </c>
      <c r="L134" s="861"/>
      <c r="M134" s="869">
        <v>4</v>
      </c>
      <c r="N134" s="870">
        <v>45</v>
      </c>
      <c r="O134" s="871">
        <v>0</v>
      </c>
      <c r="P134" s="865">
        <v>88835400</v>
      </c>
      <c r="Q134" s="865">
        <v>83</v>
      </c>
      <c r="R134" s="872" t="s">
        <v>641</v>
      </c>
    </row>
    <row r="135" spans="1:18" s="867" customFormat="1" ht="15.75" customHeight="1" x14ac:dyDescent="0.25">
      <c r="A135" s="867" t="s">
        <v>175</v>
      </c>
      <c r="C135" s="858" t="s">
        <v>639</v>
      </c>
      <c r="D135" s="859" t="s">
        <v>639</v>
      </c>
      <c r="E135" s="858" t="s">
        <v>32</v>
      </c>
      <c r="F135" s="209" t="s">
        <v>643</v>
      </c>
      <c r="G135" s="859" t="s">
        <v>16</v>
      </c>
      <c r="H135" s="859">
        <v>0</v>
      </c>
      <c r="I135" s="868">
        <v>38899</v>
      </c>
      <c r="J135" s="861">
        <v>39113</v>
      </c>
      <c r="K135" s="861" t="s">
        <v>16</v>
      </c>
      <c r="L135" s="861"/>
      <c r="M135" s="869">
        <v>12</v>
      </c>
      <c r="N135" s="870">
        <v>85</v>
      </c>
      <c r="O135" s="871">
        <v>0</v>
      </c>
      <c r="P135" s="865">
        <v>400310876</v>
      </c>
      <c r="Q135" s="865">
        <v>83</v>
      </c>
      <c r="R135" s="872" t="s">
        <v>641</v>
      </c>
    </row>
    <row r="136" spans="1:18" s="867" customFormat="1" ht="15.75" customHeight="1" x14ac:dyDescent="0.25">
      <c r="A136" s="867" t="s">
        <v>175</v>
      </c>
      <c r="C136" s="858" t="s">
        <v>639</v>
      </c>
      <c r="D136" s="859" t="s">
        <v>639</v>
      </c>
      <c r="E136" s="858" t="s">
        <v>32</v>
      </c>
      <c r="F136" s="30" t="s">
        <v>644</v>
      </c>
      <c r="G136" s="859" t="s">
        <v>16</v>
      </c>
      <c r="H136" s="859">
        <v>0</v>
      </c>
      <c r="I136" s="868">
        <v>39114</v>
      </c>
      <c r="J136" s="861">
        <v>39263</v>
      </c>
      <c r="K136" s="861" t="s">
        <v>16</v>
      </c>
      <c r="L136" s="861"/>
      <c r="M136" s="869">
        <v>3</v>
      </c>
      <c r="N136" s="870">
        <v>125</v>
      </c>
      <c r="O136" s="871">
        <v>0</v>
      </c>
      <c r="P136" s="865">
        <v>458061500</v>
      </c>
      <c r="Q136" s="865">
        <v>84</v>
      </c>
      <c r="R136" s="872" t="s">
        <v>641</v>
      </c>
    </row>
    <row r="137" spans="1:18" s="867" customFormat="1" ht="15.75" customHeight="1" x14ac:dyDescent="0.25">
      <c r="A137" s="867" t="s">
        <v>175</v>
      </c>
      <c r="C137" s="858" t="s">
        <v>639</v>
      </c>
      <c r="D137" s="859" t="s">
        <v>639</v>
      </c>
      <c r="E137" s="858" t="s">
        <v>32</v>
      </c>
      <c r="F137" s="30" t="s">
        <v>645</v>
      </c>
      <c r="G137" s="859" t="s">
        <v>16</v>
      </c>
      <c r="H137" s="859">
        <v>0</v>
      </c>
      <c r="I137" s="868">
        <v>39264</v>
      </c>
      <c r="J137" s="861">
        <v>39386</v>
      </c>
      <c r="K137" s="861" t="s">
        <v>16</v>
      </c>
      <c r="L137" s="861"/>
      <c r="M137" s="869">
        <v>4</v>
      </c>
      <c r="N137" s="870">
        <v>45</v>
      </c>
      <c r="O137" s="871">
        <v>0</v>
      </c>
      <c r="P137" s="865">
        <v>111841020</v>
      </c>
      <c r="Q137" s="865">
        <v>84</v>
      </c>
      <c r="R137" s="872" t="s">
        <v>641</v>
      </c>
    </row>
    <row r="138" spans="1:18" s="867" customFormat="1" ht="15.75" customHeight="1" x14ac:dyDescent="0.25">
      <c r="A138" s="867" t="s">
        <v>175</v>
      </c>
      <c r="C138" s="858" t="s">
        <v>639</v>
      </c>
      <c r="D138" s="859" t="s">
        <v>639</v>
      </c>
      <c r="E138" s="858" t="s">
        <v>32</v>
      </c>
      <c r="F138" s="30" t="s">
        <v>646</v>
      </c>
      <c r="G138" s="859" t="s">
        <v>16</v>
      </c>
      <c r="H138" s="859">
        <v>0</v>
      </c>
      <c r="I138" s="868">
        <v>38899</v>
      </c>
      <c r="J138" s="861">
        <v>39113</v>
      </c>
      <c r="K138" s="861" t="s">
        <v>16</v>
      </c>
      <c r="L138" s="861"/>
      <c r="M138" s="869">
        <v>7</v>
      </c>
      <c r="N138" s="870">
        <v>45</v>
      </c>
      <c r="O138" s="871">
        <v>0</v>
      </c>
      <c r="P138" s="865">
        <v>1333253100</v>
      </c>
      <c r="Q138" s="865">
        <v>84</v>
      </c>
      <c r="R138" s="872" t="s">
        <v>641</v>
      </c>
    </row>
    <row r="139" spans="1:18" s="867" customFormat="1" ht="15.75" customHeight="1" x14ac:dyDescent="0.25">
      <c r="A139" s="867" t="s">
        <v>175</v>
      </c>
      <c r="C139" s="858" t="s">
        <v>639</v>
      </c>
      <c r="D139" s="859" t="s">
        <v>639</v>
      </c>
      <c r="E139" s="858" t="s">
        <v>32</v>
      </c>
      <c r="F139" s="210" t="s">
        <v>647</v>
      </c>
      <c r="G139" s="859" t="s">
        <v>16</v>
      </c>
      <c r="H139" s="859">
        <v>0</v>
      </c>
      <c r="I139" s="868">
        <v>39264</v>
      </c>
      <c r="J139" s="861">
        <v>39416</v>
      </c>
      <c r="K139" s="861" t="s">
        <v>16</v>
      </c>
      <c r="L139" s="861"/>
      <c r="M139" s="869">
        <v>5</v>
      </c>
      <c r="N139" s="870">
        <v>150</v>
      </c>
      <c r="O139" s="871">
        <v>0</v>
      </c>
      <c r="P139" s="865">
        <v>609553800</v>
      </c>
      <c r="Q139" s="865">
        <v>84</v>
      </c>
      <c r="R139" s="872" t="s">
        <v>641</v>
      </c>
    </row>
    <row r="140" spans="1:18" s="867" customFormat="1" ht="15.75" customHeight="1" x14ac:dyDescent="0.25">
      <c r="A140" s="867" t="s">
        <v>175</v>
      </c>
      <c r="C140" s="858" t="s">
        <v>639</v>
      </c>
      <c r="D140" s="859" t="s">
        <v>639</v>
      </c>
      <c r="E140" s="858" t="s">
        <v>32</v>
      </c>
      <c r="F140" s="30" t="s">
        <v>648</v>
      </c>
      <c r="G140" s="859" t="s">
        <v>16</v>
      </c>
      <c r="H140" s="859">
        <v>0</v>
      </c>
      <c r="I140" s="868">
        <v>39264</v>
      </c>
      <c r="J140" s="861">
        <v>39416</v>
      </c>
      <c r="K140" s="861" t="s">
        <v>16</v>
      </c>
      <c r="L140" s="861"/>
      <c r="M140" s="869">
        <v>5</v>
      </c>
      <c r="N140" s="870">
        <v>125</v>
      </c>
      <c r="O140" s="871">
        <v>0</v>
      </c>
      <c r="P140" s="865">
        <v>507961500</v>
      </c>
      <c r="Q140" s="865">
        <v>85</v>
      </c>
      <c r="R140" s="872" t="s">
        <v>641</v>
      </c>
    </row>
    <row r="141" spans="1:18" s="867" customFormat="1" ht="15.75" customHeight="1" x14ac:dyDescent="0.25">
      <c r="A141" s="867" t="s">
        <v>175</v>
      </c>
      <c r="C141" s="858" t="s">
        <v>639</v>
      </c>
      <c r="D141" s="859" t="s">
        <v>639</v>
      </c>
      <c r="E141" s="858" t="s">
        <v>32</v>
      </c>
      <c r="F141" s="30" t="s">
        <v>649</v>
      </c>
      <c r="G141" s="859" t="s">
        <v>16</v>
      </c>
      <c r="H141" s="859">
        <v>0</v>
      </c>
      <c r="I141" s="868">
        <v>39417</v>
      </c>
      <c r="J141" s="861">
        <v>39629</v>
      </c>
      <c r="K141" s="861" t="s">
        <v>16</v>
      </c>
      <c r="L141" s="861"/>
      <c r="M141" s="869">
        <v>7</v>
      </c>
      <c r="N141" s="870">
        <v>90</v>
      </c>
      <c r="O141" s="871">
        <v>0</v>
      </c>
      <c r="P141" s="865">
        <v>699204383</v>
      </c>
      <c r="Q141" s="865">
        <v>85</v>
      </c>
      <c r="R141" s="872" t="s">
        <v>641</v>
      </c>
    </row>
    <row r="142" spans="1:18" s="867" customFormat="1" ht="15.75" customHeight="1" x14ac:dyDescent="0.25">
      <c r="A142" s="867" t="s">
        <v>175</v>
      </c>
      <c r="C142" s="858" t="s">
        <v>639</v>
      </c>
      <c r="D142" s="859" t="s">
        <v>639</v>
      </c>
      <c r="E142" s="858" t="s">
        <v>32</v>
      </c>
      <c r="F142" s="30" t="s">
        <v>650</v>
      </c>
      <c r="G142" s="859" t="s">
        <v>16</v>
      </c>
      <c r="H142" s="859">
        <v>0</v>
      </c>
      <c r="I142" s="868">
        <v>39417</v>
      </c>
      <c r="J142" s="861">
        <v>39721</v>
      </c>
      <c r="K142" s="861" t="s">
        <v>16</v>
      </c>
      <c r="L142" s="861"/>
      <c r="M142" s="869">
        <v>3</v>
      </c>
      <c r="N142" s="870">
        <v>90</v>
      </c>
      <c r="O142" s="871">
        <v>0</v>
      </c>
      <c r="P142" s="865">
        <v>747220598</v>
      </c>
      <c r="Q142" s="865">
        <v>85</v>
      </c>
      <c r="R142" s="872" t="s">
        <v>651</v>
      </c>
    </row>
    <row r="143" spans="1:18" s="867" customFormat="1" ht="15.75" customHeight="1" x14ac:dyDescent="0.25">
      <c r="A143" s="867" t="s">
        <v>175</v>
      </c>
      <c r="C143" s="858" t="s">
        <v>639</v>
      </c>
      <c r="D143" s="859" t="s">
        <v>639</v>
      </c>
      <c r="E143" s="858" t="s">
        <v>32</v>
      </c>
      <c r="F143" s="30" t="s">
        <v>652</v>
      </c>
      <c r="G143" s="859" t="s">
        <v>16</v>
      </c>
      <c r="H143" s="859">
        <v>0</v>
      </c>
      <c r="I143" s="868">
        <v>39432</v>
      </c>
      <c r="J143" s="861">
        <v>39721</v>
      </c>
      <c r="K143" s="861" t="s">
        <v>16</v>
      </c>
      <c r="L143" s="861"/>
      <c r="M143" s="869">
        <v>0</v>
      </c>
      <c r="N143" s="870">
        <v>100</v>
      </c>
      <c r="O143" s="871">
        <v>0</v>
      </c>
      <c r="P143" s="865">
        <v>706343550</v>
      </c>
      <c r="Q143" s="865">
        <v>86</v>
      </c>
      <c r="R143" s="872" t="s">
        <v>651</v>
      </c>
    </row>
    <row r="144" spans="1:18" s="867" customFormat="1" ht="15.75" customHeight="1" x14ac:dyDescent="0.25">
      <c r="A144" s="867" t="s">
        <v>175</v>
      </c>
      <c r="C144" s="858" t="s">
        <v>639</v>
      </c>
      <c r="D144" s="859" t="s">
        <v>639</v>
      </c>
      <c r="E144" s="858" t="s">
        <v>32</v>
      </c>
      <c r="F144" s="30" t="s">
        <v>653</v>
      </c>
      <c r="G144" s="859" t="s">
        <v>16</v>
      </c>
      <c r="H144" s="859">
        <v>0</v>
      </c>
      <c r="I144" s="868">
        <v>39630</v>
      </c>
      <c r="J144" s="861">
        <v>39782</v>
      </c>
      <c r="K144" s="861" t="s">
        <v>16</v>
      </c>
      <c r="L144" s="861"/>
      <c r="M144" s="869">
        <v>2</v>
      </c>
      <c r="N144" s="870">
        <v>120</v>
      </c>
      <c r="O144" s="871">
        <v>0</v>
      </c>
      <c r="P144" s="865">
        <v>393328440</v>
      </c>
      <c r="Q144" s="865">
        <v>87</v>
      </c>
      <c r="R144" s="872" t="s">
        <v>651</v>
      </c>
    </row>
    <row r="145" spans="1:18" s="867" customFormat="1" ht="15.75" customHeight="1" x14ac:dyDescent="0.25">
      <c r="A145" s="867" t="s">
        <v>175</v>
      </c>
      <c r="C145" s="858" t="s">
        <v>639</v>
      </c>
      <c r="D145" s="859" t="s">
        <v>639</v>
      </c>
      <c r="E145" s="858" t="s">
        <v>32</v>
      </c>
      <c r="F145" s="30" t="s">
        <v>654</v>
      </c>
      <c r="G145" s="859" t="s">
        <v>16</v>
      </c>
      <c r="H145" s="859">
        <v>0</v>
      </c>
      <c r="I145" s="868">
        <v>39722</v>
      </c>
      <c r="J145" s="861">
        <v>39782</v>
      </c>
      <c r="K145" s="861" t="s">
        <v>16</v>
      </c>
      <c r="L145" s="861"/>
      <c r="M145" s="869">
        <v>0</v>
      </c>
      <c r="N145" s="870">
        <v>120</v>
      </c>
      <c r="O145" s="871">
        <v>0</v>
      </c>
      <c r="P145" s="865">
        <v>262218960</v>
      </c>
      <c r="Q145" s="865">
        <v>87</v>
      </c>
      <c r="R145" s="872" t="s">
        <v>651</v>
      </c>
    </row>
    <row r="146" spans="1:18" s="867" customFormat="1" ht="15.75" customHeight="1" x14ac:dyDescent="0.25">
      <c r="A146" s="867" t="s">
        <v>175</v>
      </c>
      <c r="C146" s="858" t="s">
        <v>639</v>
      </c>
      <c r="D146" s="859" t="s">
        <v>639</v>
      </c>
      <c r="E146" s="858" t="s">
        <v>32</v>
      </c>
      <c r="F146" s="30" t="s">
        <v>655</v>
      </c>
      <c r="G146" s="859" t="s">
        <v>16</v>
      </c>
      <c r="H146" s="859">
        <v>0</v>
      </c>
      <c r="I146" s="868">
        <v>39722</v>
      </c>
      <c r="J146" s="861">
        <v>39782</v>
      </c>
      <c r="K146" s="861" t="s">
        <v>16</v>
      </c>
      <c r="L146" s="861"/>
      <c r="M146" s="869">
        <v>0</v>
      </c>
      <c r="N146" s="870">
        <v>95</v>
      </c>
      <c r="O146" s="871">
        <v>0</v>
      </c>
      <c r="P146" s="865">
        <v>207590010</v>
      </c>
      <c r="Q146" s="865">
        <v>87</v>
      </c>
      <c r="R146" s="872" t="s">
        <v>651</v>
      </c>
    </row>
    <row r="147" spans="1:18" s="867" customFormat="1" ht="15.75" customHeight="1" x14ac:dyDescent="0.25">
      <c r="A147" s="867" t="s">
        <v>175</v>
      </c>
      <c r="C147" s="858" t="s">
        <v>639</v>
      </c>
      <c r="D147" s="859" t="s">
        <v>639</v>
      </c>
      <c r="E147" s="858" t="s">
        <v>32</v>
      </c>
      <c r="F147" s="30" t="s">
        <v>656</v>
      </c>
      <c r="G147" s="859" t="s">
        <v>16</v>
      </c>
      <c r="H147" s="859">
        <v>0</v>
      </c>
      <c r="I147" s="868">
        <v>39722</v>
      </c>
      <c r="J147" s="861">
        <v>39782</v>
      </c>
      <c r="K147" s="861" t="s">
        <v>16</v>
      </c>
      <c r="L147" s="861"/>
      <c r="M147" s="869">
        <v>0</v>
      </c>
      <c r="N147" s="870">
        <v>70</v>
      </c>
      <c r="O147" s="871">
        <v>0</v>
      </c>
      <c r="P147" s="865">
        <v>152951060</v>
      </c>
      <c r="Q147" s="865">
        <v>88</v>
      </c>
      <c r="R147" s="872" t="s">
        <v>651</v>
      </c>
    </row>
    <row r="148" spans="1:18" s="867" customFormat="1" ht="15.75" customHeight="1" x14ac:dyDescent="0.25">
      <c r="A148" s="867" t="s">
        <v>175</v>
      </c>
      <c r="C148" s="858" t="s">
        <v>639</v>
      </c>
      <c r="D148" s="859" t="s">
        <v>639</v>
      </c>
      <c r="E148" s="858" t="s">
        <v>32</v>
      </c>
      <c r="F148" s="211" t="s">
        <v>657</v>
      </c>
      <c r="G148" s="859" t="s">
        <v>16</v>
      </c>
      <c r="H148" s="859">
        <v>0</v>
      </c>
      <c r="I148" s="868">
        <v>39783</v>
      </c>
      <c r="J148" s="861">
        <v>40359</v>
      </c>
      <c r="K148" s="861" t="s">
        <v>16</v>
      </c>
      <c r="L148" s="861"/>
      <c r="M148" s="869">
        <v>0</v>
      </c>
      <c r="N148" s="870">
        <v>140</v>
      </c>
      <c r="O148" s="871">
        <v>0</v>
      </c>
      <c r="P148" s="865">
        <v>3025560300</v>
      </c>
      <c r="Q148" s="865">
        <v>88</v>
      </c>
      <c r="R148" s="872" t="s">
        <v>658</v>
      </c>
    </row>
    <row r="149" spans="1:18" s="867" customFormat="1" ht="15.75" customHeight="1" x14ac:dyDescent="0.25">
      <c r="A149" s="867" t="s">
        <v>175</v>
      </c>
      <c r="C149" s="858" t="s">
        <v>639</v>
      </c>
      <c r="D149" s="859" t="s">
        <v>639</v>
      </c>
      <c r="E149" s="858" t="s">
        <v>32</v>
      </c>
      <c r="F149" s="211" t="s">
        <v>659</v>
      </c>
      <c r="G149" s="859" t="s">
        <v>16</v>
      </c>
      <c r="H149" s="859">
        <v>0</v>
      </c>
      <c r="I149" s="868">
        <v>39783</v>
      </c>
      <c r="J149" s="861">
        <v>40542</v>
      </c>
      <c r="K149" s="861" t="s">
        <v>16</v>
      </c>
      <c r="L149" s="861"/>
      <c r="M149" s="869">
        <v>0</v>
      </c>
      <c r="N149" s="870">
        <v>125</v>
      </c>
      <c r="O149" s="871">
        <v>6</v>
      </c>
      <c r="P149" s="865">
        <v>2701393125</v>
      </c>
      <c r="Q149" s="865">
        <v>89</v>
      </c>
      <c r="R149" s="872" t="s">
        <v>660</v>
      </c>
    </row>
    <row r="150" spans="1:18" s="867" customFormat="1" ht="15.75" customHeight="1" x14ac:dyDescent="0.25">
      <c r="A150" s="867" t="s">
        <v>175</v>
      </c>
      <c r="C150" s="858" t="s">
        <v>639</v>
      </c>
      <c r="D150" s="859" t="s">
        <v>639</v>
      </c>
      <c r="E150" s="858" t="s">
        <v>32</v>
      </c>
      <c r="F150" s="211" t="s">
        <v>661</v>
      </c>
      <c r="G150" s="859" t="s">
        <v>16</v>
      </c>
      <c r="H150" s="859">
        <v>0</v>
      </c>
      <c r="I150" s="868">
        <v>40359</v>
      </c>
      <c r="J150" s="861">
        <v>40542</v>
      </c>
      <c r="K150" s="861" t="s">
        <v>16</v>
      </c>
      <c r="L150" s="861"/>
      <c r="M150" s="869">
        <v>0</v>
      </c>
      <c r="N150" s="870">
        <v>250</v>
      </c>
      <c r="O150" s="871">
        <v>0</v>
      </c>
      <c r="P150" s="865">
        <v>1162142973</v>
      </c>
      <c r="Q150" s="865">
        <v>89</v>
      </c>
      <c r="R150" s="872" t="s">
        <v>660</v>
      </c>
    </row>
    <row r="151" spans="1:18" s="867" customFormat="1" ht="15.75" customHeight="1" x14ac:dyDescent="0.25">
      <c r="A151" s="867" t="s">
        <v>175</v>
      </c>
      <c r="C151" s="858" t="s">
        <v>639</v>
      </c>
      <c r="D151" s="859" t="s">
        <v>639</v>
      </c>
      <c r="E151" s="858" t="s">
        <v>32</v>
      </c>
      <c r="F151" s="211" t="s">
        <v>662</v>
      </c>
      <c r="G151" s="859" t="s">
        <v>16</v>
      </c>
      <c r="H151" s="859">
        <v>0</v>
      </c>
      <c r="I151" s="868">
        <v>40359</v>
      </c>
      <c r="J151" s="861">
        <v>40479</v>
      </c>
      <c r="K151" s="861" t="s">
        <v>16</v>
      </c>
      <c r="L151" s="861"/>
      <c r="M151" s="869">
        <v>0</v>
      </c>
      <c r="N151" s="870">
        <v>180</v>
      </c>
      <c r="O151" s="871">
        <v>0</v>
      </c>
      <c r="P151" s="865">
        <v>1695997098</v>
      </c>
      <c r="Q151" s="865">
        <v>90</v>
      </c>
      <c r="R151" s="872" t="s">
        <v>663</v>
      </c>
    </row>
    <row r="152" spans="1:18" s="867" customFormat="1" ht="15.75" customHeight="1" x14ac:dyDescent="0.25">
      <c r="A152" s="867" t="s">
        <v>175</v>
      </c>
      <c r="C152" s="858" t="s">
        <v>639</v>
      </c>
      <c r="D152" s="859" t="s">
        <v>639</v>
      </c>
      <c r="E152" s="858" t="s">
        <v>32</v>
      </c>
      <c r="F152" s="211" t="s">
        <v>664</v>
      </c>
      <c r="G152" s="859" t="s">
        <v>16</v>
      </c>
      <c r="H152" s="859">
        <v>0</v>
      </c>
      <c r="I152" s="868">
        <v>40359</v>
      </c>
      <c r="J152" s="861">
        <v>40542</v>
      </c>
      <c r="K152" s="861" t="s">
        <v>16</v>
      </c>
      <c r="L152" s="861"/>
      <c r="M152" s="869">
        <v>0</v>
      </c>
      <c r="N152" s="870">
        <v>26</v>
      </c>
      <c r="O152" s="871">
        <v>0</v>
      </c>
      <c r="P152" s="865">
        <v>79067352</v>
      </c>
      <c r="Q152" s="865">
        <v>90</v>
      </c>
      <c r="R152" s="872" t="s">
        <v>660</v>
      </c>
    </row>
    <row r="153" spans="1:18" s="867" customFormat="1" ht="15.75" customHeight="1" x14ac:dyDescent="0.25">
      <c r="A153" s="867" t="s">
        <v>175</v>
      </c>
      <c r="C153" s="858" t="s">
        <v>639</v>
      </c>
      <c r="D153" s="859" t="s">
        <v>639</v>
      </c>
      <c r="E153" s="858" t="s">
        <v>32</v>
      </c>
      <c r="F153" s="211" t="s">
        <v>665</v>
      </c>
      <c r="G153" s="859" t="s">
        <v>16</v>
      </c>
      <c r="H153" s="859">
        <v>0</v>
      </c>
      <c r="I153" s="868">
        <v>40543</v>
      </c>
      <c r="J153" s="861">
        <v>40907</v>
      </c>
      <c r="K153" s="861" t="s">
        <v>16</v>
      </c>
      <c r="L153" s="861"/>
      <c r="M153" s="869">
        <v>12</v>
      </c>
      <c r="N153" s="870">
        <v>180</v>
      </c>
      <c r="O153" s="871">
        <v>0</v>
      </c>
      <c r="P153" s="865">
        <v>3601791442</v>
      </c>
      <c r="Q153" s="865">
        <v>91</v>
      </c>
      <c r="R153" s="872" t="s">
        <v>666</v>
      </c>
    </row>
    <row r="154" spans="1:18" s="867" customFormat="1" ht="15.75" customHeight="1" x14ac:dyDescent="0.25">
      <c r="A154" s="867" t="s">
        <v>175</v>
      </c>
      <c r="C154" s="858" t="s">
        <v>639</v>
      </c>
      <c r="D154" s="859" t="s">
        <v>639</v>
      </c>
      <c r="E154" s="858" t="s">
        <v>32</v>
      </c>
      <c r="F154" s="211" t="s">
        <v>667</v>
      </c>
      <c r="G154" s="859" t="s">
        <v>16</v>
      </c>
      <c r="H154" s="859">
        <v>0</v>
      </c>
      <c r="I154" s="868">
        <v>40543</v>
      </c>
      <c r="J154" s="861">
        <v>40907</v>
      </c>
      <c r="K154" s="861" t="s">
        <v>16</v>
      </c>
      <c r="L154" s="861"/>
      <c r="M154" s="869">
        <v>0</v>
      </c>
      <c r="N154" s="870">
        <v>125</v>
      </c>
      <c r="O154" s="871">
        <v>0</v>
      </c>
      <c r="P154" s="865">
        <v>180895721</v>
      </c>
      <c r="Q154" s="865">
        <v>91</v>
      </c>
      <c r="R154" s="872" t="s">
        <v>660</v>
      </c>
    </row>
    <row r="155" spans="1:18" s="867" customFormat="1" ht="15.75" customHeight="1" x14ac:dyDescent="0.25">
      <c r="A155" s="867" t="s">
        <v>175</v>
      </c>
      <c r="C155" s="858" t="s">
        <v>639</v>
      </c>
      <c r="D155" s="859" t="s">
        <v>639</v>
      </c>
      <c r="E155" s="858" t="s">
        <v>32</v>
      </c>
      <c r="F155" s="211" t="s">
        <v>668</v>
      </c>
      <c r="G155" s="859" t="s">
        <v>16</v>
      </c>
      <c r="H155" s="859">
        <v>0</v>
      </c>
      <c r="I155" s="868">
        <v>40543</v>
      </c>
      <c r="J155" s="861">
        <v>40907</v>
      </c>
      <c r="K155" s="861" t="s">
        <v>16</v>
      </c>
      <c r="L155" s="861"/>
      <c r="M155" s="869">
        <v>0</v>
      </c>
      <c r="N155" s="870">
        <v>26</v>
      </c>
      <c r="O155" s="871">
        <v>0</v>
      </c>
      <c r="P155" s="865">
        <v>227365326</v>
      </c>
      <c r="Q155" s="865">
        <v>92</v>
      </c>
      <c r="R155" s="872" t="s">
        <v>660</v>
      </c>
    </row>
    <row r="156" spans="1:18" s="867" customFormat="1" ht="15.75" customHeight="1" x14ac:dyDescent="0.25">
      <c r="A156" s="867" t="s">
        <v>175</v>
      </c>
      <c r="C156" s="858" t="s">
        <v>639</v>
      </c>
      <c r="D156" s="859" t="s">
        <v>639</v>
      </c>
      <c r="E156" s="858" t="s">
        <v>32</v>
      </c>
      <c r="F156" s="211" t="s">
        <v>627</v>
      </c>
      <c r="G156" s="859" t="s">
        <v>16</v>
      </c>
      <c r="H156" s="859">
        <v>0</v>
      </c>
      <c r="I156" s="868">
        <v>40543</v>
      </c>
      <c r="J156" s="861">
        <v>40907</v>
      </c>
      <c r="K156" s="861" t="s">
        <v>16</v>
      </c>
      <c r="L156" s="861"/>
      <c r="M156" s="869">
        <v>0</v>
      </c>
      <c r="N156" s="870">
        <v>250</v>
      </c>
      <c r="O156" s="871">
        <v>0</v>
      </c>
      <c r="P156" s="865"/>
      <c r="Q156" s="865">
        <v>92</v>
      </c>
      <c r="R156" s="872" t="s">
        <v>660</v>
      </c>
    </row>
    <row r="157" spans="1:18" s="867" customFormat="1" ht="15.75" customHeight="1" x14ac:dyDescent="0.25">
      <c r="A157" s="867" t="s">
        <v>175</v>
      </c>
      <c r="C157" s="858" t="s">
        <v>639</v>
      </c>
      <c r="D157" s="859" t="s">
        <v>639</v>
      </c>
      <c r="E157" s="858" t="s">
        <v>32</v>
      </c>
      <c r="F157" s="211" t="s">
        <v>621</v>
      </c>
      <c r="G157" s="859" t="s">
        <v>16</v>
      </c>
      <c r="H157" s="859">
        <v>0</v>
      </c>
      <c r="I157" s="868">
        <v>40914</v>
      </c>
      <c r="J157" s="861">
        <v>41274</v>
      </c>
      <c r="K157" s="861" t="s">
        <v>16</v>
      </c>
      <c r="L157" s="861"/>
      <c r="M157" s="869">
        <v>11.24</v>
      </c>
      <c r="N157" s="870">
        <v>26</v>
      </c>
      <c r="O157" s="871">
        <v>0</v>
      </c>
      <c r="P157" s="865">
        <v>251648280</v>
      </c>
      <c r="Q157" s="865">
        <v>93</v>
      </c>
      <c r="R157" s="872" t="s">
        <v>666</v>
      </c>
    </row>
    <row r="158" spans="1:18" s="867" customFormat="1" ht="15.75" customHeight="1" x14ac:dyDescent="0.25">
      <c r="A158" s="867" t="s">
        <v>175</v>
      </c>
      <c r="C158" s="858" t="s">
        <v>639</v>
      </c>
      <c r="D158" s="859" t="s">
        <v>639</v>
      </c>
      <c r="E158" s="858" t="s">
        <v>32</v>
      </c>
      <c r="F158" s="211" t="s">
        <v>620</v>
      </c>
      <c r="G158" s="859" t="s">
        <v>16</v>
      </c>
      <c r="H158" s="859">
        <v>0</v>
      </c>
      <c r="I158" s="868">
        <v>41150</v>
      </c>
      <c r="J158" s="861">
        <v>41273</v>
      </c>
      <c r="K158" s="861" t="s">
        <v>16</v>
      </c>
      <c r="L158" s="861"/>
      <c r="M158" s="869">
        <v>0</v>
      </c>
      <c r="N158" s="870">
        <v>5205</v>
      </c>
      <c r="O158" s="871">
        <v>0</v>
      </c>
      <c r="P158" s="865">
        <v>1060570800</v>
      </c>
      <c r="Q158" s="865">
        <v>93</v>
      </c>
      <c r="R158" s="872" t="s">
        <v>660</v>
      </c>
    </row>
    <row r="159" spans="1:18" s="867" customFormat="1" ht="15.75" customHeight="1" x14ac:dyDescent="0.25">
      <c r="A159" s="867" t="s">
        <v>175</v>
      </c>
      <c r="C159" s="858" t="s">
        <v>639</v>
      </c>
      <c r="D159" s="859" t="s">
        <v>639</v>
      </c>
      <c r="E159" s="858" t="s">
        <v>32</v>
      </c>
      <c r="F159" s="211" t="s">
        <v>623</v>
      </c>
      <c r="G159" s="859" t="s">
        <v>16</v>
      </c>
      <c r="H159" s="859">
        <v>0</v>
      </c>
      <c r="I159" s="868">
        <v>40908</v>
      </c>
      <c r="J159" s="861">
        <v>41623</v>
      </c>
      <c r="K159" s="861" t="s">
        <v>16</v>
      </c>
      <c r="L159" s="861"/>
      <c r="M159" s="869">
        <v>11.15</v>
      </c>
      <c r="N159" s="870">
        <v>125</v>
      </c>
      <c r="O159" s="871">
        <v>0</v>
      </c>
      <c r="P159" s="865">
        <v>3680964471</v>
      </c>
      <c r="Q159" s="865">
        <v>94</v>
      </c>
      <c r="R159" s="872" t="s">
        <v>666</v>
      </c>
    </row>
    <row r="160" spans="1:18" s="867" customFormat="1" ht="15.75" customHeight="1" x14ac:dyDescent="0.25">
      <c r="A160" s="867" t="s">
        <v>175</v>
      </c>
      <c r="C160" s="858" t="s">
        <v>639</v>
      </c>
      <c r="D160" s="859" t="s">
        <v>639</v>
      </c>
      <c r="E160" s="858" t="s">
        <v>32</v>
      </c>
      <c r="F160" s="211" t="s">
        <v>624</v>
      </c>
      <c r="G160" s="859" t="s">
        <v>16</v>
      </c>
      <c r="H160" s="859">
        <v>0</v>
      </c>
      <c r="I160" s="868">
        <v>40908</v>
      </c>
      <c r="J160" s="861">
        <v>41623</v>
      </c>
      <c r="K160" s="861" t="s">
        <v>16</v>
      </c>
      <c r="L160" s="861"/>
      <c r="M160" s="869">
        <v>0</v>
      </c>
      <c r="N160" s="870">
        <v>177</v>
      </c>
      <c r="O160" s="871">
        <v>0</v>
      </c>
      <c r="P160" s="865">
        <v>3408780165</v>
      </c>
      <c r="Q160" s="865">
        <v>94</v>
      </c>
      <c r="R160" s="872" t="s">
        <v>660</v>
      </c>
    </row>
    <row r="161" spans="1:18" s="867" customFormat="1" ht="15.75" customHeight="1" x14ac:dyDescent="0.25">
      <c r="A161" s="867" t="s">
        <v>175</v>
      </c>
      <c r="C161" s="858" t="s">
        <v>639</v>
      </c>
      <c r="D161" s="859" t="s">
        <v>639</v>
      </c>
      <c r="E161" s="858" t="s">
        <v>32</v>
      </c>
      <c r="F161" s="211" t="s">
        <v>625</v>
      </c>
      <c r="G161" s="859" t="s">
        <v>16</v>
      </c>
      <c r="H161" s="859">
        <v>0</v>
      </c>
      <c r="I161" s="868">
        <v>40908</v>
      </c>
      <c r="J161" s="861">
        <v>41623</v>
      </c>
      <c r="K161" s="861" t="s">
        <v>16</v>
      </c>
      <c r="L161" s="861"/>
      <c r="M161" s="869">
        <v>0</v>
      </c>
      <c r="N161" s="870">
        <v>110</v>
      </c>
      <c r="O161" s="871">
        <v>0</v>
      </c>
      <c r="P161" s="865">
        <v>3239248734</v>
      </c>
      <c r="Q161" s="865">
        <v>94</v>
      </c>
      <c r="R161" s="872" t="s">
        <v>660</v>
      </c>
    </row>
    <row r="162" spans="1:18" s="867" customFormat="1" ht="15.75" customHeight="1" x14ac:dyDescent="0.25">
      <c r="A162" s="867" t="s">
        <v>175</v>
      </c>
      <c r="C162" s="858" t="s">
        <v>639</v>
      </c>
      <c r="D162" s="859" t="s">
        <v>639</v>
      </c>
      <c r="E162" s="858" t="s">
        <v>32</v>
      </c>
      <c r="F162" s="211" t="s">
        <v>622</v>
      </c>
      <c r="G162" s="859" t="s">
        <v>16</v>
      </c>
      <c r="H162" s="859">
        <v>0</v>
      </c>
      <c r="I162" s="868">
        <v>40908</v>
      </c>
      <c r="J162" s="861">
        <v>41623</v>
      </c>
      <c r="K162" s="861" t="s">
        <v>16</v>
      </c>
      <c r="L162" s="861"/>
      <c r="M162" s="869">
        <v>0</v>
      </c>
      <c r="N162" s="870">
        <v>140</v>
      </c>
      <c r="O162" s="871">
        <v>0</v>
      </c>
      <c r="P162" s="865">
        <v>4122680207</v>
      </c>
      <c r="Q162" s="865">
        <v>95</v>
      </c>
      <c r="R162" s="872" t="s">
        <v>660</v>
      </c>
    </row>
    <row r="163" spans="1:18" s="867" customFormat="1" ht="15.75" customHeight="1" x14ac:dyDescent="0.25">
      <c r="A163" s="867" t="s">
        <v>175</v>
      </c>
      <c r="C163" s="858" t="s">
        <v>639</v>
      </c>
      <c r="D163" s="859" t="s">
        <v>639</v>
      </c>
      <c r="E163" s="858" t="s">
        <v>32</v>
      </c>
      <c r="F163" s="211" t="s">
        <v>669</v>
      </c>
      <c r="G163" s="859" t="s">
        <v>16</v>
      </c>
      <c r="H163" s="859">
        <v>0</v>
      </c>
      <c r="I163" s="868">
        <v>41283</v>
      </c>
      <c r="J163" s="861">
        <v>41639</v>
      </c>
      <c r="K163" s="861" t="s">
        <v>16</v>
      </c>
      <c r="L163" s="861"/>
      <c r="M163" s="869">
        <v>0.15</v>
      </c>
      <c r="N163" s="870">
        <v>26</v>
      </c>
      <c r="O163" s="871">
        <v>0</v>
      </c>
      <c r="P163" s="865">
        <v>252657699</v>
      </c>
      <c r="Q163" s="865">
        <v>95</v>
      </c>
      <c r="R163" s="872" t="s">
        <v>660</v>
      </c>
    </row>
    <row r="164" spans="1:18" s="867" customFormat="1" ht="15.75" customHeight="1" x14ac:dyDescent="0.25">
      <c r="A164" s="867" t="s">
        <v>175</v>
      </c>
      <c r="C164" s="858" t="s">
        <v>639</v>
      </c>
      <c r="D164" s="859" t="s">
        <v>639</v>
      </c>
      <c r="E164" s="858" t="s">
        <v>32</v>
      </c>
      <c r="F164" s="211" t="s">
        <v>670</v>
      </c>
      <c r="G164" s="859" t="s">
        <v>16</v>
      </c>
      <c r="H164" s="859">
        <v>0</v>
      </c>
      <c r="I164" s="868">
        <v>41624</v>
      </c>
      <c r="J164" s="861">
        <v>41943</v>
      </c>
      <c r="K164" s="861" t="s">
        <v>16</v>
      </c>
      <c r="L164" s="861"/>
      <c r="M164" s="869">
        <v>10</v>
      </c>
      <c r="N164" s="870">
        <v>71</v>
      </c>
      <c r="O164" s="871">
        <v>0</v>
      </c>
      <c r="P164" s="865"/>
      <c r="Q164" s="865">
        <v>95</v>
      </c>
      <c r="R164" s="872" t="s">
        <v>660</v>
      </c>
    </row>
    <row r="165" spans="1:18" s="867" customFormat="1" ht="15.75" customHeight="1" x14ac:dyDescent="0.25">
      <c r="A165" s="867" t="s">
        <v>175</v>
      </c>
      <c r="C165" s="858" t="s">
        <v>639</v>
      </c>
      <c r="D165" s="859" t="s">
        <v>639</v>
      </c>
      <c r="E165" s="858" t="s">
        <v>32</v>
      </c>
      <c r="F165" s="211" t="s">
        <v>671</v>
      </c>
      <c r="G165" s="859" t="s">
        <v>16</v>
      </c>
      <c r="H165" s="859">
        <v>0</v>
      </c>
      <c r="I165" s="868">
        <v>41624</v>
      </c>
      <c r="J165" s="861">
        <v>41943</v>
      </c>
      <c r="K165" s="861" t="s">
        <v>16</v>
      </c>
      <c r="L165" s="861"/>
      <c r="M165" s="869">
        <v>0</v>
      </c>
      <c r="N165" s="870">
        <v>92</v>
      </c>
      <c r="O165" s="871">
        <v>0</v>
      </c>
      <c r="P165" s="865"/>
      <c r="Q165" s="865">
        <v>95</v>
      </c>
      <c r="R165" s="872" t="s">
        <v>660</v>
      </c>
    </row>
    <row r="166" spans="1:18" s="867" customFormat="1" ht="15.75" customHeight="1" x14ac:dyDescent="0.25">
      <c r="A166" s="867" t="s">
        <v>175</v>
      </c>
      <c r="C166" s="858" t="s">
        <v>639</v>
      </c>
      <c r="D166" s="859" t="s">
        <v>639</v>
      </c>
      <c r="E166" s="858" t="s">
        <v>32</v>
      </c>
      <c r="F166" s="211" t="s">
        <v>672</v>
      </c>
      <c r="G166" s="859" t="s">
        <v>16</v>
      </c>
      <c r="H166" s="859">
        <v>0</v>
      </c>
      <c r="I166" s="868">
        <v>41624</v>
      </c>
      <c r="J166" s="861">
        <v>41943</v>
      </c>
      <c r="K166" s="861" t="s">
        <v>16</v>
      </c>
      <c r="L166" s="861"/>
      <c r="M166" s="869">
        <v>0</v>
      </c>
      <c r="N166" s="870">
        <v>125</v>
      </c>
      <c r="O166" s="871">
        <v>0</v>
      </c>
      <c r="P166" s="865"/>
      <c r="Q166" s="865">
        <v>96</v>
      </c>
      <c r="R166" s="872" t="s">
        <v>660</v>
      </c>
    </row>
    <row r="167" spans="1:18" s="867" customFormat="1" ht="15.75" customHeight="1" x14ac:dyDescent="0.25">
      <c r="A167" s="867" t="s">
        <v>175</v>
      </c>
      <c r="C167" s="858" t="s">
        <v>639</v>
      </c>
      <c r="D167" s="859" t="s">
        <v>639</v>
      </c>
      <c r="E167" s="858" t="s">
        <v>32</v>
      </c>
      <c r="F167" s="212" t="s">
        <v>673</v>
      </c>
      <c r="G167" s="859" t="s">
        <v>19</v>
      </c>
      <c r="H167" s="860">
        <v>0</v>
      </c>
      <c r="I167" s="868">
        <v>41772</v>
      </c>
      <c r="J167" s="861">
        <v>42004</v>
      </c>
      <c r="K167" s="861" t="s">
        <v>16</v>
      </c>
      <c r="L167" s="861"/>
      <c r="M167" s="869"/>
      <c r="N167" s="870">
        <v>4755</v>
      </c>
      <c r="O167" s="871">
        <f>+N167*H167</f>
        <v>0</v>
      </c>
      <c r="P167" s="865">
        <v>1552336320</v>
      </c>
      <c r="Q167" s="865">
        <v>96</v>
      </c>
      <c r="R167" s="32" t="s">
        <v>674</v>
      </c>
    </row>
    <row r="168" spans="1:18" s="867" customFormat="1" ht="15.75" customHeight="1" x14ac:dyDescent="0.25">
      <c r="A168" s="867" t="s">
        <v>175</v>
      </c>
      <c r="C168" s="858" t="s">
        <v>639</v>
      </c>
      <c r="D168" s="859" t="s">
        <v>639</v>
      </c>
      <c r="E168" s="858" t="s">
        <v>32</v>
      </c>
      <c r="F168" s="212" t="s">
        <v>675</v>
      </c>
      <c r="G168" s="859" t="s">
        <v>16</v>
      </c>
      <c r="H168" s="860">
        <v>0</v>
      </c>
      <c r="I168" s="868">
        <v>41624</v>
      </c>
      <c r="J168" s="861">
        <v>41897</v>
      </c>
      <c r="K168" s="861" t="s">
        <v>16</v>
      </c>
      <c r="L168" s="861"/>
      <c r="M168" s="869">
        <v>0</v>
      </c>
      <c r="N168" s="870">
        <v>177</v>
      </c>
      <c r="O168" s="871">
        <v>0</v>
      </c>
      <c r="P168" s="865"/>
      <c r="Q168" s="865">
        <v>97</v>
      </c>
      <c r="R168" s="872" t="s">
        <v>660</v>
      </c>
    </row>
    <row r="169" spans="1:18" s="867" customFormat="1" ht="15.75" customHeight="1" x14ac:dyDescent="0.25">
      <c r="A169" s="867" t="s">
        <v>175</v>
      </c>
      <c r="C169" s="858" t="s">
        <v>639</v>
      </c>
      <c r="D169" s="859" t="s">
        <v>639</v>
      </c>
      <c r="E169" s="858" t="s">
        <v>32</v>
      </c>
      <c r="F169" s="30" t="s">
        <v>676</v>
      </c>
      <c r="G169" s="859" t="s">
        <v>16</v>
      </c>
      <c r="H169" s="860">
        <v>0</v>
      </c>
      <c r="I169" s="868" t="s">
        <v>94</v>
      </c>
      <c r="J169" s="861" t="s">
        <v>94</v>
      </c>
      <c r="K169" s="861" t="s">
        <v>16</v>
      </c>
      <c r="L169" s="861" t="s">
        <v>94</v>
      </c>
      <c r="M169" s="869" t="s">
        <v>94</v>
      </c>
      <c r="N169" s="870" t="s">
        <v>94</v>
      </c>
      <c r="O169" s="871" t="e">
        <f>+N169*H169</f>
        <v>#VALUE!</v>
      </c>
      <c r="P169" s="865" t="s">
        <v>94</v>
      </c>
      <c r="Q169" s="865" t="s">
        <v>677</v>
      </c>
      <c r="R169" s="32" t="s">
        <v>678</v>
      </c>
    </row>
    <row r="170" spans="1:18" s="867" customFormat="1" ht="15.75" customHeight="1" x14ac:dyDescent="0.25">
      <c r="A170" s="867" t="s">
        <v>175</v>
      </c>
      <c r="C170" s="858" t="s">
        <v>639</v>
      </c>
      <c r="D170" s="859" t="s">
        <v>639</v>
      </c>
      <c r="E170" s="858" t="s">
        <v>32</v>
      </c>
      <c r="F170" s="30" t="s">
        <v>679</v>
      </c>
      <c r="G170" s="859" t="s">
        <v>19</v>
      </c>
      <c r="H170" s="859">
        <v>0</v>
      </c>
      <c r="I170" s="868">
        <v>41772</v>
      </c>
      <c r="J170" s="861"/>
      <c r="K170" s="861" t="s">
        <v>16</v>
      </c>
      <c r="L170" s="861"/>
      <c r="M170" s="869"/>
      <c r="N170" s="870">
        <v>4755</v>
      </c>
      <c r="O170" s="871">
        <v>0</v>
      </c>
      <c r="P170" s="865"/>
      <c r="Q170" s="865">
        <v>11</v>
      </c>
      <c r="R170" s="32" t="s">
        <v>674</v>
      </c>
    </row>
    <row r="171" spans="1:18" s="867" customFormat="1" ht="15.75" customHeight="1" x14ac:dyDescent="0.25">
      <c r="A171" s="867" t="s">
        <v>175</v>
      </c>
      <c r="C171" s="858" t="s">
        <v>639</v>
      </c>
      <c r="D171" s="859" t="s">
        <v>639</v>
      </c>
      <c r="E171" s="858" t="s">
        <v>32</v>
      </c>
      <c r="F171" s="209" t="s">
        <v>640</v>
      </c>
      <c r="G171" s="859" t="s">
        <v>16</v>
      </c>
      <c r="H171" s="860">
        <v>0</v>
      </c>
      <c r="I171" s="868">
        <v>38412</v>
      </c>
      <c r="J171" s="861">
        <v>38776</v>
      </c>
      <c r="K171" s="861" t="s">
        <v>16</v>
      </c>
      <c r="L171" s="861"/>
      <c r="M171" s="869">
        <v>12.27</v>
      </c>
      <c r="N171" s="870">
        <v>30</v>
      </c>
      <c r="O171" s="871">
        <v>0</v>
      </c>
      <c r="P171" s="865">
        <v>141683100</v>
      </c>
      <c r="Q171" s="865">
        <v>83</v>
      </c>
      <c r="R171" s="872" t="s">
        <v>641</v>
      </c>
    </row>
    <row r="172" spans="1:18" s="867" customFormat="1" ht="15.75" customHeight="1" x14ac:dyDescent="0.25">
      <c r="A172" s="867" t="s">
        <v>175</v>
      </c>
      <c r="C172" s="858" t="s">
        <v>639</v>
      </c>
      <c r="D172" s="859" t="s">
        <v>639</v>
      </c>
      <c r="E172" s="858" t="s">
        <v>32</v>
      </c>
      <c r="F172" s="209" t="s">
        <v>642</v>
      </c>
      <c r="G172" s="859" t="s">
        <v>16</v>
      </c>
      <c r="H172" s="860">
        <v>0</v>
      </c>
      <c r="I172" s="868">
        <v>38777</v>
      </c>
      <c r="J172" s="861">
        <v>38898</v>
      </c>
      <c r="K172" s="861" t="s">
        <v>16</v>
      </c>
      <c r="L172" s="861"/>
      <c r="M172" s="869">
        <v>4</v>
      </c>
      <c r="N172" s="870">
        <v>45</v>
      </c>
      <c r="O172" s="871">
        <v>0</v>
      </c>
      <c r="P172" s="865">
        <v>88835400</v>
      </c>
      <c r="Q172" s="865">
        <v>83</v>
      </c>
      <c r="R172" s="872" t="s">
        <v>641</v>
      </c>
    </row>
    <row r="173" spans="1:18" s="867" customFormat="1" ht="15.75" customHeight="1" x14ac:dyDescent="0.25">
      <c r="A173" s="867" t="s">
        <v>175</v>
      </c>
      <c r="C173" s="858" t="s">
        <v>639</v>
      </c>
      <c r="D173" s="859" t="s">
        <v>639</v>
      </c>
      <c r="E173" s="858" t="s">
        <v>32</v>
      </c>
      <c r="F173" s="209" t="s">
        <v>643</v>
      </c>
      <c r="G173" s="859" t="s">
        <v>16</v>
      </c>
      <c r="H173" s="859">
        <v>0</v>
      </c>
      <c r="I173" s="868">
        <v>38899</v>
      </c>
      <c r="J173" s="861">
        <v>39113</v>
      </c>
      <c r="K173" s="861" t="s">
        <v>16</v>
      </c>
      <c r="L173" s="861"/>
      <c r="M173" s="869">
        <v>12</v>
      </c>
      <c r="N173" s="870">
        <v>85</v>
      </c>
      <c r="O173" s="871">
        <v>0</v>
      </c>
      <c r="P173" s="865">
        <v>400310876</v>
      </c>
      <c r="Q173" s="865">
        <v>83</v>
      </c>
      <c r="R173" s="872" t="s">
        <v>641</v>
      </c>
    </row>
    <row r="174" spans="1:18" s="867" customFormat="1" ht="15.75" customHeight="1" x14ac:dyDescent="0.25">
      <c r="A174" s="867" t="s">
        <v>175</v>
      </c>
      <c r="C174" s="858" t="s">
        <v>639</v>
      </c>
      <c r="D174" s="859" t="s">
        <v>639</v>
      </c>
      <c r="E174" s="858" t="s">
        <v>32</v>
      </c>
      <c r="F174" s="30" t="s">
        <v>644</v>
      </c>
      <c r="G174" s="859" t="s">
        <v>16</v>
      </c>
      <c r="H174" s="859">
        <v>0</v>
      </c>
      <c r="I174" s="868">
        <v>39114</v>
      </c>
      <c r="J174" s="861">
        <v>39263</v>
      </c>
      <c r="K174" s="861" t="s">
        <v>16</v>
      </c>
      <c r="L174" s="861"/>
      <c r="M174" s="869">
        <v>3</v>
      </c>
      <c r="N174" s="870">
        <v>125</v>
      </c>
      <c r="O174" s="871">
        <v>0</v>
      </c>
      <c r="P174" s="865">
        <v>458061500</v>
      </c>
      <c r="Q174" s="865">
        <v>84</v>
      </c>
      <c r="R174" s="872" t="s">
        <v>641</v>
      </c>
    </row>
    <row r="175" spans="1:18" s="867" customFormat="1" ht="15.75" customHeight="1" x14ac:dyDescent="0.25">
      <c r="A175" s="867" t="s">
        <v>175</v>
      </c>
      <c r="C175" s="858" t="s">
        <v>639</v>
      </c>
      <c r="D175" s="859" t="s">
        <v>639</v>
      </c>
      <c r="E175" s="858" t="s">
        <v>32</v>
      </c>
      <c r="F175" s="30" t="s">
        <v>645</v>
      </c>
      <c r="G175" s="859" t="s">
        <v>16</v>
      </c>
      <c r="H175" s="859">
        <v>0</v>
      </c>
      <c r="I175" s="868">
        <v>39264</v>
      </c>
      <c r="J175" s="861">
        <v>39386</v>
      </c>
      <c r="K175" s="861" t="s">
        <v>16</v>
      </c>
      <c r="L175" s="861"/>
      <c r="M175" s="869">
        <v>4</v>
      </c>
      <c r="N175" s="870">
        <v>45</v>
      </c>
      <c r="O175" s="871">
        <v>0</v>
      </c>
      <c r="P175" s="865">
        <v>111841020</v>
      </c>
      <c r="Q175" s="865">
        <v>84</v>
      </c>
      <c r="R175" s="872" t="s">
        <v>641</v>
      </c>
    </row>
    <row r="176" spans="1:18" s="867" customFormat="1" ht="15.75" customHeight="1" x14ac:dyDescent="0.25">
      <c r="A176" s="867" t="s">
        <v>175</v>
      </c>
      <c r="C176" s="858" t="s">
        <v>639</v>
      </c>
      <c r="D176" s="859" t="s">
        <v>639</v>
      </c>
      <c r="E176" s="858" t="s">
        <v>32</v>
      </c>
      <c r="F176" s="30" t="s">
        <v>646</v>
      </c>
      <c r="G176" s="859" t="s">
        <v>16</v>
      </c>
      <c r="H176" s="859">
        <v>0</v>
      </c>
      <c r="I176" s="868">
        <v>38899</v>
      </c>
      <c r="J176" s="861">
        <v>39113</v>
      </c>
      <c r="K176" s="861" t="s">
        <v>16</v>
      </c>
      <c r="L176" s="861"/>
      <c r="M176" s="869">
        <v>7</v>
      </c>
      <c r="N176" s="870">
        <v>45</v>
      </c>
      <c r="O176" s="871">
        <v>0</v>
      </c>
      <c r="P176" s="865">
        <v>1333253100</v>
      </c>
      <c r="Q176" s="865">
        <v>84</v>
      </c>
      <c r="R176" s="872" t="s">
        <v>641</v>
      </c>
    </row>
    <row r="177" spans="1:18" s="867" customFormat="1" ht="15.75" customHeight="1" x14ac:dyDescent="0.25">
      <c r="A177" s="867" t="s">
        <v>175</v>
      </c>
      <c r="C177" s="858" t="s">
        <v>639</v>
      </c>
      <c r="D177" s="859" t="s">
        <v>639</v>
      </c>
      <c r="E177" s="858" t="s">
        <v>32</v>
      </c>
      <c r="F177" s="210" t="s">
        <v>647</v>
      </c>
      <c r="G177" s="859" t="s">
        <v>16</v>
      </c>
      <c r="H177" s="859">
        <v>0</v>
      </c>
      <c r="I177" s="868">
        <v>39264</v>
      </c>
      <c r="J177" s="861">
        <v>39416</v>
      </c>
      <c r="K177" s="861" t="s">
        <v>16</v>
      </c>
      <c r="L177" s="861"/>
      <c r="M177" s="869">
        <v>5</v>
      </c>
      <c r="N177" s="870">
        <v>150</v>
      </c>
      <c r="O177" s="871">
        <v>0</v>
      </c>
      <c r="P177" s="865">
        <v>609553800</v>
      </c>
      <c r="Q177" s="865">
        <v>84</v>
      </c>
      <c r="R177" s="872" t="s">
        <v>641</v>
      </c>
    </row>
    <row r="178" spans="1:18" s="867" customFormat="1" ht="15.75" customHeight="1" x14ac:dyDescent="0.25">
      <c r="A178" s="867" t="s">
        <v>175</v>
      </c>
      <c r="C178" s="858" t="s">
        <v>639</v>
      </c>
      <c r="D178" s="859" t="s">
        <v>639</v>
      </c>
      <c r="E178" s="858" t="s">
        <v>32</v>
      </c>
      <c r="F178" s="30" t="s">
        <v>648</v>
      </c>
      <c r="G178" s="859" t="s">
        <v>16</v>
      </c>
      <c r="H178" s="859">
        <v>0</v>
      </c>
      <c r="I178" s="868">
        <v>39264</v>
      </c>
      <c r="J178" s="861">
        <v>39416</v>
      </c>
      <c r="K178" s="861" t="s">
        <v>16</v>
      </c>
      <c r="L178" s="861"/>
      <c r="M178" s="869">
        <v>5</v>
      </c>
      <c r="N178" s="870">
        <v>125</v>
      </c>
      <c r="O178" s="871">
        <v>0</v>
      </c>
      <c r="P178" s="865">
        <v>507961500</v>
      </c>
      <c r="Q178" s="865">
        <v>85</v>
      </c>
      <c r="R178" s="872" t="s">
        <v>641</v>
      </c>
    </row>
    <row r="179" spans="1:18" s="867" customFormat="1" ht="15.75" customHeight="1" x14ac:dyDescent="0.25">
      <c r="A179" s="867" t="s">
        <v>175</v>
      </c>
      <c r="C179" s="858" t="s">
        <v>639</v>
      </c>
      <c r="D179" s="859" t="s">
        <v>639</v>
      </c>
      <c r="E179" s="858" t="s">
        <v>32</v>
      </c>
      <c r="F179" s="30" t="s">
        <v>649</v>
      </c>
      <c r="G179" s="859" t="s">
        <v>16</v>
      </c>
      <c r="H179" s="859">
        <v>0</v>
      </c>
      <c r="I179" s="868">
        <v>39417</v>
      </c>
      <c r="J179" s="861">
        <v>39629</v>
      </c>
      <c r="K179" s="861" t="s">
        <v>16</v>
      </c>
      <c r="L179" s="861"/>
      <c r="M179" s="869">
        <v>7</v>
      </c>
      <c r="N179" s="870">
        <v>90</v>
      </c>
      <c r="O179" s="871">
        <v>0</v>
      </c>
      <c r="P179" s="865">
        <v>699204383</v>
      </c>
      <c r="Q179" s="865">
        <v>85</v>
      </c>
      <c r="R179" s="872" t="s">
        <v>641</v>
      </c>
    </row>
    <row r="180" spans="1:18" s="867" customFormat="1" ht="15.75" customHeight="1" x14ac:dyDescent="0.25">
      <c r="A180" s="867" t="s">
        <v>175</v>
      </c>
      <c r="C180" s="858" t="s">
        <v>639</v>
      </c>
      <c r="D180" s="859" t="s">
        <v>639</v>
      </c>
      <c r="E180" s="858" t="s">
        <v>32</v>
      </c>
      <c r="F180" s="30" t="s">
        <v>650</v>
      </c>
      <c r="G180" s="859" t="s">
        <v>16</v>
      </c>
      <c r="H180" s="859">
        <v>0</v>
      </c>
      <c r="I180" s="868">
        <v>39417</v>
      </c>
      <c r="J180" s="861">
        <v>39721</v>
      </c>
      <c r="K180" s="861" t="s">
        <v>16</v>
      </c>
      <c r="L180" s="861"/>
      <c r="M180" s="869">
        <v>3</v>
      </c>
      <c r="N180" s="870">
        <v>90</v>
      </c>
      <c r="O180" s="871">
        <v>0</v>
      </c>
      <c r="P180" s="865">
        <v>747220598</v>
      </c>
      <c r="Q180" s="865">
        <v>85</v>
      </c>
      <c r="R180" s="872" t="s">
        <v>651</v>
      </c>
    </row>
    <row r="181" spans="1:18" s="867" customFormat="1" ht="15.75" customHeight="1" x14ac:dyDescent="0.25">
      <c r="A181" s="867" t="s">
        <v>175</v>
      </c>
      <c r="C181" s="858" t="s">
        <v>639</v>
      </c>
      <c r="D181" s="859" t="s">
        <v>639</v>
      </c>
      <c r="E181" s="858" t="s">
        <v>32</v>
      </c>
      <c r="F181" s="30" t="s">
        <v>652</v>
      </c>
      <c r="G181" s="859" t="s">
        <v>16</v>
      </c>
      <c r="H181" s="859">
        <v>0</v>
      </c>
      <c r="I181" s="868">
        <v>39432</v>
      </c>
      <c r="J181" s="861">
        <v>39721</v>
      </c>
      <c r="K181" s="861" t="s">
        <v>16</v>
      </c>
      <c r="L181" s="861"/>
      <c r="M181" s="869">
        <v>0</v>
      </c>
      <c r="N181" s="870">
        <v>100</v>
      </c>
      <c r="O181" s="871">
        <v>0</v>
      </c>
      <c r="P181" s="865">
        <v>706343550</v>
      </c>
      <c r="Q181" s="865">
        <v>86</v>
      </c>
      <c r="R181" s="872" t="s">
        <v>651</v>
      </c>
    </row>
    <row r="182" spans="1:18" s="867" customFormat="1" ht="15.75" customHeight="1" x14ac:dyDescent="0.25">
      <c r="A182" s="867" t="s">
        <v>175</v>
      </c>
      <c r="C182" s="858" t="s">
        <v>639</v>
      </c>
      <c r="D182" s="859" t="s">
        <v>639</v>
      </c>
      <c r="E182" s="858" t="s">
        <v>32</v>
      </c>
      <c r="F182" s="30" t="s">
        <v>653</v>
      </c>
      <c r="G182" s="859" t="s">
        <v>16</v>
      </c>
      <c r="H182" s="859">
        <v>0</v>
      </c>
      <c r="I182" s="868">
        <v>39630</v>
      </c>
      <c r="J182" s="861">
        <v>39782</v>
      </c>
      <c r="K182" s="861" t="s">
        <v>16</v>
      </c>
      <c r="L182" s="861"/>
      <c r="M182" s="869">
        <v>2</v>
      </c>
      <c r="N182" s="870">
        <v>120</v>
      </c>
      <c r="O182" s="871">
        <v>0</v>
      </c>
      <c r="P182" s="865">
        <v>393328440</v>
      </c>
      <c r="Q182" s="865">
        <v>87</v>
      </c>
      <c r="R182" s="872" t="s">
        <v>651</v>
      </c>
    </row>
    <row r="183" spans="1:18" s="867" customFormat="1" ht="15.75" customHeight="1" x14ac:dyDescent="0.25">
      <c r="A183" s="867" t="s">
        <v>175</v>
      </c>
      <c r="C183" s="858" t="s">
        <v>639</v>
      </c>
      <c r="D183" s="859" t="s">
        <v>639</v>
      </c>
      <c r="E183" s="858" t="s">
        <v>32</v>
      </c>
      <c r="F183" s="30" t="s">
        <v>654</v>
      </c>
      <c r="G183" s="859" t="s">
        <v>16</v>
      </c>
      <c r="H183" s="859">
        <v>0</v>
      </c>
      <c r="I183" s="868">
        <v>39722</v>
      </c>
      <c r="J183" s="861">
        <v>39782</v>
      </c>
      <c r="K183" s="861" t="s">
        <v>16</v>
      </c>
      <c r="L183" s="861"/>
      <c r="M183" s="869">
        <v>0</v>
      </c>
      <c r="N183" s="870">
        <v>120</v>
      </c>
      <c r="O183" s="871">
        <v>0</v>
      </c>
      <c r="P183" s="865">
        <v>262218960</v>
      </c>
      <c r="Q183" s="865">
        <v>87</v>
      </c>
      <c r="R183" s="872" t="s">
        <v>651</v>
      </c>
    </row>
    <row r="184" spans="1:18" s="867" customFormat="1" ht="15.75" customHeight="1" x14ac:dyDescent="0.25">
      <c r="A184" s="867" t="s">
        <v>175</v>
      </c>
      <c r="C184" s="858" t="s">
        <v>639</v>
      </c>
      <c r="D184" s="859" t="s">
        <v>639</v>
      </c>
      <c r="E184" s="858" t="s">
        <v>32</v>
      </c>
      <c r="F184" s="30" t="s">
        <v>655</v>
      </c>
      <c r="G184" s="859" t="s">
        <v>16</v>
      </c>
      <c r="H184" s="859">
        <v>0</v>
      </c>
      <c r="I184" s="868">
        <v>39722</v>
      </c>
      <c r="J184" s="861">
        <v>39782</v>
      </c>
      <c r="K184" s="861" t="s">
        <v>16</v>
      </c>
      <c r="L184" s="861"/>
      <c r="M184" s="869">
        <v>0</v>
      </c>
      <c r="N184" s="870">
        <v>95</v>
      </c>
      <c r="O184" s="871">
        <v>0</v>
      </c>
      <c r="P184" s="865">
        <v>207590010</v>
      </c>
      <c r="Q184" s="865">
        <v>87</v>
      </c>
      <c r="R184" s="872" t="s">
        <v>651</v>
      </c>
    </row>
    <row r="185" spans="1:18" s="867" customFormat="1" ht="15.75" customHeight="1" x14ac:dyDescent="0.25">
      <c r="A185" s="867" t="s">
        <v>175</v>
      </c>
      <c r="C185" s="858" t="s">
        <v>639</v>
      </c>
      <c r="D185" s="859" t="s">
        <v>639</v>
      </c>
      <c r="E185" s="858" t="s">
        <v>32</v>
      </c>
      <c r="F185" s="30" t="s">
        <v>656</v>
      </c>
      <c r="G185" s="859" t="s">
        <v>16</v>
      </c>
      <c r="H185" s="859">
        <v>0</v>
      </c>
      <c r="I185" s="868">
        <v>39722</v>
      </c>
      <c r="J185" s="861">
        <v>39782</v>
      </c>
      <c r="K185" s="861" t="s">
        <v>16</v>
      </c>
      <c r="L185" s="861"/>
      <c r="M185" s="869">
        <v>0</v>
      </c>
      <c r="N185" s="870">
        <v>70</v>
      </c>
      <c r="O185" s="871">
        <v>0</v>
      </c>
      <c r="P185" s="865">
        <v>152951060</v>
      </c>
      <c r="Q185" s="865">
        <v>88</v>
      </c>
      <c r="R185" s="872" t="s">
        <v>651</v>
      </c>
    </row>
    <row r="186" spans="1:18" s="867" customFormat="1" ht="15.75" customHeight="1" x14ac:dyDescent="0.25">
      <c r="A186" s="867" t="s">
        <v>175</v>
      </c>
      <c r="C186" s="858" t="s">
        <v>639</v>
      </c>
      <c r="D186" s="859" t="s">
        <v>639</v>
      </c>
      <c r="E186" s="858" t="s">
        <v>32</v>
      </c>
      <c r="F186" s="211" t="s">
        <v>657</v>
      </c>
      <c r="G186" s="859" t="s">
        <v>16</v>
      </c>
      <c r="H186" s="859">
        <v>0</v>
      </c>
      <c r="I186" s="868">
        <v>39783</v>
      </c>
      <c r="J186" s="861">
        <v>40359</v>
      </c>
      <c r="K186" s="861" t="s">
        <v>16</v>
      </c>
      <c r="L186" s="861"/>
      <c r="M186" s="869">
        <v>0</v>
      </c>
      <c r="N186" s="870">
        <v>140</v>
      </c>
      <c r="O186" s="871">
        <v>0</v>
      </c>
      <c r="P186" s="865">
        <v>3025560300</v>
      </c>
      <c r="Q186" s="865">
        <v>88</v>
      </c>
      <c r="R186" s="872" t="s">
        <v>658</v>
      </c>
    </row>
    <row r="187" spans="1:18" s="867" customFormat="1" ht="15.75" customHeight="1" x14ac:dyDescent="0.25">
      <c r="A187" s="867" t="s">
        <v>175</v>
      </c>
      <c r="C187" s="858" t="s">
        <v>639</v>
      </c>
      <c r="D187" s="859" t="s">
        <v>639</v>
      </c>
      <c r="E187" s="858" t="s">
        <v>32</v>
      </c>
      <c r="F187" s="211" t="s">
        <v>659</v>
      </c>
      <c r="G187" s="859" t="s">
        <v>16</v>
      </c>
      <c r="H187" s="859">
        <v>0</v>
      </c>
      <c r="I187" s="868">
        <v>39783</v>
      </c>
      <c r="J187" s="861">
        <v>40542</v>
      </c>
      <c r="K187" s="861" t="s">
        <v>16</v>
      </c>
      <c r="L187" s="861"/>
      <c r="M187" s="869">
        <v>0</v>
      </c>
      <c r="N187" s="870">
        <v>125</v>
      </c>
      <c r="O187" s="871">
        <v>6</v>
      </c>
      <c r="P187" s="865">
        <v>2701393125</v>
      </c>
      <c r="Q187" s="865">
        <v>89</v>
      </c>
      <c r="R187" s="872" t="s">
        <v>660</v>
      </c>
    </row>
    <row r="188" spans="1:18" s="867" customFormat="1" ht="15.75" customHeight="1" x14ac:dyDescent="0.25">
      <c r="A188" s="867" t="s">
        <v>175</v>
      </c>
      <c r="C188" s="858" t="s">
        <v>639</v>
      </c>
      <c r="D188" s="859" t="s">
        <v>639</v>
      </c>
      <c r="E188" s="858" t="s">
        <v>32</v>
      </c>
      <c r="F188" s="211" t="s">
        <v>661</v>
      </c>
      <c r="G188" s="859" t="s">
        <v>16</v>
      </c>
      <c r="H188" s="859">
        <v>0</v>
      </c>
      <c r="I188" s="868">
        <v>40359</v>
      </c>
      <c r="J188" s="861">
        <v>40542</v>
      </c>
      <c r="K188" s="861" t="s">
        <v>16</v>
      </c>
      <c r="L188" s="861"/>
      <c r="M188" s="869">
        <v>0</v>
      </c>
      <c r="N188" s="870">
        <v>250</v>
      </c>
      <c r="O188" s="871">
        <v>0</v>
      </c>
      <c r="P188" s="865">
        <v>1162142973</v>
      </c>
      <c r="Q188" s="865">
        <v>89</v>
      </c>
      <c r="R188" s="872" t="s">
        <v>660</v>
      </c>
    </row>
    <row r="189" spans="1:18" s="867" customFormat="1" ht="15.75" customHeight="1" x14ac:dyDescent="0.25">
      <c r="A189" s="867" t="s">
        <v>175</v>
      </c>
      <c r="C189" s="858" t="s">
        <v>639</v>
      </c>
      <c r="D189" s="859" t="s">
        <v>639</v>
      </c>
      <c r="E189" s="858" t="s">
        <v>32</v>
      </c>
      <c r="F189" s="211" t="s">
        <v>662</v>
      </c>
      <c r="G189" s="859" t="s">
        <v>16</v>
      </c>
      <c r="H189" s="859">
        <v>0</v>
      </c>
      <c r="I189" s="868">
        <v>40359</v>
      </c>
      <c r="J189" s="861">
        <v>40479</v>
      </c>
      <c r="K189" s="861" t="s">
        <v>16</v>
      </c>
      <c r="L189" s="861"/>
      <c r="M189" s="869">
        <v>0</v>
      </c>
      <c r="N189" s="870">
        <v>180</v>
      </c>
      <c r="O189" s="871">
        <v>0</v>
      </c>
      <c r="P189" s="865">
        <v>1695997098</v>
      </c>
      <c r="Q189" s="865">
        <v>90</v>
      </c>
      <c r="R189" s="872" t="s">
        <v>663</v>
      </c>
    </row>
    <row r="190" spans="1:18" s="867" customFormat="1" ht="15.75" customHeight="1" x14ac:dyDescent="0.25">
      <c r="A190" s="867" t="s">
        <v>175</v>
      </c>
      <c r="C190" s="858" t="s">
        <v>639</v>
      </c>
      <c r="D190" s="859" t="s">
        <v>639</v>
      </c>
      <c r="E190" s="858" t="s">
        <v>32</v>
      </c>
      <c r="F190" s="211" t="s">
        <v>664</v>
      </c>
      <c r="G190" s="859" t="s">
        <v>16</v>
      </c>
      <c r="H190" s="859">
        <v>0</v>
      </c>
      <c r="I190" s="868">
        <v>40359</v>
      </c>
      <c r="J190" s="861">
        <v>40542</v>
      </c>
      <c r="K190" s="861" t="s">
        <v>16</v>
      </c>
      <c r="L190" s="861"/>
      <c r="M190" s="869">
        <v>0</v>
      </c>
      <c r="N190" s="870">
        <v>26</v>
      </c>
      <c r="O190" s="871">
        <v>0</v>
      </c>
      <c r="P190" s="865">
        <v>79067352</v>
      </c>
      <c r="Q190" s="865">
        <v>90</v>
      </c>
      <c r="R190" s="872" t="s">
        <v>660</v>
      </c>
    </row>
    <row r="191" spans="1:18" s="867" customFormat="1" ht="15.75" customHeight="1" x14ac:dyDescent="0.25">
      <c r="A191" s="867" t="s">
        <v>175</v>
      </c>
      <c r="C191" s="858" t="s">
        <v>639</v>
      </c>
      <c r="D191" s="859" t="s">
        <v>639</v>
      </c>
      <c r="E191" s="858" t="s">
        <v>32</v>
      </c>
      <c r="F191" s="30" t="s">
        <v>665</v>
      </c>
      <c r="G191" s="859" t="s">
        <v>16</v>
      </c>
      <c r="H191" s="859">
        <v>0</v>
      </c>
      <c r="I191" s="868">
        <v>40543</v>
      </c>
      <c r="J191" s="861">
        <v>40907</v>
      </c>
      <c r="K191" s="861" t="s">
        <v>16</v>
      </c>
      <c r="L191" s="861"/>
      <c r="M191" s="869">
        <v>12</v>
      </c>
      <c r="N191" s="870">
        <v>180</v>
      </c>
      <c r="O191" s="871">
        <v>0</v>
      </c>
      <c r="P191" s="865">
        <v>3601791442</v>
      </c>
      <c r="Q191" s="865">
        <v>91</v>
      </c>
      <c r="R191" s="872" t="s">
        <v>666</v>
      </c>
    </row>
    <row r="192" spans="1:18" s="867" customFormat="1" ht="15.75" customHeight="1" x14ac:dyDescent="0.25">
      <c r="A192" s="867" t="s">
        <v>175</v>
      </c>
      <c r="C192" s="858" t="s">
        <v>639</v>
      </c>
      <c r="D192" s="859" t="s">
        <v>639</v>
      </c>
      <c r="E192" s="858" t="s">
        <v>32</v>
      </c>
      <c r="F192" s="211" t="s">
        <v>667</v>
      </c>
      <c r="G192" s="859" t="s">
        <v>16</v>
      </c>
      <c r="H192" s="859">
        <v>0</v>
      </c>
      <c r="I192" s="868">
        <v>40543</v>
      </c>
      <c r="J192" s="861">
        <v>40907</v>
      </c>
      <c r="K192" s="861" t="s">
        <v>16</v>
      </c>
      <c r="L192" s="861"/>
      <c r="M192" s="869">
        <v>0</v>
      </c>
      <c r="N192" s="870">
        <v>125</v>
      </c>
      <c r="O192" s="871">
        <v>0</v>
      </c>
      <c r="P192" s="865">
        <v>180895721</v>
      </c>
      <c r="Q192" s="865">
        <v>91</v>
      </c>
      <c r="R192" s="872" t="s">
        <v>660</v>
      </c>
    </row>
    <row r="193" spans="1:18" s="867" customFormat="1" ht="15.75" customHeight="1" x14ac:dyDescent="0.25">
      <c r="A193" s="867" t="s">
        <v>175</v>
      </c>
      <c r="C193" s="858" t="s">
        <v>639</v>
      </c>
      <c r="D193" s="859" t="s">
        <v>639</v>
      </c>
      <c r="E193" s="858" t="s">
        <v>32</v>
      </c>
      <c r="F193" s="211" t="s">
        <v>668</v>
      </c>
      <c r="G193" s="859" t="s">
        <v>16</v>
      </c>
      <c r="H193" s="859">
        <v>0</v>
      </c>
      <c r="I193" s="868">
        <v>40543</v>
      </c>
      <c r="J193" s="861">
        <v>40907</v>
      </c>
      <c r="K193" s="861" t="s">
        <v>16</v>
      </c>
      <c r="L193" s="861"/>
      <c r="M193" s="869">
        <v>0</v>
      </c>
      <c r="N193" s="870">
        <v>26</v>
      </c>
      <c r="O193" s="871">
        <v>0</v>
      </c>
      <c r="P193" s="865">
        <v>227365326</v>
      </c>
      <c r="Q193" s="865">
        <v>92</v>
      </c>
      <c r="R193" s="872" t="s">
        <v>660</v>
      </c>
    </row>
    <row r="194" spans="1:18" s="867" customFormat="1" ht="15.75" customHeight="1" x14ac:dyDescent="0.25">
      <c r="A194" s="867" t="s">
        <v>175</v>
      </c>
      <c r="C194" s="858" t="s">
        <v>639</v>
      </c>
      <c r="D194" s="859" t="s">
        <v>639</v>
      </c>
      <c r="E194" s="858" t="s">
        <v>32</v>
      </c>
      <c r="F194" s="211" t="s">
        <v>627</v>
      </c>
      <c r="G194" s="859" t="s">
        <v>16</v>
      </c>
      <c r="H194" s="859">
        <v>0</v>
      </c>
      <c r="I194" s="868">
        <v>40543</v>
      </c>
      <c r="J194" s="861">
        <v>40907</v>
      </c>
      <c r="K194" s="861" t="s">
        <v>16</v>
      </c>
      <c r="L194" s="861"/>
      <c r="M194" s="869">
        <v>0</v>
      </c>
      <c r="N194" s="870">
        <v>250</v>
      </c>
      <c r="O194" s="871">
        <v>0</v>
      </c>
      <c r="P194" s="865"/>
      <c r="Q194" s="865">
        <v>92</v>
      </c>
      <c r="R194" s="872" t="s">
        <v>660</v>
      </c>
    </row>
    <row r="195" spans="1:18" s="867" customFormat="1" ht="15.75" customHeight="1" x14ac:dyDescent="0.25">
      <c r="A195" s="867" t="s">
        <v>175</v>
      </c>
      <c r="C195" s="858" t="s">
        <v>639</v>
      </c>
      <c r="D195" s="859" t="s">
        <v>639</v>
      </c>
      <c r="E195" s="858" t="s">
        <v>32</v>
      </c>
      <c r="F195" s="211" t="s">
        <v>621</v>
      </c>
      <c r="G195" s="859" t="s">
        <v>16</v>
      </c>
      <c r="H195" s="859">
        <v>0</v>
      </c>
      <c r="I195" s="868">
        <v>40914</v>
      </c>
      <c r="J195" s="861">
        <v>41274</v>
      </c>
      <c r="K195" s="861" t="s">
        <v>16</v>
      </c>
      <c r="L195" s="861"/>
      <c r="M195" s="869">
        <v>11.24</v>
      </c>
      <c r="N195" s="870">
        <v>26</v>
      </c>
      <c r="O195" s="871">
        <v>0</v>
      </c>
      <c r="P195" s="865">
        <v>251648280</v>
      </c>
      <c r="Q195" s="865">
        <v>93</v>
      </c>
      <c r="R195" s="872" t="s">
        <v>666</v>
      </c>
    </row>
    <row r="196" spans="1:18" s="867" customFormat="1" ht="15.75" customHeight="1" x14ac:dyDescent="0.25">
      <c r="A196" s="867" t="s">
        <v>175</v>
      </c>
      <c r="C196" s="858" t="s">
        <v>639</v>
      </c>
      <c r="D196" s="859" t="s">
        <v>639</v>
      </c>
      <c r="E196" s="858" t="s">
        <v>32</v>
      </c>
      <c r="F196" s="211" t="s">
        <v>620</v>
      </c>
      <c r="G196" s="859" t="s">
        <v>16</v>
      </c>
      <c r="H196" s="859">
        <v>0</v>
      </c>
      <c r="I196" s="868">
        <v>41150</v>
      </c>
      <c r="J196" s="861">
        <v>41273</v>
      </c>
      <c r="K196" s="861" t="s">
        <v>16</v>
      </c>
      <c r="L196" s="861"/>
      <c r="M196" s="869">
        <v>0</v>
      </c>
      <c r="N196" s="870">
        <v>5205</v>
      </c>
      <c r="O196" s="871">
        <v>0</v>
      </c>
      <c r="P196" s="865">
        <v>1060570800</v>
      </c>
      <c r="Q196" s="865">
        <v>93</v>
      </c>
      <c r="R196" s="872" t="s">
        <v>660</v>
      </c>
    </row>
    <row r="197" spans="1:18" s="867" customFormat="1" ht="15.75" customHeight="1" x14ac:dyDescent="0.25">
      <c r="A197" s="867" t="s">
        <v>175</v>
      </c>
      <c r="C197" s="858" t="s">
        <v>639</v>
      </c>
      <c r="D197" s="859" t="s">
        <v>639</v>
      </c>
      <c r="E197" s="858" t="s">
        <v>32</v>
      </c>
      <c r="F197" s="211" t="s">
        <v>623</v>
      </c>
      <c r="G197" s="859" t="s">
        <v>16</v>
      </c>
      <c r="H197" s="859">
        <v>0</v>
      </c>
      <c r="I197" s="868">
        <v>40908</v>
      </c>
      <c r="J197" s="861">
        <v>41623</v>
      </c>
      <c r="K197" s="861" t="s">
        <v>16</v>
      </c>
      <c r="L197" s="861"/>
      <c r="M197" s="869">
        <v>11.15</v>
      </c>
      <c r="N197" s="870">
        <v>125</v>
      </c>
      <c r="O197" s="871">
        <v>0</v>
      </c>
      <c r="P197" s="865">
        <v>3680964471</v>
      </c>
      <c r="Q197" s="865">
        <v>94</v>
      </c>
      <c r="R197" s="872" t="s">
        <v>666</v>
      </c>
    </row>
    <row r="198" spans="1:18" s="867" customFormat="1" ht="15.75" customHeight="1" x14ac:dyDescent="0.25">
      <c r="A198" s="867" t="s">
        <v>175</v>
      </c>
      <c r="C198" s="858" t="s">
        <v>639</v>
      </c>
      <c r="D198" s="859" t="s">
        <v>639</v>
      </c>
      <c r="E198" s="858" t="s">
        <v>32</v>
      </c>
      <c r="F198" s="211" t="s">
        <v>624</v>
      </c>
      <c r="G198" s="859" t="s">
        <v>16</v>
      </c>
      <c r="H198" s="859">
        <v>0</v>
      </c>
      <c r="I198" s="868">
        <v>40908</v>
      </c>
      <c r="J198" s="861">
        <v>41623</v>
      </c>
      <c r="K198" s="861" t="s">
        <v>16</v>
      </c>
      <c r="L198" s="861"/>
      <c r="M198" s="869">
        <v>0</v>
      </c>
      <c r="N198" s="870">
        <v>177</v>
      </c>
      <c r="O198" s="871">
        <v>0</v>
      </c>
      <c r="P198" s="865">
        <v>3408780165</v>
      </c>
      <c r="Q198" s="865">
        <v>94</v>
      </c>
      <c r="R198" s="872" t="s">
        <v>660</v>
      </c>
    </row>
    <row r="199" spans="1:18" s="867" customFormat="1" ht="15.75" customHeight="1" x14ac:dyDescent="0.25">
      <c r="A199" s="867" t="s">
        <v>175</v>
      </c>
      <c r="C199" s="858" t="s">
        <v>639</v>
      </c>
      <c r="D199" s="859" t="s">
        <v>639</v>
      </c>
      <c r="E199" s="858" t="s">
        <v>32</v>
      </c>
      <c r="F199" s="211" t="s">
        <v>625</v>
      </c>
      <c r="G199" s="859" t="s">
        <v>16</v>
      </c>
      <c r="H199" s="859">
        <v>0</v>
      </c>
      <c r="I199" s="868">
        <v>40908</v>
      </c>
      <c r="J199" s="861">
        <v>41623</v>
      </c>
      <c r="K199" s="861" t="s">
        <v>16</v>
      </c>
      <c r="L199" s="861"/>
      <c r="M199" s="869">
        <v>0</v>
      </c>
      <c r="N199" s="870">
        <v>110</v>
      </c>
      <c r="O199" s="871">
        <v>0</v>
      </c>
      <c r="P199" s="865">
        <v>3239248734</v>
      </c>
      <c r="Q199" s="865">
        <v>94</v>
      </c>
      <c r="R199" s="872" t="s">
        <v>660</v>
      </c>
    </row>
    <row r="200" spans="1:18" s="867" customFormat="1" ht="15.75" customHeight="1" x14ac:dyDescent="0.25">
      <c r="A200" s="867" t="s">
        <v>175</v>
      </c>
      <c r="C200" s="858" t="s">
        <v>639</v>
      </c>
      <c r="D200" s="859" t="s">
        <v>639</v>
      </c>
      <c r="E200" s="858" t="s">
        <v>32</v>
      </c>
      <c r="F200" s="211" t="s">
        <v>622</v>
      </c>
      <c r="G200" s="859" t="s">
        <v>16</v>
      </c>
      <c r="H200" s="859">
        <v>0</v>
      </c>
      <c r="I200" s="868">
        <v>40908</v>
      </c>
      <c r="J200" s="861">
        <v>41623</v>
      </c>
      <c r="K200" s="861" t="s">
        <v>16</v>
      </c>
      <c r="L200" s="861"/>
      <c r="M200" s="869">
        <v>0</v>
      </c>
      <c r="N200" s="870">
        <v>140</v>
      </c>
      <c r="O200" s="871">
        <v>0</v>
      </c>
      <c r="P200" s="865">
        <v>4122680207</v>
      </c>
      <c r="Q200" s="865">
        <v>95</v>
      </c>
      <c r="R200" s="872" t="s">
        <v>660</v>
      </c>
    </row>
    <row r="201" spans="1:18" s="867" customFormat="1" ht="15.75" customHeight="1" x14ac:dyDescent="0.25">
      <c r="A201" s="867" t="s">
        <v>175</v>
      </c>
      <c r="C201" s="858" t="s">
        <v>639</v>
      </c>
      <c r="D201" s="859" t="s">
        <v>639</v>
      </c>
      <c r="E201" s="858" t="s">
        <v>32</v>
      </c>
      <c r="F201" s="211" t="s">
        <v>669</v>
      </c>
      <c r="G201" s="859" t="s">
        <v>16</v>
      </c>
      <c r="H201" s="859">
        <v>0</v>
      </c>
      <c r="I201" s="868">
        <v>41283</v>
      </c>
      <c r="J201" s="861">
        <v>41639</v>
      </c>
      <c r="K201" s="861" t="s">
        <v>16</v>
      </c>
      <c r="L201" s="861"/>
      <c r="M201" s="869">
        <v>0.15</v>
      </c>
      <c r="N201" s="870">
        <v>26</v>
      </c>
      <c r="O201" s="871">
        <v>0</v>
      </c>
      <c r="P201" s="865">
        <v>252657699</v>
      </c>
      <c r="Q201" s="865">
        <v>95</v>
      </c>
      <c r="R201" s="872" t="s">
        <v>660</v>
      </c>
    </row>
    <row r="202" spans="1:18" s="867" customFormat="1" ht="15.75" customHeight="1" x14ac:dyDescent="0.25">
      <c r="A202" s="867" t="s">
        <v>175</v>
      </c>
      <c r="C202" s="858" t="s">
        <v>639</v>
      </c>
      <c r="D202" s="859" t="s">
        <v>639</v>
      </c>
      <c r="E202" s="858" t="s">
        <v>32</v>
      </c>
      <c r="F202" s="211" t="s">
        <v>670</v>
      </c>
      <c r="G202" s="859" t="s">
        <v>16</v>
      </c>
      <c r="H202" s="859">
        <v>0</v>
      </c>
      <c r="I202" s="868">
        <v>41624</v>
      </c>
      <c r="J202" s="861">
        <v>41943</v>
      </c>
      <c r="K202" s="861" t="s">
        <v>16</v>
      </c>
      <c r="L202" s="861"/>
      <c r="M202" s="869">
        <v>10</v>
      </c>
      <c r="N202" s="870">
        <v>71</v>
      </c>
      <c r="O202" s="871">
        <v>0</v>
      </c>
      <c r="P202" s="865"/>
      <c r="Q202" s="865">
        <v>95</v>
      </c>
      <c r="R202" s="872" t="s">
        <v>660</v>
      </c>
    </row>
    <row r="203" spans="1:18" s="867" customFormat="1" ht="15.75" customHeight="1" x14ac:dyDescent="0.25">
      <c r="A203" s="867" t="s">
        <v>175</v>
      </c>
      <c r="C203" s="858" t="s">
        <v>639</v>
      </c>
      <c r="D203" s="859" t="s">
        <v>639</v>
      </c>
      <c r="E203" s="858" t="s">
        <v>32</v>
      </c>
      <c r="F203" s="211" t="s">
        <v>671</v>
      </c>
      <c r="G203" s="859" t="s">
        <v>16</v>
      </c>
      <c r="H203" s="859">
        <v>0</v>
      </c>
      <c r="I203" s="868">
        <v>41624</v>
      </c>
      <c r="J203" s="861">
        <v>41943</v>
      </c>
      <c r="K203" s="861" t="s">
        <v>16</v>
      </c>
      <c r="L203" s="861"/>
      <c r="M203" s="869">
        <v>0</v>
      </c>
      <c r="N203" s="870">
        <v>92</v>
      </c>
      <c r="O203" s="871">
        <v>0</v>
      </c>
      <c r="P203" s="865"/>
      <c r="Q203" s="865">
        <v>95</v>
      </c>
      <c r="R203" s="872" t="s">
        <v>660</v>
      </c>
    </row>
    <row r="204" spans="1:18" s="867" customFormat="1" ht="15.75" customHeight="1" x14ac:dyDescent="0.25">
      <c r="A204" s="867" t="s">
        <v>175</v>
      </c>
      <c r="C204" s="858" t="s">
        <v>639</v>
      </c>
      <c r="D204" s="859" t="s">
        <v>639</v>
      </c>
      <c r="E204" s="858" t="s">
        <v>32</v>
      </c>
      <c r="F204" s="211" t="s">
        <v>672</v>
      </c>
      <c r="G204" s="859" t="s">
        <v>16</v>
      </c>
      <c r="H204" s="859">
        <v>0</v>
      </c>
      <c r="I204" s="868">
        <v>41624</v>
      </c>
      <c r="J204" s="861">
        <v>41943</v>
      </c>
      <c r="K204" s="861" t="s">
        <v>16</v>
      </c>
      <c r="L204" s="861"/>
      <c r="M204" s="869">
        <v>0</v>
      </c>
      <c r="N204" s="870">
        <v>125</v>
      </c>
      <c r="O204" s="871">
        <v>0</v>
      </c>
      <c r="P204" s="865"/>
      <c r="Q204" s="865">
        <v>96</v>
      </c>
      <c r="R204" s="872" t="s">
        <v>660</v>
      </c>
    </row>
    <row r="205" spans="1:18" s="867" customFormat="1" ht="15.75" customHeight="1" x14ac:dyDescent="0.25">
      <c r="A205" s="867" t="s">
        <v>175</v>
      </c>
      <c r="C205" s="858" t="s">
        <v>639</v>
      </c>
      <c r="D205" s="859" t="s">
        <v>639</v>
      </c>
      <c r="E205" s="858" t="s">
        <v>32</v>
      </c>
      <c r="F205" s="212" t="s">
        <v>673</v>
      </c>
      <c r="G205" s="859" t="s">
        <v>19</v>
      </c>
      <c r="H205" s="860">
        <v>0</v>
      </c>
      <c r="I205" s="868">
        <v>41772</v>
      </c>
      <c r="J205" s="861">
        <v>42004</v>
      </c>
      <c r="K205" s="861" t="s">
        <v>16</v>
      </c>
      <c r="L205" s="861"/>
      <c r="M205" s="869"/>
      <c r="N205" s="870">
        <v>4755</v>
      </c>
      <c r="O205" s="871">
        <f>+N205*H205</f>
        <v>0</v>
      </c>
      <c r="P205" s="865">
        <v>1552336320</v>
      </c>
      <c r="Q205" s="865">
        <v>96</v>
      </c>
      <c r="R205" s="32" t="s">
        <v>674</v>
      </c>
    </row>
    <row r="206" spans="1:18" s="867" customFormat="1" ht="15.75" customHeight="1" x14ac:dyDescent="0.25">
      <c r="A206" s="867" t="s">
        <v>175</v>
      </c>
      <c r="C206" s="858" t="s">
        <v>639</v>
      </c>
      <c r="D206" s="859" t="s">
        <v>639</v>
      </c>
      <c r="E206" s="858" t="s">
        <v>32</v>
      </c>
      <c r="F206" s="212" t="s">
        <v>675</v>
      </c>
      <c r="G206" s="859" t="s">
        <v>16</v>
      </c>
      <c r="H206" s="860">
        <v>0</v>
      </c>
      <c r="I206" s="868">
        <v>41624</v>
      </c>
      <c r="J206" s="861">
        <v>41897</v>
      </c>
      <c r="K206" s="861" t="s">
        <v>16</v>
      </c>
      <c r="L206" s="861"/>
      <c r="M206" s="869">
        <v>0</v>
      </c>
      <c r="N206" s="870">
        <v>177</v>
      </c>
      <c r="O206" s="871">
        <v>0</v>
      </c>
      <c r="P206" s="865"/>
      <c r="Q206" s="865">
        <v>97</v>
      </c>
      <c r="R206" s="872" t="s">
        <v>660</v>
      </c>
    </row>
    <row r="207" spans="1:18" s="867" customFormat="1" ht="15.75" customHeight="1" x14ac:dyDescent="0.25">
      <c r="A207" s="867" t="s">
        <v>175</v>
      </c>
      <c r="C207" s="858" t="s">
        <v>639</v>
      </c>
      <c r="D207" s="859" t="s">
        <v>639</v>
      </c>
      <c r="E207" s="858" t="s">
        <v>32</v>
      </c>
      <c r="F207" s="30" t="s">
        <v>676</v>
      </c>
      <c r="G207" s="859" t="s">
        <v>16</v>
      </c>
      <c r="H207" s="860">
        <v>0</v>
      </c>
      <c r="I207" s="868" t="s">
        <v>94</v>
      </c>
      <c r="J207" s="861" t="s">
        <v>94</v>
      </c>
      <c r="K207" s="861" t="s">
        <v>16</v>
      </c>
      <c r="L207" s="861" t="s">
        <v>94</v>
      </c>
      <c r="M207" s="869" t="s">
        <v>94</v>
      </c>
      <c r="N207" s="870" t="s">
        <v>94</v>
      </c>
      <c r="O207" s="871" t="e">
        <f>+N207*H207</f>
        <v>#VALUE!</v>
      </c>
      <c r="P207" s="865" t="s">
        <v>94</v>
      </c>
      <c r="Q207" s="865" t="s">
        <v>677</v>
      </c>
      <c r="R207" s="32" t="s">
        <v>678</v>
      </c>
    </row>
    <row r="208" spans="1:18" s="867" customFormat="1" ht="15.75" customHeight="1" x14ac:dyDescent="0.25">
      <c r="A208" s="867" t="s">
        <v>175</v>
      </c>
      <c r="C208" s="858" t="s">
        <v>639</v>
      </c>
      <c r="D208" s="859" t="s">
        <v>639</v>
      </c>
      <c r="E208" s="858" t="s">
        <v>32</v>
      </c>
      <c r="F208" s="30" t="s">
        <v>679</v>
      </c>
      <c r="G208" s="859" t="s">
        <v>19</v>
      </c>
      <c r="H208" s="859">
        <v>0</v>
      </c>
      <c r="I208" s="868">
        <v>41772</v>
      </c>
      <c r="J208" s="861"/>
      <c r="K208" s="861" t="s">
        <v>16</v>
      </c>
      <c r="L208" s="861"/>
      <c r="M208" s="869"/>
      <c r="N208" s="870">
        <v>4755</v>
      </c>
      <c r="O208" s="871">
        <v>0</v>
      </c>
      <c r="P208" s="865"/>
      <c r="Q208" s="865">
        <v>11</v>
      </c>
      <c r="R208" s="32" t="s">
        <v>674</v>
      </c>
    </row>
    <row r="209" spans="1:18" s="874" customFormat="1" ht="15.75" customHeight="1" x14ac:dyDescent="0.2">
      <c r="A209" s="873" t="s">
        <v>366</v>
      </c>
      <c r="B209" s="874">
        <v>5</v>
      </c>
      <c r="C209" s="858" t="s">
        <v>714</v>
      </c>
      <c r="D209" s="859" t="s">
        <v>715</v>
      </c>
      <c r="E209" s="858" t="s">
        <v>716</v>
      </c>
      <c r="F209" s="31" t="s">
        <v>717</v>
      </c>
      <c r="G209" s="859" t="s">
        <v>718</v>
      </c>
      <c r="H209" s="860" t="s">
        <v>95</v>
      </c>
      <c r="I209" s="868">
        <v>39779</v>
      </c>
      <c r="J209" s="858" t="s">
        <v>719</v>
      </c>
      <c r="K209" s="861" t="s">
        <v>720</v>
      </c>
      <c r="L209" s="858" t="s">
        <v>372</v>
      </c>
      <c r="M209" s="858" t="s">
        <v>721</v>
      </c>
      <c r="N209" s="871" t="s">
        <v>722</v>
      </c>
      <c r="O209" s="871" t="s">
        <v>95</v>
      </c>
      <c r="P209" s="865">
        <v>4413554380</v>
      </c>
      <c r="Q209" s="865">
        <v>71</v>
      </c>
      <c r="R209" s="32" t="s">
        <v>723</v>
      </c>
    </row>
    <row r="210" spans="1:18" s="874" customFormat="1" ht="15.75" customHeight="1" x14ac:dyDescent="0.2">
      <c r="A210" s="873" t="s">
        <v>366</v>
      </c>
      <c r="B210" s="874">
        <v>5</v>
      </c>
      <c r="C210" s="858" t="s">
        <v>714</v>
      </c>
      <c r="D210" s="859" t="s">
        <v>715</v>
      </c>
      <c r="E210" s="858" t="s">
        <v>716</v>
      </c>
      <c r="F210" s="31" t="s">
        <v>724</v>
      </c>
      <c r="G210" s="859" t="s">
        <v>725</v>
      </c>
      <c r="H210" s="860" t="s">
        <v>95</v>
      </c>
      <c r="I210" s="868">
        <v>39779</v>
      </c>
      <c r="J210" s="858" t="s">
        <v>719</v>
      </c>
      <c r="K210" s="861" t="s">
        <v>720</v>
      </c>
      <c r="L210" s="858" t="s">
        <v>372</v>
      </c>
      <c r="M210" s="858" t="s">
        <v>726</v>
      </c>
      <c r="N210" s="871" t="s">
        <v>722</v>
      </c>
      <c r="O210" s="871" t="s">
        <v>95</v>
      </c>
      <c r="P210" s="865">
        <v>3620044392</v>
      </c>
      <c r="Q210" s="865" t="s">
        <v>727</v>
      </c>
      <c r="R210" s="32" t="s">
        <v>723</v>
      </c>
    </row>
    <row r="211" spans="1:18" s="874" customFormat="1" ht="15.75" customHeight="1" x14ac:dyDescent="0.2">
      <c r="A211" s="873" t="s">
        <v>366</v>
      </c>
      <c r="B211" s="874">
        <v>5</v>
      </c>
      <c r="C211" s="858" t="s">
        <v>714</v>
      </c>
      <c r="D211" s="859" t="s">
        <v>715</v>
      </c>
      <c r="E211" s="858" t="s">
        <v>716</v>
      </c>
      <c r="F211" s="31" t="s">
        <v>728</v>
      </c>
      <c r="G211" s="859" t="s">
        <v>729</v>
      </c>
      <c r="H211" s="860" t="s">
        <v>95</v>
      </c>
      <c r="I211" s="868">
        <v>40359</v>
      </c>
      <c r="J211" s="858" t="s">
        <v>730</v>
      </c>
      <c r="K211" s="861" t="s">
        <v>720</v>
      </c>
      <c r="L211" s="858" t="s">
        <v>372</v>
      </c>
      <c r="M211" s="858" t="s">
        <v>731</v>
      </c>
      <c r="N211" s="871" t="s">
        <v>722</v>
      </c>
      <c r="O211" s="871" t="s">
        <v>95</v>
      </c>
      <c r="P211" s="865">
        <v>1743389473</v>
      </c>
      <c r="Q211" s="865">
        <v>72</v>
      </c>
      <c r="R211" s="32" t="s">
        <v>723</v>
      </c>
    </row>
    <row r="212" spans="1:18" s="874" customFormat="1" ht="15.75" customHeight="1" x14ac:dyDescent="0.2">
      <c r="A212" s="873" t="s">
        <v>366</v>
      </c>
      <c r="B212" s="874">
        <v>5</v>
      </c>
      <c r="C212" s="858" t="s">
        <v>714</v>
      </c>
      <c r="D212" s="859" t="s">
        <v>715</v>
      </c>
      <c r="E212" s="858" t="s">
        <v>716</v>
      </c>
      <c r="F212" s="31" t="s">
        <v>732</v>
      </c>
      <c r="G212" s="859" t="s">
        <v>733</v>
      </c>
      <c r="H212" s="860" t="s">
        <v>95</v>
      </c>
      <c r="I212" s="868">
        <v>40359</v>
      </c>
      <c r="J212" s="858" t="s">
        <v>730</v>
      </c>
      <c r="K212" s="861" t="s">
        <v>720</v>
      </c>
      <c r="L212" s="858">
        <v>0</v>
      </c>
      <c r="M212" s="858">
        <v>3</v>
      </c>
      <c r="N212" s="871" t="s">
        <v>722</v>
      </c>
      <c r="O212" s="871" t="s">
        <v>95</v>
      </c>
      <c r="P212" s="865">
        <v>1695997098</v>
      </c>
      <c r="Q212" s="865" t="s">
        <v>734</v>
      </c>
      <c r="R212" s="32" t="s">
        <v>735</v>
      </c>
    </row>
    <row r="213" spans="1:18" s="874" customFormat="1" ht="15.75" customHeight="1" x14ac:dyDescent="0.2">
      <c r="A213" s="873" t="s">
        <v>366</v>
      </c>
      <c r="B213" s="874">
        <v>5</v>
      </c>
      <c r="C213" s="858" t="s">
        <v>714</v>
      </c>
      <c r="D213" s="859" t="s">
        <v>715</v>
      </c>
      <c r="E213" s="858" t="s">
        <v>716</v>
      </c>
      <c r="F213" s="31" t="s">
        <v>736</v>
      </c>
      <c r="G213" s="859" t="s">
        <v>737</v>
      </c>
      <c r="H213" s="860" t="s">
        <v>95</v>
      </c>
      <c r="I213" s="868">
        <v>40359</v>
      </c>
      <c r="J213" s="858" t="s">
        <v>730</v>
      </c>
      <c r="K213" s="861" t="s">
        <v>720</v>
      </c>
      <c r="L213" s="858" t="s">
        <v>372</v>
      </c>
      <c r="M213" s="858" t="s">
        <v>731</v>
      </c>
      <c r="N213" s="871" t="s">
        <v>722</v>
      </c>
      <c r="O213" s="871" t="s">
        <v>95</v>
      </c>
      <c r="P213" s="865">
        <v>237202056</v>
      </c>
      <c r="Q213" s="865">
        <v>74</v>
      </c>
      <c r="R213" s="32" t="s">
        <v>738</v>
      </c>
    </row>
    <row r="214" spans="1:18" s="874" customFormat="1" ht="15.75" customHeight="1" x14ac:dyDescent="0.2">
      <c r="A214" s="873" t="s">
        <v>366</v>
      </c>
      <c r="B214" s="874">
        <v>5</v>
      </c>
      <c r="C214" s="858" t="s">
        <v>714</v>
      </c>
      <c r="D214" s="859" t="s">
        <v>715</v>
      </c>
      <c r="E214" s="858" t="s">
        <v>716</v>
      </c>
      <c r="F214" s="213" t="s">
        <v>739</v>
      </c>
      <c r="G214" s="859" t="s">
        <v>740</v>
      </c>
      <c r="H214" s="860" t="s">
        <v>95</v>
      </c>
      <c r="I214" s="868">
        <v>40541</v>
      </c>
      <c r="J214" s="858" t="s">
        <v>741</v>
      </c>
      <c r="K214" s="861" t="s">
        <v>720</v>
      </c>
      <c r="L214" s="858" t="s">
        <v>372</v>
      </c>
      <c r="M214" s="858" t="s">
        <v>109</v>
      </c>
      <c r="N214" s="871" t="s">
        <v>722</v>
      </c>
      <c r="O214" s="871" t="s">
        <v>95</v>
      </c>
      <c r="P214" s="865">
        <v>1695997098</v>
      </c>
      <c r="Q214" s="865" t="s">
        <v>742</v>
      </c>
      <c r="R214" s="32" t="s">
        <v>723</v>
      </c>
    </row>
    <row r="215" spans="1:18" s="874" customFormat="1" ht="15.75" customHeight="1" x14ac:dyDescent="0.2">
      <c r="A215" s="873" t="s">
        <v>366</v>
      </c>
      <c r="B215" s="874">
        <v>5</v>
      </c>
      <c r="C215" s="858" t="s">
        <v>714</v>
      </c>
      <c r="D215" s="859" t="s">
        <v>715</v>
      </c>
      <c r="E215" s="858" t="s">
        <v>716</v>
      </c>
      <c r="F215" s="31" t="s">
        <v>743</v>
      </c>
      <c r="G215" s="859" t="s">
        <v>744</v>
      </c>
      <c r="H215" s="860" t="s">
        <v>95</v>
      </c>
      <c r="I215" s="868">
        <v>40541</v>
      </c>
      <c r="J215" s="858" t="s">
        <v>741</v>
      </c>
      <c r="K215" s="861" t="s">
        <v>720</v>
      </c>
      <c r="L215" s="858">
        <v>0</v>
      </c>
      <c r="M215" s="858">
        <v>12</v>
      </c>
      <c r="N215" s="871" t="s">
        <v>722</v>
      </c>
      <c r="O215" s="871" t="s">
        <v>95</v>
      </c>
      <c r="P215" s="865">
        <v>1800895721</v>
      </c>
      <c r="Q215" s="865">
        <v>73</v>
      </c>
      <c r="R215" s="32" t="s">
        <v>745</v>
      </c>
    </row>
    <row r="216" spans="1:18" s="874" customFormat="1" ht="15.75" customHeight="1" x14ac:dyDescent="0.2">
      <c r="A216" s="873" t="s">
        <v>366</v>
      </c>
      <c r="B216" s="874">
        <v>5</v>
      </c>
      <c r="C216" s="858" t="s">
        <v>714</v>
      </c>
      <c r="D216" s="859" t="s">
        <v>715</v>
      </c>
      <c r="E216" s="858" t="s">
        <v>716</v>
      </c>
      <c r="F216" s="31" t="s">
        <v>746</v>
      </c>
      <c r="G216" s="859" t="s">
        <v>747</v>
      </c>
      <c r="H216" s="860" t="s">
        <v>95</v>
      </c>
      <c r="I216" s="868">
        <v>40542</v>
      </c>
      <c r="J216" s="858" t="s">
        <v>748</v>
      </c>
      <c r="K216" s="861" t="s">
        <v>720</v>
      </c>
      <c r="L216" s="858">
        <v>0</v>
      </c>
      <c r="M216" s="858">
        <v>12</v>
      </c>
      <c r="N216" s="871" t="s">
        <v>722</v>
      </c>
      <c r="O216" s="871" t="s">
        <v>95</v>
      </c>
      <c r="P216" s="865">
        <v>227365326</v>
      </c>
      <c r="Q216" s="865">
        <v>73</v>
      </c>
      <c r="R216" s="32" t="s">
        <v>749</v>
      </c>
    </row>
    <row r="217" spans="1:18" s="874" customFormat="1" ht="15.75" customHeight="1" x14ac:dyDescent="0.2">
      <c r="A217" s="873" t="s">
        <v>366</v>
      </c>
      <c r="B217" s="874">
        <v>6</v>
      </c>
      <c r="C217" s="858" t="s">
        <v>714</v>
      </c>
      <c r="D217" s="859" t="s">
        <v>715</v>
      </c>
      <c r="E217" s="858" t="s">
        <v>716</v>
      </c>
      <c r="F217" s="31" t="s">
        <v>750</v>
      </c>
      <c r="G217" s="859" t="s">
        <v>718</v>
      </c>
      <c r="H217" s="860" t="s">
        <v>95</v>
      </c>
      <c r="I217" s="868">
        <v>40541</v>
      </c>
      <c r="J217" s="858" t="s">
        <v>741</v>
      </c>
      <c r="K217" s="861" t="s">
        <v>720</v>
      </c>
      <c r="L217" s="858" t="s">
        <v>372</v>
      </c>
      <c r="M217" s="858" t="s">
        <v>109</v>
      </c>
      <c r="N217" s="871" t="s">
        <v>722</v>
      </c>
      <c r="O217" s="871" t="s">
        <v>95</v>
      </c>
      <c r="P217" s="865">
        <v>3601791442</v>
      </c>
      <c r="Q217" s="865">
        <v>75</v>
      </c>
      <c r="R217" s="32" t="s">
        <v>723</v>
      </c>
    </row>
    <row r="218" spans="1:18" s="874" customFormat="1" ht="15.75" customHeight="1" x14ac:dyDescent="0.2">
      <c r="A218" s="873" t="s">
        <v>366</v>
      </c>
      <c r="B218" s="874">
        <v>6</v>
      </c>
      <c r="C218" s="858" t="s">
        <v>714</v>
      </c>
      <c r="D218" s="859" t="s">
        <v>715</v>
      </c>
      <c r="E218" s="858" t="s">
        <v>716</v>
      </c>
      <c r="F218" s="31" t="s">
        <v>751</v>
      </c>
      <c r="G218" s="859" t="s">
        <v>752</v>
      </c>
      <c r="H218" s="860" t="s">
        <v>95</v>
      </c>
      <c r="I218" s="868">
        <v>40914</v>
      </c>
      <c r="J218" s="858" t="s">
        <v>753</v>
      </c>
      <c r="K218" s="861" t="s">
        <v>720</v>
      </c>
      <c r="L218" s="858" t="s">
        <v>372</v>
      </c>
      <c r="M218" s="858" t="s">
        <v>754</v>
      </c>
      <c r="N218" s="871" t="s">
        <v>722</v>
      </c>
      <c r="O218" s="871" t="s">
        <v>95</v>
      </c>
      <c r="P218" s="865">
        <v>251648280</v>
      </c>
      <c r="Q218" s="865">
        <v>77</v>
      </c>
      <c r="R218" s="32" t="s">
        <v>723</v>
      </c>
    </row>
    <row r="219" spans="1:18" s="874" customFormat="1" ht="15.75" customHeight="1" x14ac:dyDescent="0.2">
      <c r="A219" s="873" t="s">
        <v>366</v>
      </c>
      <c r="B219" s="874">
        <v>6</v>
      </c>
      <c r="C219" s="858" t="s">
        <v>714</v>
      </c>
      <c r="D219" s="859" t="s">
        <v>715</v>
      </c>
      <c r="E219" s="858" t="s">
        <v>716</v>
      </c>
      <c r="F219" s="213" t="s">
        <v>755</v>
      </c>
      <c r="G219" s="859" t="s">
        <v>756</v>
      </c>
      <c r="H219" s="860" t="s">
        <v>95</v>
      </c>
      <c r="I219" s="868">
        <v>41149</v>
      </c>
      <c r="J219" s="858" t="s">
        <v>757</v>
      </c>
      <c r="K219" s="861" t="s">
        <v>720</v>
      </c>
      <c r="L219" s="858" t="s">
        <v>372</v>
      </c>
      <c r="M219" s="858" t="s">
        <v>731</v>
      </c>
      <c r="N219" s="871" t="s">
        <v>722</v>
      </c>
      <c r="O219" s="871" t="s">
        <v>95</v>
      </c>
      <c r="P219" s="865">
        <v>1060570800</v>
      </c>
      <c r="Q219" s="865">
        <v>72</v>
      </c>
      <c r="R219" s="32" t="s">
        <v>723</v>
      </c>
    </row>
    <row r="220" spans="1:18" s="874" customFormat="1" ht="15.75" customHeight="1" x14ac:dyDescent="0.2">
      <c r="A220" s="873" t="s">
        <v>366</v>
      </c>
      <c r="B220" s="874">
        <v>6</v>
      </c>
      <c r="C220" s="858" t="s">
        <v>714</v>
      </c>
      <c r="D220" s="859" t="s">
        <v>715</v>
      </c>
      <c r="E220" s="858" t="s">
        <v>716</v>
      </c>
      <c r="F220" s="213" t="s">
        <v>758</v>
      </c>
      <c r="G220" s="859" t="s">
        <v>759</v>
      </c>
      <c r="H220" s="860" t="s">
        <v>95</v>
      </c>
      <c r="I220" s="868">
        <v>40567</v>
      </c>
      <c r="J220" s="858" t="s">
        <v>760</v>
      </c>
      <c r="K220" s="861" t="s">
        <v>720</v>
      </c>
      <c r="L220" s="858">
        <v>0</v>
      </c>
      <c r="M220" s="858" t="s">
        <v>109</v>
      </c>
      <c r="N220" s="871" t="s">
        <v>722</v>
      </c>
      <c r="O220" s="871" t="s">
        <v>95</v>
      </c>
      <c r="P220" s="865">
        <v>3680964471</v>
      </c>
      <c r="Q220" s="865">
        <v>76</v>
      </c>
      <c r="R220" s="32" t="s">
        <v>723</v>
      </c>
    </row>
    <row r="221" spans="1:18" s="874" customFormat="1" ht="15.75" customHeight="1" x14ac:dyDescent="0.2">
      <c r="A221" s="873" t="s">
        <v>366</v>
      </c>
      <c r="B221" s="874">
        <v>6</v>
      </c>
      <c r="C221" s="858" t="s">
        <v>714</v>
      </c>
      <c r="D221" s="859" t="s">
        <v>715</v>
      </c>
      <c r="E221" s="858" t="s">
        <v>716</v>
      </c>
      <c r="F221" s="31" t="s">
        <v>761</v>
      </c>
      <c r="G221" s="859" t="s">
        <v>762</v>
      </c>
      <c r="H221" s="860" t="s">
        <v>95</v>
      </c>
      <c r="I221" s="868">
        <v>40905</v>
      </c>
      <c r="J221" s="858" t="s">
        <v>763</v>
      </c>
      <c r="K221" s="861" t="s">
        <v>720</v>
      </c>
      <c r="L221" s="858" t="s">
        <v>372</v>
      </c>
      <c r="M221" s="858" t="s">
        <v>721</v>
      </c>
      <c r="N221" s="871" t="s">
        <v>722</v>
      </c>
      <c r="O221" s="871" t="s">
        <v>95</v>
      </c>
      <c r="P221" s="865">
        <v>3408780165</v>
      </c>
      <c r="Q221" s="865" t="s">
        <v>764</v>
      </c>
      <c r="R221" s="32" t="s">
        <v>723</v>
      </c>
    </row>
    <row r="222" spans="1:18" s="874" customFormat="1" ht="15.75" customHeight="1" x14ac:dyDescent="0.2">
      <c r="A222" s="873" t="s">
        <v>366</v>
      </c>
      <c r="B222" s="874">
        <v>6</v>
      </c>
      <c r="C222" s="858" t="s">
        <v>714</v>
      </c>
      <c r="D222" s="859" t="s">
        <v>715</v>
      </c>
      <c r="E222" s="858" t="s">
        <v>716</v>
      </c>
      <c r="F222" s="213" t="s">
        <v>765</v>
      </c>
      <c r="G222" s="859" t="s">
        <v>762</v>
      </c>
      <c r="H222" s="860" t="s">
        <v>95</v>
      </c>
      <c r="I222" s="868">
        <v>40905</v>
      </c>
      <c r="J222" s="858" t="s">
        <v>766</v>
      </c>
      <c r="K222" s="861" t="s">
        <v>720</v>
      </c>
      <c r="L222" s="858" t="s">
        <v>372</v>
      </c>
      <c r="M222" s="858" t="s">
        <v>767</v>
      </c>
      <c r="N222" s="871" t="s">
        <v>722</v>
      </c>
      <c r="O222" s="871" t="s">
        <v>95</v>
      </c>
      <c r="P222" s="865">
        <v>3239248734</v>
      </c>
      <c r="Q222" s="865">
        <v>75</v>
      </c>
      <c r="R222" s="32" t="s">
        <v>723</v>
      </c>
    </row>
    <row r="223" spans="1:18" s="874" customFormat="1" ht="15.75" customHeight="1" x14ac:dyDescent="0.2">
      <c r="A223" s="873" t="s">
        <v>366</v>
      </c>
      <c r="B223" s="874">
        <v>6</v>
      </c>
      <c r="C223" s="858" t="s">
        <v>714</v>
      </c>
      <c r="D223" s="859" t="s">
        <v>715</v>
      </c>
      <c r="E223" s="858" t="s">
        <v>716</v>
      </c>
      <c r="F223" s="213" t="s">
        <v>768</v>
      </c>
      <c r="G223" s="859" t="s">
        <v>762</v>
      </c>
      <c r="H223" s="860" t="s">
        <v>95</v>
      </c>
      <c r="I223" s="868">
        <v>40905</v>
      </c>
      <c r="J223" s="858" t="s">
        <v>766</v>
      </c>
      <c r="K223" s="861" t="s">
        <v>720</v>
      </c>
      <c r="L223" s="858" t="s">
        <v>372</v>
      </c>
      <c r="M223" s="858" t="s">
        <v>767</v>
      </c>
      <c r="N223" s="871" t="s">
        <v>722</v>
      </c>
      <c r="O223" s="871" t="s">
        <v>95</v>
      </c>
      <c r="P223" s="865">
        <v>4122680207</v>
      </c>
      <c r="Q223" s="865">
        <v>76</v>
      </c>
      <c r="R223" s="32" t="s">
        <v>723</v>
      </c>
    </row>
    <row r="224" spans="1:18" s="874" customFormat="1" ht="15.75" customHeight="1" x14ac:dyDescent="0.2">
      <c r="A224" s="873" t="s">
        <v>366</v>
      </c>
      <c r="B224" s="874">
        <v>6</v>
      </c>
      <c r="C224" s="858" t="s">
        <v>714</v>
      </c>
      <c r="D224" s="859" t="s">
        <v>715</v>
      </c>
      <c r="E224" s="858" t="s">
        <v>716</v>
      </c>
      <c r="F224" s="213" t="s">
        <v>769</v>
      </c>
      <c r="G224" s="859" t="s">
        <v>770</v>
      </c>
      <c r="H224" s="860" t="s">
        <v>95</v>
      </c>
      <c r="I224" s="868">
        <v>41518</v>
      </c>
      <c r="J224" s="858" t="s">
        <v>771</v>
      </c>
      <c r="K224" s="861" t="s">
        <v>720</v>
      </c>
      <c r="L224" s="858" t="s">
        <v>372</v>
      </c>
      <c r="M224" s="858" t="s">
        <v>772</v>
      </c>
      <c r="N224" s="871" t="s">
        <v>722</v>
      </c>
      <c r="O224" s="871" t="s">
        <v>95</v>
      </c>
      <c r="P224" s="865">
        <v>252657699</v>
      </c>
      <c r="Q224" s="865">
        <v>77</v>
      </c>
      <c r="R224" s="32" t="s">
        <v>723</v>
      </c>
    </row>
    <row r="225" spans="1:18" s="874" customFormat="1" ht="15.75" customHeight="1" x14ac:dyDescent="0.2">
      <c r="A225" s="873" t="s">
        <v>366</v>
      </c>
      <c r="B225" s="874">
        <v>7</v>
      </c>
      <c r="C225" s="858" t="s">
        <v>714</v>
      </c>
      <c r="D225" s="859" t="s">
        <v>715</v>
      </c>
      <c r="E225" s="858" t="s">
        <v>716</v>
      </c>
      <c r="F225" s="213" t="s">
        <v>773</v>
      </c>
      <c r="G225" s="859" t="s">
        <v>774</v>
      </c>
      <c r="H225" s="860" t="s">
        <v>94</v>
      </c>
      <c r="I225" s="868" t="s">
        <v>775</v>
      </c>
      <c r="J225" s="858" t="s">
        <v>776</v>
      </c>
      <c r="K225" s="861" t="s">
        <v>720</v>
      </c>
      <c r="L225" s="858" t="s">
        <v>372</v>
      </c>
      <c r="M225" s="858" t="s">
        <v>777</v>
      </c>
      <c r="N225" s="871" t="s">
        <v>722</v>
      </c>
      <c r="O225" s="871" t="s">
        <v>94</v>
      </c>
      <c r="P225" s="865" t="s">
        <v>778</v>
      </c>
      <c r="Q225" s="865">
        <v>96</v>
      </c>
      <c r="R225" s="32" t="s">
        <v>723</v>
      </c>
    </row>
    <row r="226" spans="1:18" s="874" customFormat="1" ht="15.75" customHeight="1" x14ac:dyDescent="0.2">
      <c r="A226" s="873" t="s">
        <v>366</v>
      </c>
      <c r="B226" s="874">
        <v>7</v>
      </c>
      <c r="C226" s="858" t="s">
        <v>714</v>
      </c>
      <c r="D226" s="859" t="s">
        <v>715</v>
      </c>
      <c r="E226" s="858" t="s">
        <v>716</v>
      </c>
      <c r="F226" s="213" t="s">
        <v>779</v>
      </c>
      <c r="G226" s="859" t="s">
        <v>780</v>
      </c>
      <c r="H226" s="860" t="s">
        <v>94</v>
      </c>
      <c r="I226" s="868">
        <v>41624</v>
      </c>
      <c r="J226" s="858" t="s">
        <v>781</v>
      </c>
      <c r="K226" s="861" t="s">
        <v>720</v>
      </c>
      <c r="L226" s="858" t="s">
        <v>372</v>
      </c>
      <c r="M226" s="858" t="s">
        <v>777</v>
      </c>
      <c r="N226" s="871" t="s">
        <v>722</v>
      </c>
      <c r="O226" s="871" t="s">
        <v>94</v>
      </c>
      <c r="P226" s="865" t="s">
        <v>778</v>
      </c>
      <c r="Q226" s="865">
        <v>97</v>
      </c>
      <c r="R226" s="32" t="s">
        <v>723</v>
      </c>
    </row>
    <row r="227" spans="1:18" s="874" customFormat="1" ht="15.75" customHeight="1" x14ac:dyDescent="0.2">
      <c r="A227" s="873" t="s">
        <v>366</v>
      </c>
      <c r="B227" s="874">
        <v>7</v>
      </c>
      <c r="C227" s="858" t="s">
        <v>714</v>
      </c>
      <c r="D227" s="859" t="s">
        <v>715</v>
      </c>
      <c r="E227" s="858" t="s">
        <v>716</v>
      </c>
      <c r="F227" s="213" t="s">
        <v>782</v>
      </c>
      <c r="G227" s="859" t="s">
        <v>780</v>
      </c>
      <c r="H227" s="860" t="s">
        <v>94</v>
      </c>
      <c r="I227" s="868">
        <v>41624</v>
      </c>
      <c r="J227" s="858" t="s">
        <v>781</v>
      </c>
      <c r="K227" s="861" t="s">
        <v>720</v>
      </c>
      <c r="L227" s="858" t="s">
        <v>372</v>
      </c>
      <c r="M227" s="858" t="s">
        <v>777</v>
      </c>
      <c r="N227" s="871" t="s">
        <v>722</v>
      </c>
      <c r="O227" s="871" t="s">
        <v>94</v>
      </c>
      <c r="P227" s="865" t="s">
        <v>778</v>
      </c>
      <c r="Q227" s="865" t="s">
        <v>783</v>
      </c>
      <c r="R227" s="32" t="s">
        <v>723</v>
      </c>
    </row>
    <row r="228" spans="1:18" s="874" customFormat="1" ht="15.75" customHeight="1" x14ac:dyDescent="0.2">
      <c r="A228" s="873" t="s">
        <v>366</v>
      </c>
      <c r="B228" s="874">
        <v>7</v>
      </c>
      <c r="C228" s="858" t="s">
        <v>714</v>
      </c>
      <c r="D228" s="859" t="s">
        <v>715</v>
      </c>
      <c r="E228" s="858" t="s">
        <v>716</v>
      </c>
      <c r="F228" s="31" t="s">
        <v>784</v>
      </c>
      <c r="G228" s="859" t="s">
        <v>785</v>
      </c>
      <c r="H228" s="860" t="s">
        <v>94</v>
      </c>
      <c r="I228" s="868">
        <v>41772</v>
      </c>
      <c r="J228" s="858"/>
      <c r="K228" s="861" t="s">
        <v>720</v>
      </c>
      <c r="L228" s="858" t="s">
        <v>772</v>
      </c>
      <c r="M228" s="858" t="s">
        <v>372</v>
      </c>
      <c r="N228" s="858">
        <v>4755</v>
      </c>
      <c r="O228" s="871" t="s">
        <v>94</v>
      </c>
      <c r="P228" s="865" t="s">
        <v>778</v>
      </c>
      <c r="Q228" s="865" t="s">
        <v>786</v>
      </c>
      <c r="R228" s="32" t="s">
        <v>787</v>
      </c>
    </row>
    <row r="229" spans="1:18" s="874" customFormat="1" ht="15.75" customHeight="1" x14ac:dyDescent="0.2">
      <c r="A229" s="873" t="s">
        <v>366</v>
      </c>
      <c r="B229" s="874">
        <v>7</v>
      </c>
      <c r="C229" s="858" t="s">
        <v>714</v>
      </c>
      <c r="D229" s="859" t="s">
        <v>715</v>
      </c>
      <c r="E229" s="858" t="s">
        <v>716</v>
      </c>
      <c r="F229" s="213" t="s">
        <v>788</v>
      </c>
      <c r="G229" s="859" t="s">
        <v>789</v>
      </c>
      <c r="H229" s="860" t="s">
        <v>94</v>
      </c>
      <c r="I229" s="868">
        <v>41624</v>
      </c>
      <c r="J229" s="858" t="s">
        <v>790</v>
      </c>
      <c r="K229" s="861" t="s">
        <v>720</v>
      </c>
      <c r="L229" s="858" t="s">
        <v>372</v>
      </c>
      <c r="M229" s="858" t="s">
        <v>791</v>
      </c>
      <c r="N229" s="858" t="s">
        <v>792</v>
      </c>
      <c r="O229" s="871" t="s">
        <v>94</v>
      </c>
      <c r="P229" s="865" t="s">
        <v>778</v>
      </c>
      <c r="Q229" s="865">
        <v>97</v>
      </c>
      <c r="R229" s="32" t="s">
        <v>723</v>
      </c>
    </row>
  </sheetData>
  <conditionalFormatting sqref="T19:T22">
    <cfRule type="cellIs" dxfId="5" priority="1" operator="equal">
      <formula>"""Revisar"""</formula>
    </cfRule>
  </conditionalFormatting>
  <pageMargins left="0.7" right="0.7" top="0.75" bottom="0.75" header="0.3" footer="0.3"/>
  <pageSetup orientation="portrait" horizontalDpi="4294967295" verticalDpi="4294967295" r:id="rId1"/>
  <extLst>
    <ext xmlns:x14="http://schemas.microsoft.com/office/spreadsheetml/2009/9/main" uri="{78C0D931-6437-407d-A8EE-F0AAD7539E65}">
      <x14:conditionalFormattings>
        <x14:conditionalFormatting xmlns:xm="http://schemas.microsoft.com/office/excel/2006/main">
          <x14:cfRule type="containsText" priority="2" operator="containsText" text="Revisar" id="{C5EEAC4A-1C19-471B-B532-78723785BC4E}">
            <xm:f>NOT(ISERROR(SEARCH("Revisar",CESAR!T25)))</xm:f>
            <x14:dxf>
              <font>
                <color rgb="FF9C0006"/>
              </font>
              <fill>
                <patternFill>
                  <bgColor rgb="FFFFC7CE"/>
                </patternFill>
              </fill>
            </x14:dxf>
          </x14:cfRule>
          <xm:sqref>T19:T22</xm:sqref>
        </x14:conditionalFormatting>
        <x14:conditionalFormatting xmlns:xm="http://schemas.microsoft.com/office/excel/2006/main">
          <x14:cfRule type="containsText" priority="3" operator="containsText" text="Revisar inicio" id="{5CEE7E89-E841-4239-9E91-7DF70D615F17}">
            <xm:f>NOT(ISERROR(SEARCH("Revisar inicio",CESAR!U25)))</xm:f>
            <x14:dxf>
              <font>
                <color rgb="FF9C6500"/>
              </font>
              <fill>
                <patternFill>
                  <bgColor rgb="FFFFEB9C"/>
                </patternFill>
              </fill>
            </x14:dxf>
          </x14:cfRule>
          <xm:sqref>U19:U22</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4"/>
  <sheetViews>
    <sheetView topLeftCell="A52" workbookViewId="0">
      <selection activeCell="C58" sqref="C58"/>
    </sheetView>
  </sheetViews>
  <sheetFormatPr baseColWidth="10" defaultColWidth="23.140625" defaultRowHeight="26.25" customHeight="1" x14ac:dyDescent="0.2"/>
  <cols>
    <col min="1" max="5" width="23.140625" style="106"/>
    <col min="6" max="6" width="32.140625" style="106" customWidth="1"/>
    <col min="7" max="8" width="23.140625" style="106"/>
    <col min="9" max="10" width="23.140625" style="118"/>
    <col min="11" max="16384" width="23.140625" style="106"/>
  </cols>
  <sheetData>
    <row r="1" spans="1:23" s="44" customFormat="1" ht="26.25" customHeight="1" x14ac:dyDescent="0.25">
      <c r="A1" s="47" t="s">
        <v>17</v>
      </c>
      <c r="B1" s="47" t="s">
        <v>18</v>
      </c>
      <c r="C1" s="47" t="s">
        <v>0</v>
      </c>
      <c r="D1" s="47" t="s">
        <v>1</v>
      </c>
      <c r="E1" s="47" t="s">
        <v>2</v>
      </c>
      <c r="F1" s="47" t="s">
        <v>3</v>
      </c>
      <c r="G1" s="47" t="s">
        <v>4</v>
      </c>
      <c r="H1" s="47" t="s">
        <v>5</v>
      </c>
      <c r="I1" s="49" t="s">
        <v>6</v>
      </c>
      <c r="J1" s="49" t="s">
        <v>7</v>
      </c>
      <c r="K1" s="47" t="s">
        <v>8</v>
      </c>
      <c r="L1" s="47" t="s">
        <v>9</v>
      </c>
      <c r="M1" s="47" t="s">
        <v>10</v>
      </c>
      <c r="N1" s="47" t="s">
        <v>11</v>
      </c>
      <c r="O1" s="47" t="s">
        <v>12</v>
      </c>
      <c r="P1" s="47" t="s">
        <v>13</v>
      </c>
      <c r="Q1" s="47" t="s">
        <v>14</v>
      </c>
      <c r="R1" s="47" t="s">
        <v>15</v>
      </c>
    </row>
    <row r="2" spans="1:23" s="119" customFormat="1" ht="19.5" customHeight="1" x14ac:dyDescent="0.2">
      <c r="A2" s="119" t="s">
        <v>430</v>
      </c>
      <c r="B2" s="119">
        <v>13</v>
      </c>
      <c r="C2" s="12" t="s">
        <v>431</v>
      </c>
      <c r="D2" s="11" t="s">
        <v>432</v>
      </c>
      <c r="E2" s="12" t="s">
        <v>397</v>
      </c>
      <c r="F2" s="13" t="s">
        <v>433</v>
      </c>
      <c r="G2" s="11" t="s">
        <v>19</v>
      </c>
      <c r="H2" s="14">
        <v>1</v>
      </c>
      <c r="I2" s="15">
        <v>40282</v>
      </c>
      <c r="J2" s="15">
        <v>40522</v>
      </c>
      <c r="K2" s="16" t="s">
        <v>16</v>
      </c>
      <c r="L2" s="19">
        <v>8.9</v>
      </c>
      <c r="M2" s="19">
        <v>3.7</v>
      </c>
      <c r="N2" s="19">
        <v>1218</v>
      </c>
      <c r="O2" s="19">
        <f>+N2*H2</f>
        <v>1218</v>
      </c>
      <c r="P2" s="18">
        <v>703979420</v>
      </c>
      <c r="Q2" s="18">
        <v>377</v>
      </c>
      <c r="R2" s="10"/>
    </row>
    <row r="3" spans="1:23" s="119" customFormat="1" ht="19.5" customHeight="1" x14ac:dyDescent="0.2">
      <c r="A3" s="119" t="s">
        <v>430</v>
      </c>
      <c r="B3" s="119">
        <v>13</v>
      </c>
      <c r="C3" s="12" t="s">
        <v>431</v>
      </c>
      <c r="D3" s="11" t="s">
        <v>432</v>
      </c>
      <c r="E3" s="12" t="s">
        <v>397</v>
      </c>
      <c r="F3" s="13" t="s">
        <v>434</v>
      </c>
      <c r="G3" s="11" t="s">
        <v>19</v>
      </c>
      <c r="H3" s="14">
        <v>1</v>
      </c>
      <c r="I3" s="15">
        <v>41292</v>
      </c>
      <c r="J3" s="15">
        <v>41453</v>
      </c>
      <c r="K3" s="16" t="s">
        <v>16</v>
      </c>
      <c r="L3" s="19">
        <v>5.3</v>
      </c>
      <c r="M3" s="19">
        <v>1.7</v>
      </c>
      <c r="N3" s="19">
        <v>225</v>
      </c>
      <c r="O3" s="19">
        <f t="shared" ref="O3:O4" si="0">+N3*H3</f>
        <v>225</v>
      </c>
      <c r="P3" s="18">
        <v>185372078</v>
      </c>
      <c r="Q3" s="18">
        <v>372</v>
      </c>
      <c r="R3" s="10"/>
    </row>
    <row r="4" spans="1:23" s="119" customFormat="1" ht="19.5" customHeight="1" x14ac:dyDescent="0.2">
      <c r="A4" s="119" t="s">
        <v>430</v>
      </c>
      <c r="B4" s="119">
        <v>13</v>
      </c>
      <c r="C4" s="12" t="s">
        <v>431</v>
      </c>
      <c r="D4" s="11" t="s">
        <v>432</v>
      </c>
      <c r="E4" s="12" t="s">
        <v>32</v>
      </c>
      <c r="F4" s="20" t="s">
        <v>435</v>
      </c>
      <c r="G4" s="11" t="s">
        <v>19</v>
      </c>
      <c r="H4" s="14">
        <v>1</v>
      </c>
      <c r="I4" s="15">
        <v>41534</v>
      </c>
      <c r="J4" s="15">
        <v>41988</v>
      </c>
      <c r="K4" s="16" t="s">
        <v>16</v>
      </c>
      <c r="L4" s="19">
        <v>12.1</v>
      </c>
      <c r="M4" s="19">
        <v>2.5</v>
      </c>
      <c r="N4" s="19">
        <v>360</v>
      </c>
      <c r="O4" s="19">
        <f t="shared" si="0"/>
        <v>360</v>
      </c>
      <c r="P4" s="18">
        <v>685202044</v>
      </c>
      <c r="Q4" s="18">
        <v>369</v>
      </c>
      <c r="R4" s="10"/>
    </row>
    <row r="5" spans="1:23" s="119" customFormat="1" ht="19.5" customHeight="1" x14ac:dyDescent="0.2">
      <c r="A5" s="119" t="s">
        <v>430</v>
      </c>
      <c r="B5" s="119">
        <v>13</v>
      </c>
      <c r="C5" s="12" t="s">
        <v>431</v>
      </c>
      <c r="D5" s="11" t="s">
        <v>432</v>
      </c>
      <c r="E5" s="12" t="s">
        <v>436</v>
      </c>
      <c r="F5" s="175">
        <v>2123443</v>
      </c>
      <c r="G5" s="11" t="s">
        <v>19</v>
      </c>
      <c r="H5" s="14">
        <v>1</v>
      </c>
      <c r="I5" s="15">
        <v>41185</v>
      </c>
      <c r="J5" s="15">
        <v>41258</v>
      </c>
      <c r="K5" s="16" t="s">
        <v>16</v>
      </c>
      <c r="L5" s="20">
        <v>3.4</v>
      </c>
      <c r="M5" s="20">
        <v>0</v>
      </c>
      <c r="N5" s="20">
        <v>977</v>
      </c>
      <c r="O5" s="19">
        <f>+N5*H5</f>
        <v>977</v>
      </c>
      <c r="P5" s="18">
        <v>298725697</v>
      </c>
      <c r="Q5" s="18">
        <v>361</v>
      </c>
      <c r="R5" s="10"/>
    </row>
    <row r="6" spans="1:23" s="119" customFormat="1" ht="19.5" customHeight="1" x14ac:dyDescent="0.2">
      <c r="A6" s="119" t="s">
        <v>430</v>
      </c>
      <c r="B6" s="119">
        <v>13</v>
      </c>
      <c r="C6" s="12" t="s">
        <v>431</v>
      </c>
      <c r="D6" s="11" t="s">
        <v>432</v>
      </c>
      <c r="E6" s="12" t="s">
        <v>436</v>
      </c>
      <c r="F6" s="11">
        <v>2121295</v>
      </c>
      <c r="G6" s="11" t="s">
        <v>19</v>
      </c>
      <c r="H6" s="14">
        <v>1</v>
      </c>
      <c r="I6" s="15">
        <v>41040</v>
      </c>
      <c r="J6" s="15">
        <v>41086</v>
      </c>
      <c r="K6" s="16" t="s">
        <v>16</v>
      </c>
      <c r="L6" s="20">
        <v>0</v>
      </c>
      <c r="M6" s="20">
        <v>1.5</v>
      </c>
      <c r="N6" s="20">
        <v>977</v>
      </c>
      <c r="O6" s="19">
        <f t="shared" ref="O6:O11" si="1">+N6*H6</f>
        <v>977</v>
      </c>
      <c r="P6" s="18">
        <v>475602753</v>
      </c>
      <c r="Q6" s="18">
        <v>352</v>
      </c>
      <c r="R6" s="10"/>
    </row>
    <row r="7" spans="1:23" s="119" customFormat="1" ht="19.5" customHeight="1" x14ac:dyDescent="0.2">
      <c r="A7" s="119" t="s">
        <v>430</v>
      </c>
      <c r="B7" s="119">
        <v>13</v>
      </c>
      <c r="C7" s="12" t="s">
        <v>431</v>
      </c>
      <c r="D7" s="11" t="s">
        <v>432</v>
      </c>
      <c r="E7" s="11" t="s">
        <v>437</v>
      </c>
      <c r="F7" s="20" t="s">
        <v>438</v>
      </c>
      <c r="G7" s="11" t="s">
        <v>16</v>
      </c>
      <c r="H7" s="14">
        <v>1</v>
      </c>
      <c r="I7" s="20">
        <v>2005</v>
      </c>
      <c r="J7" s="20">
        <v>2005</v>
      </c>
      <c r="K7" s="16" t="s">
        <v>16</v>
      </c>
      <c r="L7" s="20">
        <v>0</v>
      </c>
      <c r="M7" s="20">
        <v>12</v>
      </c>
      <c r="N7" s="20">
        <v>500</v>
      </c>
      <c r="O7" s="19">
        <f t="shared" si="1"/>
        <v>500</v>
      </c>
      <c r="P7" s="18">
        <v>0</v>
      </c>
      <c r="Q7" s="18">
        <v>348</v>
      </c>
      <c r="R7" s="10" t="s">
        <v>439</v>
      </c>
    </row>
    <row r="8" spans="1:23" s="119" customFormat="1" ht="19.5" customHeight="1" x14ac:dyDescent="0.2">
      <c r="A8" s="119" t="s">
        <v>430</v>
      </c>
      <c r="B8" s="119">
        <v>13</v>
      </c>
      <c r="C8" s="12" t="s">
        <v>431</v>
      </c>
      <c r="D8" s="11" t="s">
        <v>432</v>
      </c>
      <c r="E8" s="12" t="s">
        <v>440</v>
      </c>
      <c r="F8" s="20" t="s">
        <v>438</v>
      </c>
      <c r="G8" s="11" t="s">
        <v>16</v>
      </c>
      <c r="H8" s="14">
        <v>1</v>
      </c>
      <c r="I8" s="11">
        <v>2003</v>
      </c>
      <c r="J8" s="20">
        <v>2003</v>
      </c>
      <c r="K8" s="16"/>
      <c r="L8" s="20">
        <v>0</v>
      </c>
      <c r="M8" s="20">
        <v>12</v>
      </c>
      <c r="N8" s="19"/>
      <c r="O8" s="19">
        <f t="shared" si="1"/>
        <v>0</v>
      </c>
      <c r="P8" s="18">
        <v>0</v>
      </c>
      <c r="Q8" s="18">
        <v>347</v>
      </c>
      <c r="R8" s="10" t="s">
        <v>441</v>
      </c>
    </row>
    <row r="9" spans="1:23" s="119" customFormat="1" ht="19.5" customHeight="1" x14ac:dyDescent="0.2">
      <c r="A9" s="119" t="s">
        <v>430</v>
      </c>
      <c r="B9" s="119">
        <v>13</v>
      </c>
      <c r="C9" s="12" t="s">
        <v>431</v>
      </c>
      <c r="D9" s="11" t="s">
        <v>432</v>
      </c>
      <c r="E9" s="11" t="s">
        <v>442</v>
      </c>
      <c r="F9" s="20" t="s">
        <v>438</v>
      </c>
      <c r="G9" s="11" t="s">
        <v>16</v>
      </c>
      <c r="H9" s="14">
        <v>1</v>
      </c>
      <c r="I9" s="15">
        <v>41487</v>
      </c>
      <c r="J9" s="15" t="s">
        <v>438</v>
      </c>
      <c r="K9" s="16"/>
      <c r="L9" s="20">
        <v>0</v>
      </c>
      <c r="M9" s="20">
        <v>0</v>
      </c>
      <c r="N9" s="17">
        <v>123</v>
      </c>
      <c r="O9" s="19">
        <f t="shared" si="1"/>
        <v>123</v>
      </c>
      <c r="P9" s="18">
        <v>0</v>
      </c>
      <c r="Q9" s="18">
        <v>346</v>
      </c>
      <c r="R9" s="10" t="s">
        <v>443</v>
      </c>
    </row>
    <row r="10" spans="1:23" s="119" customFormat="1" ht="19.5" customHeight="1" x14ac:dyDescent="0.2">
      <c r="A10" s="119" t="s">
        <v>430</v>
      </c>
      <c r="B10" s="119">
        <v>13</v>
      </c>
      <c r="C10" s="12" t="s">
        <v>431</v>
      </c>
      <c r="D10" s="11" t="s">
        <v>432</v>
      </c>
      <c r="E10" s="11" t="s">
        <v>442</v>
      </c>
      <c r="F10" s="20" t="s">
        <v>438</v>
      </c>
      <c r="G10" s="11" t="s">
        <v>16</v>
      </c>
      <c r="H10" s="11">
        <v>100</v>
      </c>
      <c r="I10" s="15">
        <v>40909</v>
      </c>
      <c r="J10" s="15">
        <v>41091</v>
      </c>
      <c r="K10" s="16"/>
      <c r="L10" s="20">
        <v>0</v>
      </c>
      <c r="M10" s="20">
        <v>0</v>
      </c>
      <c r="N10" s="17">
        <v>12</v>
      </c>
      <c r="O10" s="19">
        <f t="shared" si="1"/>
        <v>1200</v>
      </c>
      <c r="P10" s="18">
        <v>0</v>
      </c>
      <c r="Q10" s="18">
        <v>345</v>
      </c>
      <c r="R10" s="10" t="s">
        <v>444</v>
      </c>
    </row>
    <row r="11" spans="1:23" s="119" customFormat="1" ht="19.5" customHeight="1" x14ac:dyDescent="0.2">
      <c r="A11" s="119" t="s">
        <v>430</v>
      </c>
      <c r="B11" s="119">
        <v>13</v>
      </c>
      <c r="C11" s="12" t="s">
        <v>431</v>
      </c>
      <c r="D11" s="11" t="s">
        <v>432</v>
      </c>
      <c r="E11" s="12" t="s">
        <v>445</v>
      </c>
      <c r="F11" s="13" t="s">
        <v>446</v>
      </c>
      <c r="G11" s="11" t="s">
        <v>16</v>
      </c>
      <c r="H11" s="11">
        <v>100</v>
      </c>
      <c r="I11" s="11">
        <v>2002</v>
      </c>
      <c r="J11" s="20">
        <v>2002</v>
      </c>
      <c r="K11" s="16"/>
      <c r="L11" s="20">
        <v>0</v>
      </c>
      <c r="M11" s="20">
        <v>0</v>
      </c>
      <c r="N11" s="19"/>
      <c r="O11" s="19">
        <f t="shared" si="1"/>
        <v>0</v>
      </c>
      <c r="P11" s="18">
        <v>0</v>
      </c>
      <c r="Q11" s="18">
        <v>344</v>
      </c>
      <c r="R11" s="10" t="s">
        <v>441</v>
      </c>
    </row>
    <row r="12" spans="1:23" s="119" customFormat="1" ht="19.5" customHeight="1" x14ac:dyDescent="0.2">
      <c r="A12" s="119" t="s">
        <v>430</v>
      </c>
      <c r="B12" s="119">
        <v>13</v>
      </c>
      <c r="C12" s="12" t="s">
        <v>431</v>
      </c>
      <c r="D12" s="11" t="s">
        <v>432</v>
      </c>
      <c r="E12" s="12" t="s">
        <v>447</v>
      </c>
      <c r="F12" s="13" t="s">
        <v>438</v>
      </c>
      <c r="G12" s="11"/>
      <c r="H12" s="11"/>
      <c r="I12" s="11">
        <v>2003</v>
      </c>
      <c r="J12" s="20">
        <v>2004</v>
      </c>
      <c r="K12" s="16"/>
      <c r="L12" s="122">
        <v>0</v>
      </c>
      <c r="M12" s="122">
        <v>0</v>
      </c>
      <c r="N12" s="19"/>
      <c r="O12" s="19"/>
      <c r="P12" s="18">
        <v>0</v>
      </c>
      <c r="Q12" s="18">
        <v>343</v>
      </c>
      <c r="R12" s="10" t="s">
        <v>441</v>
      </c>
    </row>
    <row r="13" spans="1:23" s="120" customFormat="1" ht="19.5" customHeight="1" x14ac:dyDescent="0.2">
      <c r="A13" s="120" t="s">
        <v>418</v>
      </c>
      <c r="B13" s="120">
        <v>14</v>
      </c>
      <c r="C13" s="120" t="s">
        <v>459</v>
      </c>
      <c r="D13" s="120" t="s">
        <v>459</v>
      </c>
      <c r="E13" s="120" t="s">
        <v>461</v>
      </c>
      <c r="F13" s="120" t="s">
        <v>462</v>
      </c>
      <c r="G13" s="120" t="s">
        <v>19</v>
      </c>
      <c r="I13" s="124">
        <v>40266</v>
      </c>
      <c r="J13" s="124">
        <v>40522</v>
      </c>
      <c r="K13" s="124">
        <v>8.4164383561643845</v>
      </c>
      <c r="L13" s="120" t="s">
        <v>16</v>
      </c>
      <c r="M13" s="120">
        <v>8.4164383561643845</v>
      </c>
      <c r="N13" s="120">
        <v>0</v>
      </c>
      <c r="O13" s="120">
        <v>1882</v>
      </c>
      <c r="Q13" s="120">
        <v>1661763925</v>
      </c>
      <c r="R13" s="120" t="s">
        <v>463</v>
      </c>
      <c r="T13" s="120" t="s">
        <v>464</v>
      </c>
      <c r="U13" s="120" t="s">
        <v>464</v>
      </c>
      <c r="V13" s="120">
        <v>40266</v>
      </c>
      <c r="W13" s="120">
        <v>40522</v>
      </c>
    </row>
    <row r="14" spans="1:23" s="120" customFormat="1" ht="19.5" customHeight="1" x14ac:dyDescent="0.2">
      <c r="A14" s="120" t="s">
        <v>418</v>
      </c>
      <c r="B14" s="120">
        <v>14</v>
      </c>
      <c r="C14" s="120" t="s">
        <v>459</v>
      </c>
      <c r="D14" s="120" t="s">
        <v>459</v>
      </c>
      <c r="E14" s="120" t="s">
        <v>20</v>
      </c>
      <c r="F14" s="173">
        <v>2111126</v>
      </c>
      <c r="G14" s="120" t="s">
        <v>19</v>
      </c>
      <c r="I14" s="124">
        <v>40786</v>
      </c>
      <c r="J14" s="124">
        <v>40942</v>
      </c>
      <c r="K14" s="124">
        <v>5.1287671232876715</v>
      </c>
      <c r="L14" s="120" t="s">
        <v>16</v>
      </c>
      <c r="M14" s="120">
        <v>0</v>
      </c>
      <c r="N14" s="120">
        <v>5.1287671232876715</v>
      </c>
      <c r="O14" s="120">
        <v>1915</v>
      </c>
      <c r="Q14" s="120">
        <v>615187586</v>
      </c>
      <c r="R14" s="120" t="s">
        <v>465</v>
      </c>
      <c r="T14" s="120" t="s">
        <v>464</v>
      </c>
      <c r="U14" s="120" t="s">
        <v>464</v>
      </c>
      <c r="V14" s="120">
        <v>40786</v>
      </c>
      <c r="W14" s="120">
        <v>40942</v>
      </c>
    </row>
    <row r="15" spans="1:23" s="120" customFormat="1" ht="19.5" customHeight="1" x14ac:dyDescent="0.2">
      <c r="A15" s="120" t="s">
        <v>418</v>
      </c>
      <c r="B15" s="120">
        <v>14</v>
      </c>
      <c r="C15" s="120" t="s">
        <v>459</v>
      </c>
      <c r="D15" s="120" t="s">
        <v>459</v>
      </c>
      <c r="E15" s="120" t="s">
        <v>466</v>
      </c>
      <c r="F15" s="173" t="s">
        <v>467</v>
      </c>
      <c r="G15" s="120" t="s">
        <v>19</v>
      </c>
      <c r="I15" s="124">
        <v>41512</v>
      </c>
      <c r="J15" s="124">
        <v>41912</v>
      </c>
      <c r="K15" s="124">
        <v>13.150684931506849</v>
      </c>
      <c r="L15" s="120" t="s">
        <v>16</v>
      </c>
      <c r="O15" s="120">
        <v>60</v>
      </c>
      <c r="Q15" s="120">
        <v>160052160</v>
      </c>
      <c r="R15" s="120" t="s">
        <v>468</v>
      </c>
      <c r="T15" s="120" t="s">
        <v>464</v>
      </c>
      <c r="U15" s="120" t="s">
        <v>464</v>
      </c>
      <c r="V15" s="120">
        <v>41512</v>
      </c>
      <c r="W15" s="120">
        <v>41912</v>
      </c>
    </row>
    <row r="16" spans="1:23" s="120" customFormat="1" ht="19.5" customHeight="1" x14ac:dyDescent="0.2">
      <c r="A16" s="120" t="s">
        <v>418</v>
      </c>
      <c r="B16" s="120">
        <v>13</v>
      </c>
      <c r="C16" s="120" t="s">
        <v>459</v>
      </c>
      <c r="D16" s="120" t="s">
        <v>459</v>
      </c>
      <c r="E16" s="120" t="s">
        <v>469</v>
      </c>
      <c r="F16" s="120">
        <v>2121682</v>
      </c>
      <c r="G16" s="120" t="s">
        <v>19</v>
      </c>
      <c r="I16" s="124">
        <v>41075</v>
      </c>
      <c r="J16" s="124">
        <v>41128</v>
      </c>
      <c r="K16" s="124">
        <v>1.7424657534246575</v>
      </c>
      <c r="L16" s="120" t="s">
        <v>16</v>
      </c>
      <c r="M16" s="120">
        <v>0</v>
      </c>
      <c r="N16" s="120">
        <v>1.7424657534246575</v>
      </c>
      <c r="O16" s="120">
        <v>370</v>
      </c>
      <c r="Q16" s="120">
        <v>43945931</v>
      </c>
      <c r="R16" s="120" t="s">
        <v>470</v>
      </c>
      <c r="T16" s="120" t="s">
        <v>464</v>
      </c>
      <c r="U16" s="120" t="s">
        <v>464</v>
      </c>
      <c r="V16" s="120">
        <v>41075</v>
      </c>
      <c r="W16" s="120">
        <v>41128</v>
      </c>
    </row>
    <row r="17" spans="1:23" s="120" customFormat="1" ht="19.5" customHeight="1" x14ac:dyDescent="0.2">
      <c r="A17" s="120" t="s">
        <v>418</v>
      </c>
      <c r="B17" s="120">
        <v>13</v>
      </c>
      <c r="C17" s="120" t="s">
        <v>459</v>
      </c>
      <c r="D17" s="120" t="s">
        <v>459</v>
      </c>
      <c r="E17" s="120" t="s">
        <v>471</v>
      </c>
      <c r="F17" s="173" t="s">
        <v>472</v>
      </c>
      <c r="G17" s="120" t="s">
        <v>19</v>
      </c>
      <c r="I17" s="124">
        <v>41257</v>
      </c>
      <c r="J17" s="124">
        <v>41988</v>
      </c>
      <c r="K17" s="124">
        <v>24.032876712328768</v>
      </c>
      <c r="M17" s="120">
        <v>21.534246575342465</v>
      </c>
      <c r="N17" s="120">
        <v>2.4986301369863035</v>
      </c>
      <c r="O17" s="120">
        <v>338</v>
      </c>
      <c r="Q17" s="120">
        <v>1065332398</v>
      </c>
      <c r="R17" s="120" t="s">
        <v>473</v>
      </c>
      <c r="T17" s="120" t="s">
        <v>474</v>
      </c>
      <c r="U17" s="120" t="s">
        <v>464</v>
      </c>
      <c r="V17" s="120">
        <v>41257</v>
      </c>
      <c r="W17" s="120">
        <v>41912</v>
      </c>
    </row>
    <row r="18" spans="1:23" s="120" customFormat="1" ht="19.5" customHeight="1" x14ac:dyDescent="0.2">
      <c r="A18" s="120" t="s">
        <v>418</v>
      </c>
      <c r="B18" s="120">
        <v>13</v>
      </c>
      <c r="C18" s="120" t="s">
        <v>459</v>
      </c>
      <c r="D18" s="120" t="s">
        <v>459</v>
      </c>
      <c r="E18" s="120" t="s">
        <v>469</v>
      </c>
      <c r="F18" s="120">
        <v>2122641</v>
      </c>
      <c r="G18" s="120" t="s">
        <v>19</v>
      </c>
      <c r="I18" s="124">
        <v>41156</v>
      </c>
      <c r="J18" s="124">
        <v>41258</v>
      </c>
      <c r="K18" s="124">
        <v>3.353424657534247</v>
      </c>
      <c r="M18" s="120">
        <v>3.353424657534247</v>
      </c>
      <c r="N18" s="120">
        <v>0</v>
      </c>
      <c r="O18" s="120">
        <v>370</v>
      </c>
      <c r="Q18" s="120">
        <v>107902701</v>
      </c>
      <c r="R18" s="120" t="s">
        <v>475</v>
      </c>
      <c r="T18" s="120" t="s">
        <v>464</v>
      </c>
      <c r="U18" s="120" t="s">
        <v>464</v>
      </c>
      <c r="V18" s="120">
        <v>41156</v>
      </c>
      <c r="W18" s="120">
        <v>41258</v>
      </c>
    </row>
    <row r="19" spans="1:23" s="10" customFormat="1" ht="19.5" customHeight="1" x14ac:dyDescent="0.25">
      <c r="A19" s="10" t="s">
        <v>418</v>
      </c>
      <c r="B19" s="10">
        <v>14</v>
      </c>
      <c r="C19" s="12" t="s">
        <v>459</v>
      </c>
      <c r="D19" s="12" t="s">
        <v>459</v>
      </c>
      <c r="E19" s="12" t="s">
        <v>374</v>
      </c>
      <c r="F19" s="20">
        <v>2123440</v>
      </c>
      <c r="G19" s="11" t="s">
        <v>19</v>
      </c>
      <c r="H19" s="14"/>
      <c r="I19" s="15">
        <v>41185</v>
      </c>
      <c r="J19" s="15">
        <v>41258</v>
      </c>
      <c r="K19" s="86">
        <f>(YEARFRAC(I19,J19,3))*12</f>
        <v>2.4000000000000004</v>
      </c>
      <c r="L19" s="16" t="s">
        <v>16</v>
      </c>
      <c r="M19" s="87" t="e">
        <f>(YEARFRAC(V19,W19,3)*12)</f>
        <v>#REF!</v>
      </c>
      <c r="N19" s="87" t="e">
        <f>K19-M19</f>
        <v>#REF!</v>
      </c>
      <c r="O19" s="19">
        <v>905</v>
      </c>
      <c r="P19" s="19">
        <f>+O19*H19</f>
        <v>0</v>
      </c>
      <c r="Q19" s="18">
        <v>196151889</v>
      </c>
      <c r="R19" s="18" t="s">
        <v>476</v>
      </c>
      <c r="T19" s="10" t="e">
        <f>IF(J19&gt;#REF!,"Revisar","")</f>
        <v>#REF!</v>
      </c>
      <c r="U19" s="10" t="e">
        <f>IF(I19&lt;#REF!,"Revisar inicio","")</f>
        <v>#REF!</v>
      </c>
      <c r="V19" s="16" t="e">
        <f>IF(I19="","",IF(I19&lt;#REF!,#REF!,I19))</f>
        <v>#REF!</v>
      </c>
      <c r="W19" s="16" t="e">
        <f>IF(J19="","",IF(J19&gt;#REF!,#REF!,J19))</f>
        <v>#REF!</v>
      </c>
    </row>
    <row r="20" spans="1:23" s="10" customFormat="1" ht="19.5" customHeight="1" x14ac:dyDescent="0.25">
      <c r="A20" s="10" t="s">
        <v>418</v>
      </c>
      <c r="B20" s="10">
        <v>14</v>
      </c>
      <c r="C20" s="12" t="s">
        <v>459</v>
      </c>
      <c r="D20" s="11" t="s">
        <v>459</v>
      </c>
      <c r="E20" s="12" t="s">
        <v>374</v>
      </c>
      <c r="F20" s="20">
        <v>2130520</v>
      </c>
      <c r="G20" s="11" t="s">
        <v>19</v>
      </c>
      <c r="H20" s="11"/>
      <c r="I20" s="15">
        <v>41370</v>
      </c>
      <c r="J20" s="15">
        <v>41453</v>
      </c>
      <c r="K20" s="86">
        <f>(YEARFRAC(I20,J20,3))*12</f>
        <v>2.7287671232876711</v>
      </c>
      <c r="L20" s="16" t="s">
        <v>16</v>
      </c>
      <c r="M20" s="87" t="e">
        <f>(YEARFRAC(V20,W20,3)*12)</f>
        <v>#REF!</v>
      </c>
      <c r="N20" s="87" t="e">
        <f>K20-M20</f>
        <v>#REF!</v>
      </c>
      <c r="O20" s="19">
        <v>1915</v>
      </c>
      <c r="P20" s="19"/>
      <c r="Q20" s="18">
        <v>638015013</v>
      </c>
      <c r="R20" s="18" t="s">
        <v>477</v>
      </c>
      <c r="T20" s="10" t="e">
        <f>IF(J20&gt;#REF!,"Revisar","")</f>
        <v>#REF!</v>
      </c>
      <c r="U20" s="10" t="e">
        <f>IF(I20&lt;#REF!,"Revisar inicio","")</f>
        <v>#REF!</v>
      </c>
      <c r="V20" s="16" t="e">
        <f>IF(I20="","",IF(I20&lt;#REF!,#REF!,I20))</f>
        <v>#REF!</v>
      </c>
      <c r="W20" s="16" t="e">
        <f>IF(J20="","",IF(J20&gt;#REF!,#REF!,J20))</f>
        <v>#REF!</v>
      </c>
    </row>
    <row r="21" spans="1:23" s="10" customFormat="1" ht="19.5" customHeight="1" x14ac:dyDescent="0.25">
      <c r="A21" s="10" t="s">
        <v>418</v>
      </c>
      <c r="B21" s="10">
        <v>14</v>
      </c>
      <c r="C21" s="12" t="s">
        <v>459</v>
      </c>
      <c r="D21" s="11" t="s">
        <v>459</v>
      </c>
      <c r="E21" s="12" t="s">
        <v>478</v>
      </c>
      <c r="F21" s="13"/>
      <c r="G21" s="11" t="s">
        <v>19</v>
      </c>
      <c r="H21" s="11"/>
      <c r="I21" s="15"/>
      <c r="J21" s="15"/>
      <c r="K21" s="86"/>
      <c r="L21" s="16"/>
      <c r="M21" s="86" t="e">
        <f>(YEARFRAC(V21,W21,3)*12)</f>
        <v>#VALUE!</v>
      </c>
      <c r="N21" s="86" t="e">
        <f>K21-M21</f>
        <v>#VALUE!</v>
      </c>
      <c r="O21" s="19"/>
      <c r="P21" s="19"/>
      <c r="Q21" s="18"/>
      <c r="R21" s="18"/>
      <c r="S21" s="10" t="s">
        <v>479</v>
      </c>
      <c r="T21" s="10" t="e">
        <f>IF(J21&gt;#REF!,"Revisar","")</f>
        <v>#REF!</v>
      </c>
      <c r="U21" s="10" t="e">
        <f>IF(I21&lt;#REF!,"Revisar inicio","")</f>
        <v>#REF!</v>
      </c>
      <c r="V21" s="16" t="str">
        <f>IF(I21="","",IF(I21&lt;#REF!,#REF!,I21))</f>
        <v/>
      </c>
      <c r="W21" s="16" t="str">
        <f>IF(J21="","",IF(J21&gt;#REF!,#REF!,J21))</f>
        <v/>
      </c>
    </row>
    <row r="22" spans="1:23" s="10" customFormat="1" ht="19.5" customHeight="1" x14ac:dyDescent="0.25">
      <c r="A22" s="10" t="s">
        <v>418</v>
      </c>
      <c r="B22" s="10">
        <v>14</v>
      </c>
      <c r="C22" s="12" t="s">
        <v>459</v>
      </c>
      <c r="D22" s="11" t="s">
        <v>459</v>
      </c>
      <c r="E22" s="12" t="s">
        <v>480</v>
      </c>
      <c r="F22" s="13"/>
      <c r="G22" s="11"/>
      <c r="H22" s="11"/>
      <c r="I22" s="15"/>
      <c r="J22" s="15"/>
      <c r="K22" s="86">
        <f>(YEARFRAC(I22,J22,3))*12</f>
        <v>0</v>
      </c>
      <c r="L22" s="16"/>
      <c r="M22" s="86" t="e">
        <f>(YEARFRAC(V22,W22,3)*12)</f>
        <v>#VALUE!</v>
      </c>
      <c r="N22" s="86" t="e">
        <f>K22-M22</f>
        <v>#VALUE!</v>
      </c>
      <c r="O22" s="19"/>
      <c r="P22" s="19"/>
      <c r="Q22" s="18"/>
      <c r="R22" s="18"/>
      <c r="S22" s="10" t="s">
        <v>479</v>
      </c>
      <c r="T22" s="10" t="e">
        <f>IF(J22&gt;#REF!,"Revisar","")</f>
        <v>#REF!</v>
      </c>
      <c r="U22" s="10" t="e">
        <f>IF(I22&lt;#REF!,"Revisar inicio","")</f>
        <v>#REF!</v>
      </c>
      <c r="V22" s="16" t="str">
        <f>IF(I22="","",IF(I22&lt;#REF!,#REF!,I22))</f>
        <v/>
      </c>
      <c r="W22" s="16" t="str">
        <f>IF(J22="","",IF(J22&gt;#REF!,#REF!,J22))</f>
        <v/>
      </c>
    </row>
    <row r="23" spans="1:23" s="119" customFormat="1" ht="19.5" customHeight="1" x14ac:dyDescent="0.2">
      <c r="A23" s="10" t="s">
        <v>418</v>
      </c>
      <c r="B23" s="119">
        <v>13</v>
      </c>
      <c r="C23" s="119" t="s">
        <v>459</v>
      </c>
      <c r="D23" s="119" t="s">
        <v>459</v>
      </c>
      <c r="E23" s="119" t="s">
        <v>374</v>
      </c>
      <c r="F23" s="174">
        <v>21116</v>
      </c>
      <c r="G23" s="119" t="s">
        <v>19</v>
      </c>
      <c r="I23" s="125">
        <v>40843</v>
      </c>
      <c r="J23" s="125">
        <v>40984</v>
      </c>
      <c r="K23" s="119">
        <v>4.6356164383561644</v>
      </c>
      <c r="L23" s="119" t="s">
        <v>16</v>
      </c>
      <c r="M23" s="119">
        <v>4.6356164383561644</v>
      </c>
      <c r="N23" s="119">
        <v>0</v>
      </c>
      <c r="O23" s="119">
        <v>905</v>
      </c>
      <c r="P23" s="119">
        <v>0</v>
      </c>
      <c r="Q23" s="119">
        <v>257393672</v>
      </c>
      <c r="R23" s="119" t="s">
        <v>481</v>
      </c>
      <c r="T23" s="119" t="s">
        <v>464</v>
      </c>
      <c r="U23" s="119" t="s">
        <v>464</v>
      </c>
      <c r="V23" s="119">
        <v>40843</v>
      </c>
      <c r="W23" s="119">
        <v>40984</v>
      </c>
    </row>
    <row r="24" spans="1:23" s="119" customFormat="1" ht="19.5" customHeight="1" x14ac:dyDescent="0.2">
      <c r="A24" s="10" t="s">
        <v>418</v>
      </c>
      <c r="B24" s="119">
        <v>13</v>
      </c>
      <c r="C24" s="119" t="s">
        <v>459</v>
      </c>
      <c r="D24" s="119" t="s">
        <v>459</v>
      </c>
      <c r="E24" s="119" t="s">
        <v>374</v>
      </c>
      <c r="F24" s="174">
        <v>21234</v>
      </c>
      <c r="G24" s="119" t="s">
        <v>19</v>
      </c>
      <c r="I24" s="125">
        <v>41186</v>
      </c>
      <c r="J24" s="125">
        <v>41258</v>
      </c>
      <c r="K24" s="119">
        <v>2.3671232876712329</v>
      </c>
      <c r="L24" s="119" t="s">
        <v>16</v>
      </c>
      <c r="M24" s="119">
        <v>2.3671232876712329</v>
      </c>
      <c r="N24" s="119">
        <v>0</v>
      </c>
      <c r="O24" s="119">
        <v>1915</v>
      </c>
      <c r="Q24" s="119">
        <v>413104041</v>
      </c>
      <c r="R24" s="119" t="s">
        <v>482</v>
      </c>
      <c r="T24" s="119" t="s">
        <v>464</v>
      </c>
      <c r="U24" s="119" t="s">
        <v>464</v>
      </c>
      <c r="V24" s="119">
        <v>41186</v>
      </c>
      <c r="W24" s="119">
        <v>41258</v>
      </c>
    </row>
    <row r="25" spans="1:23" s="119" customFormat="1" ht="19.5" customHeight="1" x14ac:dyDescent="0.2">
      <c r="A25" s="10" t="s">
        <v>418</v>
      </c>
      <c r="B25" s="119">
        <v>13</v>
      </c>
      <c r="C25" s="119" t="s">
        <v>459</v>
      </c>
      <c r="D25" s="119" t="s">
        <v>459</v>
      </c>
      <c r="E25" s="119" t="s">
        <v>483</v>
      </c>
      <c r="G25" s="119" t="s">
        <v>19</v>
      </c>
      <c r="I25" s="125">
        <v>41214</v>
      </c>
      <c r="J25" s="125">
        <v>41424</v>
      </c>
      <c r="K25" s="119">
        <v>6.9041095890410951</v>
      </c>
      <c r="L25" s="119" t="s">
        <v>16</v>
      </c>
      <c r="M25" s="119">
        <v>6.9041095890410951</v>
      </c>
      <c r="N25" s="119">
        <v>0</v>
      </c>
      <c r="O25" s="119">
        <v>19</v>
      </c>
      <c r="R25" s="119">
        <v>85</v>
      </c>
      <c r="S25" s="119" t="s">
        <v>484</v>
      </c>
      <c r="T25" s="119" t="s">
        <v>464</v>
      </c>
      <c r="U25" s="119" t="s">
        <v>464</v>
      </c>
      <c r="V25" s="119">
        <v>41214</v>
      </c>
      <c r="W25" s="119">
        <v>41424</v>
      </c>
    </row>
    <row r="26" spans="1:23" s="119" customFormat="1" ht="19.5" customHeight="1" x14ac:dyDescent="0.2">
      <c r="A26" s="10" t="s">
        <v>418</v>
      </c>
      <c r="B26" s="119">
        <v>13</v>
      </c>
      <c r="C26" s="119" t="s">
        <v>459</v>
      </c>
      <c r="D26" s="119" t="s">
        <v>459</v>
      </c>
      <c r="E26" s="119" t="s">
        <v>485</v>
      </c>
      <c r="I26" s="125"/>
      <c r="J26" s="125"/>
      <c r="K26" s="119">
        <v>0</v>
      </c>
      <c r="M26" s="119" t="e">
        <v>#VALUE!</v>
      </c>
      <c r="N26" s="119" t="e">
        <v>#VALUE!</v>
      </c>
      <c r="S26" s="119" t="s">
        <v>486</v>
      </c>
      <c r="T26" s="119" t="s">
        <v>464</v>
      </c>
      <c r="U26" s="119" t="s">
        <v>487</v>
      </c>
      <c r="V26" s="119" t="s">
        <v>464</v>
      </c>
      <c r="W26" s="119" t="s">
        <v>464</v>
      </c>
    </row>
    <row r="27" spans="1:23" s="119" customFormat="1" ht="19.5" customHeight="1" x14ac:dyDescent="0.2">
      <c r="A27" s="10" t="s">
        <v>418</v>
      </c>
      <c r="B27" s="119">
        <v>13</v>
      </c>
      <c r="C27" s="119" t="s">
        <v>459</v>
      </c>
      <c r="D27" s="119" t="s">
        <v>459</v>
      </c>
      <c r="E27" s="119" t="s">
        <v>488</v>
      </c>
      <c r="F27" s="119">
        <v>0.04</v>
      </c>
      <c r="I27" s="125"/>
      <c r="J27" s="125"/>
      <c r="K27" s="119">
        <v>0</v>
      </c>
      <c r="M27" s="119" t="e">
        <v>#VALUE!</v>
      </c>
      <c r="N27" s="119" t="e">
        <v>#VALUE!</v>
      </c>
      <c r="S27" s="119" t="s">
        <v>489</v>
      </c>
      <c r="T27" s="119" t="s">
        <v>464</v>
      </c>
      <c r="U27" s="119" t="s">
        <v>487</v>
      </c>
      <c r="V27" s="119" t="s">
        <v>464</v>
      </c>
      <c r="W27" s="119" t="s">
        <v>464</v>
      </c>
    </row>
    <row r="28" spans="1:23" s="119" customFormat="1" ht="19.5" customHeight="1" x14ac:dyDescent="0.2">
      <c r="A28" s="10" t="s">
        <v>418</v>
      </c>
      <c r="B28" s="119">
        <v>13</v>
      </c>
      <c r="C28" s="119" t="s">
        <v>459</v>
      </c>
      <c r="D28" s="119" t="s">
        <v>459</v>
      </c>
      <c r="E28" s="119" t="s">
        <v>490</v>
      </c>
      <c r="I28" s="125"/>
      <c r="J28" s="125"/>
      <c r="K28" s="119">
        <v>0</v>
      </c>
      <c r="M28" s="119" t="e">
        <v>#VALUE!</v>
      </c>
      <c r="N28" s="119" t="e">
        <v>#VALUE!</v>
      </c>
      <c r="S28" s="119" t="s">
        <v>491</v>
      </c>
      <c r="T28" s="119" t="s">
        <v>464</v>
      </c>
      <c r="U28" s="119" t="s">
        <v>487</v>
      </c>
      <c r="V28" s="119" t="s">
        <v>464</v>
      </c>
      <c r="W28" s="119" t="s">
        <v>464</v>
      </c>
    </row>
    <row r="29" spans="1:23" s="120" customFormat="1" ht="19.5" customHeight="1" x14ac:dyDescent="0.2">
      <c r="A29" s="120" t="s">
        <v>492</v>
      </c>
      <c r="C29" s="33" t="s">
        <v>493</v>
      </c>
      <c r="D29" s="33" t="s">
        <v>431</v>
      </c>
      <c r="E29" s="33" t="s">
        <v>494</v>
      </c>
      <c r="F29" s="33" t="s">
        <v>495</v>
      </c>
      <c r="G29" s="33" t="s">
        <v>19</v>
      </c>
      <c r="H29" s="34">
        <v>1</v>
      </c>
      <c r="I29" s="35">
        <v>40217</v>
      </c>
      <c r="J29" s="35">
        <v>40527</v>
      </c>
      <c r="K29" s="33" t="s">
        <v>16</v>
      </c>
      <c r="L29" s="33" t="s">
        <v>496</v>
      </c>
      <c r="M29" s="33"/>
      <c r="N29" s="33">
        <v>370</v>
      </c>
      <c r="O29" s="34">
        <v>1</v>
      </c>
      <c r="P29" s="33" t="s">
        <v>497</v>
      </c>
      <c r="Q29" s="33" t="s">
        <v>498</v>
      </c>
      <c r="R29" s="33"/>
    </row>
    <row r="30" spans="1:23" s="120" customFormat="1" ht="19.5" customHeight="1" x14ac:dyDescent="0.2">
      <c r="A30" s="120" t="s">
        <v>492</v>
      </c>
      <c r="C30" s="33" t="s">
        <v>493</v>
      </c>
      <c r="D30" s="33" t="s">
        <v>431</v>
      </c>
      <c r="E30" s="33" t="s">
        <v>494</v>
      </c>
      <c r="F30" s="33" t="s">
        <v>499</v>
      </c>
      <c r="G30" s="33" t="s">
        <v>19</v>
      </c>
      <c r="H30" s="34">
        <v>1</v>
      </c>
      <c r="I30" s="35">
        <v>40679</v>
      </c>
      <c r="J30" s="35">
        <v>40804</v>
      </c>
      <c r="K30" s="33" t="s">
        <v>16</v>
      </c>
      <c r="L30" s="33" t="s">
        <v>500</v>
      </c>
      <c r="M30" s="33"/>
      <c r="N30" s="33">
        <v>0</v>
      </c>
      <c r="O30" s="34">
        <v>1</v>
      </c>
      <c r="P30" s="33" t="s">
        <v>501</v>
      </c>
      <c r="Q30" s="33" t="s">
        <v>502</v>
      </c>
      <c r="R30" s="33" t="s">
        <v>503</v>
      </c>
    </row>
    <row r="31" spans="1:23" s="120" customFormat="1" ht="19.5" customHeight="1" x14ac:dyDescent="0.2">
      <c r="A31" s="120" t="s">
        <v>492</v>
      </c>
      <c r="C31" s="33" t="s">
        <v>493</v>
      </c>
      <c r="D31" s="33" t="s">
        <v>431</v>
      </c>
      <c r="E31" s="33" t="s">
        <v>504</v>
      </c>
      <c r="F31" s="33">
        <v>2111619</v>
      </c>
      <c r="G31" s="33" t="s">
        <v>19</v>
      </c>
      <c r="H31" s="34">
        <v>1</v>
      </c>
      <c r="I31" s="35">
        <v>40844</v>
      </c>
      <c r="J31" s="35">
        <v>40969</v>
      </c>
      <c r="K31" s="33" t="s">
        <v>16</v>
      </c>
      <c r="L31" s="33" t="s">
        <v>505</v>
      </c>
      <c r="M31" s="33"/>
      <c r="N31" s="33">
        <v>977</v>
      </c>
      <c r="O31" s="34">
        <v>1</v>
      </c>
      <c r="P31" s="33" t="s">
        <v>506</v>
      </c>
      <c r="Q31" s="33" t="s">
        <v>507</v>
      </c>
      <c r="R31" s="33"/>
    </row>
    <row r="32" spans="1:23" s="120" customFormat="1" ht="19.5" customHeight="1" x14ac:dyDescent="0.2">
      <c r="A32" s="120" t="s">
        <v>492</v>
      </c>
      <c r="C32" s="33" t="s">
        <v>493</v>
      </c>
      <c r="D32" s="33" t="s">
        <v>431</v>
      </c>
      <c r="E32" s="33" t="s">
        <v>508</v>
      </c>
      <c r="F32" s="33">
        <v>2121266</v>
      </c>
      <c r="G32" s="33" t="s">
        <v>19</v>
      </c>
      <c r="H32" s="34">
        <v>1</v>
      </c>
      <c r="I32" s="35">
        <v>41033</v>
      </c>
      <c r="J32" s="35">
        <v>41180</v>
      </c>
      <c r="K32" s="33" t="s">
        <v>16</v>
      </c>
      <c r="L32" s="33" t="s">
        <v>509</v>
      </c>
      <c r="M32" s="33"/>
      <c r="N32" s="33">
        <v>1915</v>
      </c>
      <c r="O32" s="33">
        <v>100</v>
      </c>
      <c r="P32" s="33" t="s">
        <v>510</v>
      </c>
      <c r="Q32" s="33" t="s">
        <v>511</v>
      </c>
      <c r="R32" s="33"/>
    </row>
    <row r="33" spans="1:18" s="120" customFormat="1" ht="19.5" customHeight="1" x14ac:dyDescent="0.2">
      <c r="A33" s="120" t="s">
        <v>492</v>
      </c>
      <c r="C33" s="33" t="s">
        <v>493</v>
      </c>
      <c r="D33" s="33" t="s">
        <v>431</v>
      </c>
      <c r="E33" s="33" t="s">
        <v>508</v>
      </c>
      <c r="F33" s="33">
        <v>2130517</v>
      </c>
      <c r="G33" s="33" t="s">
        <v>19</v>
      </c>
      <c r="H33" s="34">
        <v>100</v>
      </c>
      <c r="I33" s="35">
        <v>41367</v>
      </c>
      <c r="J33" s="35">
        <v>41453</v>
      </c>
      <c r="K33" s="33" t="s">
        <v>16</v>
      </c>
      <c r="L33" s="33" t="s">
        <v>512</v>
      </c>
      <c r="M33" s="33"/>
      <c r="N33" s="33">
        <v>1218</v>
      </c>
      <c r="O33" s="33">
        <v>100</v>
      </c>
      <c r="P33" s="33" t="s">
        <v>513</v>
      </c>
      <c r="Q33" s="33" t="s">
        <v>514</v>
      </c>
      <c r="R33" s="33"/>
    </row>
    <row r="34" spans="1:18" s="145" customFormat="1" ht="26.25" customHeight="1" x14ac:dyDescent="0.2">
      <c r="C34" s="146"/>
      <c r="D34" s="146"/>
      <c r="E34" s="146"/>
      <c r="F34" s="146"/>
      <c r="G34" s="146"/>
      <c r="H34" s="147"/>
      <c r="I34" s="148"/>
      <c r="J34" s="148"/>
      <c r="K34" s="146"/>
      <c r="L34" s="146"/>
      <c r="M34" s="146"/>
      <c r="N34" s="146"/>
      <c r="O34" s="146"/>
      <c r="P34" s="146"/>
      <c r="Q34" s="146"/>
      <c r="R34" s="146"/>
    </row>
    <row r="35" spans="1:18" s="121" customFormat="1" ht="15.75" customHeight="1" x14ac:dyDescent="0.2">
      <c r="A35" s="121" t="s">
        <v>492</v>
      </c>
      <c r="C35" s="40" t="s">
        <v>515</v>
      </c>
      <c r="D35" s="40" t="s">
        <v>515</v>
      </c>
      <c r="E35" s="40" t="s">
        <v>516</v>
      </c>
      <c r="F35" s="40" t="s">
        <v>517</v>
      </c>
      <c r="G35" s="40" t="s">
        <v>19</v>
      </c>
      <c r="H35" s="41">
        <v>1</v>
      </c>
      <c r="I35" s="42">
        <v>41254</v>
      </c>
      <c r="J35" s="42">
        <v>41851</v>
      </c>
      <c r="K35" s="40" t="s">
        <v>16</v>
      </c>
      <c r="L35" s="40">
        <v>19.63</v>
      </c>
      <c r="M35" s="40"/>
      <c r="N35" s="40">
        <v>753</v>
      </c>
      <c r="O35" s="40">
        <v>753</v>
      </c>
      <c r="P35" s="40" t="s">
        <v>518</v>
      </c>
      <c r="Q35" s="40" t="s">
        <v>519</v>
      </c>
      <c r="R35" s="40"/>
    </row>
    <row r="36" spans="1:18" s="121" customFormat="1" ht="15.75" customHeight="1" x14ac:dyDescent="0.2">
      <c r="A36" s="121" t="s">
        <v>520</v>
      </c>
      <c r="B36" s="121">
        <v>8</v>
      </c>
      <c r="C36" s="121" t="s">
        <v>521</v>
      </c>
      <c r="D36" s="121" t="s">
        <v>521</v>
      </c>
      <c r="E36" s="121" t="s">
        <v>516</v>
      </c>
      <c r="F36" s="121" t="s">
        <v>522</v>
      </c>
      <c r="G36" s="121" t="s">
        <v>523</v>
      </c>
      <c r="I36" s="149">
        <v>41254</v>
      </c>
      <c r="J36" s="149">
        <v>41943</v>
      </c>
      <c r="K36" s="149" t="s">
        <v>172</v>
      </c>
      <c r="L36" s="121">
        <v>0</v>
      </c>
      <c r="M36" s="121">
        <v>22.6</v>
      </c>
      <c r="N36" s="121">
        <v>878</v>
      </c>
      <c r="O36" s="121">
        <v>100</v>
      </c>
      <c r="P36" s="121">
        <v>3265559444</v>
      </c>
      <c r="Q36" s="121" t="s">
        <v>524</v>
      </c>
      <c r="R36" s="121" t="s">
        <v>525</v>
      </c>
    </row>
    <row r="37" spans="1:18" s="121" customFormat="1" ht="15.75" customHeight="1" x14ac:dyDescent="0.2">
      <c r="A37" s="121" t="s">
        <v>520</v>
      </c>
      <c r="B37" s="121">
        <v>9</v>
      </c>
      <c r="C37" s="121" t="s">
        <v>521</v>
      </c>
      <c r="D37" s="121" t="s">
        <v>526</v>
      </c>
      <c r="E37" s="121" t="s">
        <v>374</v>
      </c>
      <c r="F37" s="121" t="s">
        <v>527</v>
      </c>
      <c r="G37" s="121" t="s">
        <v>528</v>
      </c>
      <c r="I37" s="149">
        <v>41003</v>
      </c>
      <c r="J37" s="149">
        <v>41175</v>
      </c>
      <c r="K37" s="149" t="s">
        <v>16</v>
      </c>
      <c r="L37" s="121">
        <v>0</v>
      </c>
      <c r="M37" s="121">
        <v>5.6</v>
      </c>
      <c r="N37" s="121">
        <v>0</v>
      </c>
      <c r="O37" s="121">
        <v>0</v>
      </c>
      <c r="P37" s="121">
        <v>712179086</v>
      </c>
      <c r="Q37" s="121" t="s">
        <v>529</v>
      </c>
      <c r="R37" s="121" t="s">
        <v>530</v>
      </c>
    </row>
    <row r="38" spans="1:18" s="121" customFormat="1" ht="15.75" customHeight="1" x14ac:dyDescent="0.2">
      <c r="A38" s="121" t="s">
        <v>520</v>
      </c>
      <c r="B38" s="121">
        <v>9</v>
      </c>
      <c r="C38" s="121" t="s">
        <v>521</v>
      </c>
      <c r="D38" s="121" t="s">
        <v>521</v>
      </c>
      <c r="E38" s="121" t="s">
        <v>516</v>
      </c>
      <c r="F38" s="121" t="s">
        <v>531</v>
      </c>
      <c r="G38" s="121" t="s">
        <v>523</v>
      </c>
      <c r="I38" s="149">
        <v>41250</v>
      </c>
      <c r="J38" s="149">
        <v>41943</v>
      </c>
      <c r="K38" s="149" t="s">
        <v>16</v>
      </c>
      <c r="L38" s="121">
        <v>22.8</v>
      </c>
      <c r="M38" s="121">
        <v>0</v>
      </c>
      <c r="N38" s="121">
        <v>468</v>
      </c>
      <c r="O38" s="121">
        <v>100</v>
      </c>
      <c r="P38" s="121">
        <v>1724091476</v>
      </c>
      <c r="Q38" s="121" t="s">
        <v>532</v>
      </c>
      <c r="R38" s="121" t="s">
        <v>525</v>
      </c>
    </row>
    <row r="39" spans="1:18" s="99" customFormat="1" ht="15.75" customHeight="1" x14ac:dyDescent="0.2">
      <c r="A39" s="21" t="s">
        <v>520</v>
      </c>
      <c r="B39" s="99">
        <v>8</v>
      </c>
      <c r="C39" s="99" t="s">
        <v>521</v>
      </c>
      <c r="D39" s="99" t="s">
        <v>526</v>
      </c>
      <c r="E39" s="99" t="s">
        <v>533</v>
      </c>
      <c r="F39" s="99" t="s">
        <v>534</v>
      </c>
      <c r="G39" s="99" t="s">
        <v>535</v>
      </c>
      <c r="I39" s="150">
        <v>40148</v>
      </c>
      <c r="J39" s="150">
        <v>40527</v>
      </c>
      <c r="K39" s="99" t="s">
        <v>172</v>
      </c>
      <c r="L39" s="99">
        <v>0</v>
      </c>
      <c r="M39" s="99">
        <v>12.5</v>
      </c>
      <c r="N39" s="99">
        <v>0</v>
      </c>
      <c r="O39" s="99">
        <v>0</v>
      </c>
      <c r="P39" s="99">
        <v>7194939937</v>
      </c>
      <c r="Q39" s="99" t="s">
        <v>536</v>
      </c>
      <c r="R39" s="99" t="s">
        <v>530</v>
      </c>
    </row>
    <row r="40" spans="1:18" s="99" customFormat="1" ht="15.75" customHeight="1" x14ac:dyDescent="0.2">
      <c r="A40" s="21" t="s">
        <v>520</v>
      </c>
      <c r="B40" s="99">
        <v>8</v>
      </c>
      <c r="C40" s="99" t="s">
        <v>521</v>
      </c>
      <c r="D40" s="99" t="s">
        <v>526</v>
      </c>
      <c r="E40" s="99" t="s">
        <v>374</v>
      </c>
      <c r="F40" s="99" t="s">
        <v>537</v>
      </c>
      <c r="G40" s="99" t="s">
        <v>528</v>
      </c>
      <c r="I40" s="150">
        <v>41003</v>
      </c>
      <c r="J40" s="150">
        <v>41265</v>
      </c>
      <c r="K40" s="99" t="s">
        <v>172</v>
      </c>
      <c r="L40" s="99">
        <v>0</v>
      </c>
      <c r="M40" s="99">
        <v>8.6</v>
      </c>
      <c r="N40" s="99">
        <v>0</v>
      </c>
      <c r="O40" s="99">
        <v>0</v>
      </c>
      <c r="P40" s="99">
        <v>579717421</v>
      </c>
      <c r="Q40" s="99" t="s">
        <v>538</v>
      </c>
      <c r="R40" s="99" t="s">
        <v>530</v>
      </c>
    </row>
    <row r="41" spans="1:18" s="99" customFormat="1" ht="15.75" customHeight="1" x14ac:dyDescent="0.2">
      <c r="A41" s="21" t="s">
        <v>520</v>
      </c>
      <c r="B41" s="99">
        <v>9</v>
      </c>
      <c r="C41" s="99" t="s">
        <v>521</v>
      </c>
      <c r="D41" s="99" t="s">
        <v>521</v>
      </c>
      <c r="E41" s="99" t="s">
        <v>516</v>
      </c>
      <c r="F41" s="99" t="s">
        <v>539</v>
      </c>
      <c r="G41" s="99" t="s">
        <v>523</v>
      </c>
      <c r="I41" s="150">
        <v>41255</v>
      </c>
      <c r="J41" s="150">
        <v>41943</v>
      </c>
      <c r="K41" s="99" t="s">
        <v>16</v>
      </c>
      <c r="L41" s="99">
        <v>0</v>
      </c>
      <c r="M41" s="99">
        <v>22.6</v>
      </c>
      <c r="N41" s="99">
        <v>150</v>
      </c>
      <c r="O41" s="99">
        <v>100</v>
      </c>
      <c r="P41" s="99">
        <v>140352320</v>
      </c>
      <c r="Q41" s="99" t="s">
        <v>540</v>
      </c>
      <c r="R41" s="99" t="s">
        <v>525</v>
      </c>
    </row>
    <row r="42" spans="1:18" s="152" customFormat="1" ht="11.25" x14ac:dyDescent="0.2">
      <c r="A42" s="151"/>
      <c r="I42" s="153"/>
      <c r="J42" s="153"/>
    </row>
    <row r="43" spans="1:18" s="154" customFormat="1" ht="11.25" customHeight="1" x14ac:dyDescent="0.2">
      <c r="A43" s="154" t="s">
        <v>492</v>
      </c>
      <c r="C43" s="1373" t="s">
        <v>541</v>
      </c>
      <c r="D43" s="1373" t="s">
        <v>526</v>
      </c>
      <c r="E43" s="1373" t="s">
        <v>374</v>
      </c>
      <c r="F43" s="1373">
        <v>2111143</v>
      </c>
      <c r="G43" s="1373" t="s">
        <v>19</v>
      </c>
      <c r="H43" s="1372">
        <v>1</v>
      </c>
      <c r="I43" s="1374">
        <v>40751</v>
      </c>
      <c r="J43" s="1374">
        <v>40949</v>
      </c>
      <c r="K43" s="1373" t="s">
        <v>16</v>
      </c>
      <c r="L43" s="1373"/>
      <c r="M43" s="1373">
        <v>6.2</v>
      </c>
      <c r="N43" s="1373">
        <v>0</v>
      </c>
      <c r="O43" s="1373">
        <v>0</v>
      </c>
      <c r="P43" s="1373" t="s">
        <v>542</v>
      </c>
      <c r="Q43" s="1373" t="s">
        <v>543</v>
      </c>
      <c r="R43" s="155" t="s">
        <v>544</v>
      </c>
    </row>
    <row r="44" spans="1:18" s="154" customFormat="1" ht="11.25" customHeight="1" x14ac:dyDescent="0.2">
      <c r="A44" s="154" t="s">
        <v>492</v>
      </c>
      <c r="C44" s="1373"/>
      <c r="D44" s="1373"/>
      <c r="E44" s="1373"/>
      <c r="F44" s="1373"/>
      <c r="G44" s="1373"/>
      <c r="H44" s="1372"/>
      <c r="I44" s="1374"/>
      <c r="J44" s="1374"/>
      <c r="K44" s="1373"/>
      <c r="L44" s="1373"/>
      <c r="M44" s="1373"/>
      <c r="N44" s="1373"/>
      <c r="O44" s="1373"/>
      <c r="P44" s="1373"/>
      <c r="Q44" s="1373"/>
      <c r="R44" s="155" t="s">
        <v>545</v>
      </c>
    </row>
    <row r="45" spans="1:18" s="154" customFormat="1" ht="11.25" customHeight="1" x14ac:dyDescent="0.2">
      <c r="A45" s="154" t="s">
        <v>492</v>
      </c>
      <c r="C45" s="1373" t="s">
        <v>541</v>
      </c>
      <c r="D45" s="1373" t="s">
        <v>526</v>
      </c>
      <c r="E45" s="1373" t="s">
        <v>374</v>
      </c>
      <c r="F45" s="1373">
        <v>2111146</v>
      </c>
      <c r="G45" s="1373" t="s">
        <v>19</v>
      </c>
      <c r="H45" s="1372">
        <v>1</v>
      </c>
      <c r="I45" s="1374">
        <v>40751</v>
      </c>
      <c r="J45" s="1374">
        <v>40949</v>
      </c>
      <c r="K45" s="1373" t="s">
        <v>16</v>
      </c>
      <c r="L45" s="1373"/>
      <c r="M45" s="1373">
        <v>6.2</v>
      </c>
      <c r="N45" s="1373">
        <v>0</v>
      </c>
      <c r="O45" s="1373">
        <v>0</v>
      </c>
      <c r="P45" s="1373" t="s">
        <v>546</v>
      </c>
      <c r="Q45" s="1373" t="s">
        <v>547</v>
      </c>
      <c r="R45" s="155" t="s">
        <v>544</v>
      </c>
    </row>
    <row r="46" spans="1:18" s="154" customFormat="1" ht="11.25" customHeight="1" x14ac:dyDescent="0.2">
      <c r="A46" s="154" t="s">
        <v>492</v>
      </c>
      <c r="C46" s="1373"/>
      <c r="D46" s="1373"/>
      <c r="E46" s="1373"/>
      <c r="F46" s="1373"/>
      <c r="G46" s="1373"/>
      <c r="H46" s="1372"/>
      <c r="I46" s="1374"/>
      <c r="J46" s="1374"/>
      <c r="K46" s="1373"/>
      <c r="L46" s="1373"/>
      <c r="M46" s="1373"/>
      <c r="N46" s="1373"/>
      <c r="O46" s="1373"/>
      <c r="P46" s="1373"/>
      <c r="Q46" s="1373"/>
      <c r="R46" s="155" t="s">
        <v>545</v>
      </c>
    </row>
    <row r="47" spans="1:18" s="154" customFormat="1" ht="11.25" customHeight="1" x14ac:dyDescent="0.2">
      <c r="A47" s="154" t="s">
        <v>492</v>
      </c>
      <c r="C47" s="155" t="s">
        <v>541</v>
      </c>
      <c r="D47" s="155" t="s">
        <v>541</v>
      </c>
      <c r="E47" s="155" t="s">
        <v>548</v>
      </c>
      <c r="F47" s="155">
        <v>776</v>
      </c>
      <c r="G47" s="155" t="s">
        <v>19</v>
      </c>
      <c r="H47" s="156">
        <v>1</v>
      </c>
      <c r="I47" s="157">
        <v>41548</v>
      </c>
      <c r="J47" s="157">
        <v>41943</v>
      </c>
      <c r="K47" s="155" t="s">
        <v>16</v>
      </c>
      <c r="L47" s="155">
        <v>2</v>
      </c>
      <c r="M47" s="155">
        <v>7</v>
      </c>
      <c r="N47" s="155">
        <v>726</v>
      </c>
      <c r="O47" s="155">
        <v>726</v>
      </c>
      <c r="P47" s="155" t="s">
        <v>549</v>
      </c>
      <c r="Q47" s="155" t="s">
        <v>550</v>
      </c>
      <c r="R47" s="155" t="s">
        <v>551</v>
      </c>
    </row>
    <row r="48" spans="1:18" s="154" customFormat="1" ht="11.25" customHeight="1" x14ac:dyDescent="0.2">
      <c r="A48" s="154" t="s">
        <v>492</v>
      </c>
      <c r="C48" s="155" t="s">
        <v>541</v>
      </c>
      <c r="D48" s="155" t="s">
        <v>541</v>
      </c>
      <c r="E48" s="155" t="s">
        <v>548</v>
      </c>
      <c r="F48" s="155">
        <v>726</v>
      </c>
      <c r="G48" s="155" t="s">
        <v>19</v>
      </c>
      <c r="H48" s="156">
        <v>1</v>
      </c>
      <c r="I48" s="157">
        <v>41893</v>
      </c>
      <c r="J48" s="157">
        <v>42004</v>
      </c>
      <c r="K48" s="155" t="s">
        <v>16</v>
      </c>
      <c r="L48" s="155"/>
      <c r="M48" s="155">
        <v>0.63</v>
      </c>
      <c r="N48" s="155">
        <v>75</v>
      </c>
      <c r="O48" s="155">
        <v>75</v>
      </c>
      <c r="P48" s="155" t="s">
        <v>552</v>
      </c>
      <c r="Q48" s="155" t="s">
        <v>553</v>
      </c>
      <c r="R48" s="155" t="s">
        <v>554</v>
      </c>
    </row>
    <row r="49" spans="1:27" s="154" customFormat="1" ht="11.25" customHeight="1" x14ac:dyDescent="0.2">
      <c r="A49" s="154" t="s">
        <v>492</v>
      </c>
      <c r="C49" s="155" t="s">
        <v>541</v>
      </c>
      <c r="D49" s="155" t="s">
        <v>541</v>
      </c>
      <c r="E49" s="155" t="s">
        <v>548</v>
      </c>
      <c r="F49" s="155">
        <v>742</v>
      </c>
      <c r="G49" s="155"/>
      <c r="H49" s="156">
        <v>1</v>
      </c>
      <c r="I49" s="157">
        <v>41914</v>
      </c>
      <c r="J49" s="157">
        <v>41973</v>
      </c>
      <c r="K49" s="155"/>
      <c r="L49" s="155"/>
      <c r="M49" s="155"/>
      <c r="N49" s="155">
        <v>572</v>
      </c>
      <c r="O49" s="155">
        <v>572</v>
      </c>
      <c r="P49" s="155" t="s">
        <v>555</v>
      </c>
      <c r="Q49" s="155" t="s">
        <v>553</v>
      </c>
      <c r="R49" s="155" t="s">
        <v>556</v>
      </c>
    </row>
    <row r="50" spans="1:27" s="154" customFormat="1" ht="11.25" customHeight="1" x14ac:dyDescent="0.2">
      <c r="A50" s="154" t="s">
        <v>520</v>
      </c>
      <c r="B50" s="154">
        <v>8</v>
      </c>
      <c r="C50" s="154" t="s">
        <v>526</v>
      </c>
      <c r="D50" s="154" t="s">
        <v>526</v>
      </c>
      <c r="E50" s="154" t="s">
        <v>533</v>
      </c>
      <c r="F50" s="154" t="s">
        <v>557</v>
      </c>
      <c r="G50" s="154" t="s">
        <v>558</v>
      </c>
      <c r="I50" s="158">
        <v>40644</v>
      </c>
      <c r="J50" s="158">
        <v>40694</v>
      </c>
      <c r="K50" s="158" t="s">
        <v>172</v>
      </c>
      <c r="L50" s="154">
        <v>0</v>
      </c>
      <c r="M50" s="154">
        <v>1.6</v>
      </c>
      <c r="N50" s="154">
        <v>0</v>
      </c>
      <c r="O50" s="154">
        <v>0</v>
      </c>
      <c r="P50" s="154">
        <v>197077044</v>
      </c>
      <c r="Q50" s="154" t="s">
        <v>559</v>
      </c>
      <c r="R50" s="154" t="s">
        <v>530</v>
      </c>
    </row>
    <row r="52" spans="1:27" s="119" customFormat="1" ht="18" customHeight="1" x14ac:dyDescent="0.2">
      <c r="A52" s="119" t="s">
        <v>430</v>
      </c>
      <c r="C52" s="33" t="s">
        <v>448</v>
      </c>
      <c r="D52" s="33" t="s">
        <v>448</v>
      </c>
      <c r="E52" s="11" t="s">
        <v>42</v>
      </c>
      <c r="F52" s="174" t="s">
        <v>449</v>
      </c>
      <c r="G52" s="11" t="s">
        <v>450</v>
      </c>
      <c r="I52" s="125">
        <v>40909</v>
      </c>
      <c r="J52" s="119" t="s">
        <v>451</v>
      </c>
    </row>
    <row r="53" spans="1:27" s="119" customFormat="1" ht="18" customHeight="1" x14ac:dyDescent="0.2">
      <c r="A53" s="119" t="s">
        <v>430</v>
      </c>
      <c r="C53" s="33" t="s">
        <v>448</v>
      </c>
      <c r="D53" s="33" t="s">
        <v>448</v>
      </c>
      <c r="E53" s="11" t="s">
        <v>42</v>
      </c>
      <c r="F53" s="177" t="s">
        <v>452</v>
      </c>
      <c r="G53" s="11" t="s">
        <v>450</v>
      </c>
      <c r="I53" s="125">
        <v>40179</v>
      </c>
      <c r="J53" s="125">
        <v>40543</v>
      </c>
    </row>
    <row r="54" spans="1:27" s="119" customFormat="1" ht="18" customHeight="1" x14ac:dyDescent="0.2">
      <c r="A54" s="119" t="s">
        <v>430</v>
      </c>
      <c r="C54" s="33" t="s">
        <v>448</v>
      </c>
      <c r="D54" s="33" t="s">
        <v>448</v>
      </c>
      <c r="E54" s="11" t="s">
        <v>42</v>
      </c>
      <c r="F54" s="177" t="s">
        <v>453</v>
      </c>
      <c r="G54" s="11" t="s">
        <v>450</v>
      </c>
      <c r="I54" s="125">
        <v>40544</v>
      </c>
      <c r="J54" s="125">
        <v>40908</v>
      </c>
    </row>
    <row r="55" spans="1:27" s="119" customFormat="1" ht="18" customHeight="1" x14ac:dyDescent="0.2">
      <c r="A55" s="119" t="s">
        <v>430</v>
      </c>
      <c r="C55" s="33" t="s">
        <v>448</v>
      </c>
      <c r="D55" s="33" t="s">
        <v>448</v>
      </c>
      <c r="E55" s="11" t="s">
        <v>42</v>
      </c>
      <c r="F55" s="177" t="s">
        <v>449</v>
      </c>
      <c r="G55" s="11" t="s">
        <v>450</v>
      </c>
      <c r="I55" s="125">
        <v>40909</v>
      </c>
      <c r="J55" s="119" t="s">
        <v>451</v>
      </c>
    </row>
    <row r="56" spans="1:27" s="119" customFormat="1" ht="18" customHeight="1" x14ac:dyDescent="0.2">
      <c r="A56" s="119" t="s">
        <v>430</v>
      </c>
      <c r="C56" s="33" t="s">
        <v>448</v>
      </c>
      <c r="D56" s="33" t="s">
        <v>448</v>
      </c>
      <c r="E56" s="33" t="s">
        <v>454</v>
      </c>
      <c r="F56" s="178" t="s">
        <v>455</v>
      </c>
      <c r="G56" s="11" t="s">
        <v>456</v>
      </c>
      <c r="I56" s="125">
        <v>41153</v>
      </c>
      <c r="J56" s="125">
        <v>41698</v>
      </c>
    </row>
    <row r="57" spans="1:27" s="119" customFormat="1" ht="18" customHeight="1" x14ac:dyDescent="0.2">
      <c r="A57" s="119" t="s">
        <v>430</v>
      </c>
      <c r="C57" s="33" t="s">
        <v>448</v>
      </c>
      <c r="D57" s="33" t="s">
        <v>448</v>
      </c>
      <c r="E57" s="33" t="s">
        <v>454</v>
      </c>
      <c r="F57" s="178" t="s">
        <v>457</v>
      </c>
      <c r="G57" s="11" t="s">
        <v>458</v>
      </c>
      <c r="I57" s="125">
        <v>41699</v>
      </c>
      <c r="J57" s="119" t="s">
        <v>451</v>
      </c>
      <c r="R57" s="120"/>
    </row>
    <row r="58" spans="1:27" s="120" customFormat="1" ht="18" customHeight="1" x14ac:dyDescent="0.2">
      <c r="A58" s="120" t="s">
        <v>40</v>
      </c>
      <c r="C58" s="33" t="s">
        <v>41</v>
      </c>
      <c r="D58" s="33" t="s">
        <v>41</v>
      </c>
      <c r="E58" s="33" t="s">
        <v>42</v>
      </c>
      <c r="F58" s="176">
        <v>4.22</v>
      </c>
      <c r="G58" s="33" t="s">
        <v>19</v>
      </c>
      <c r="H58" s="33"/>
      <c r="I58" s="35">
        <v>40179</v>
      </c>
      <c r="J58" s="36">
        <v>40543</v>
      </c>
      <c r="K58" s="33" t="s">
        <v>16</v>
      </c>
      <c r="L58" s="33">
        <v>12</v>
      </c>
      <c r="M58" s="33"/>
      <c r="N58" s="33">
        <v>800</v>
      </c>
      <c r="O58" s="33">
        <v>0</v>
      </c>
      <c r="P58" s="33" t="s">
        <v>43</v>
      </c>
      <c r="Q58" s="33" t="s">
        <v>44</v>
      </c>
      <c r="R58" s="33" t="s">
        <v>45</v>
      </c>
    </row>
    <row r="59" spans="1:27" s="120" customFormat="1" ht="18" customHeight="1" x14ac:dyDescent="0.2">
      <c r="A59" s="120" t="s">
        <v>40</v>
      </c>
      <c r="C59" s="33" t="s">
        <v>41</v>
      </c>
      <c r="D59" s="33" t="s">
        <v>41</v>
      </c>
      <c r="E59" s="33" t="s">
        <v>42</v>
      </c>
      <c r="F59" s="176">
        <v>2</v>
      </c>
      <c r="G59" s="33" t="s">
        <v>19</v>
      </c>
      <c r="H59" s="33"/>
      <c r="I59" s="35">
        <v>40179</v>
      </c>
      <c r="J59" s="36">
        <v>40543</v>
      </c>
      <c r="K59" s="33" t="s">
        <v>16</v>
      </c>
      <c r="L59" s="33">
        <v>12</v>
      </c>
      <c r="M59" s="33"/>
      <c r="N59" s="33">
        <v>800</v>
      </c>
      <c r="O59" s="33"/>
      <c r="P59" s="33" t="s">
        <v>43</v>
      </c>
      <c r="Q59" s="33" t="s">
        <v>44</v>
      </c>
      <c r="R59" s="33"/>
    </row>
    <row r="60" spans="1:27" s="120" customFormat="1" ht="18" customHeight="1" x14ac:dyDescent="0.2">
      <c r="A60" s="120" t="s">
        <v>40</v>
      </c>
      <c r="C60" s="33" t="s">
        <v>41</v>
      </c>
      <c r="D60" s="33" t="s">
        <v>41</v>
      </c>
      <c r="E60" s="33" t="s">
        <v>42</v>
      </c>
      <c r="F60" s="176">
        <v>1.99</v>
      </c>
      <c r="G60" s="33" t="s">
        <v>19</v>
      </c>
      <c r="H60" s="33"/>
      <c r="I60" s="35">
        <v>40909</v>
      </c>
      <c r="J60" s="36">
        <v>42004</v>
      </c>
      <c r="K60" s="33" t="s">
        <v>16</v>
      </c>
      <c r="L60" s="33">
        <v>12</v>
      </c>
      <c r="M60" s="33"/>
      <c r="N60" s="33">
        <v>2314</v>
      </c>
      <c r="O60" s="33"/>
      <c r="P60" s="33" t="s">
        <v>43</v>
      </c>
      <c r="Q60" s="33" t="s">
        <v>44</v>
      </c>
      <c r="R60" s="33"/>
    </row>
    <row r="61" spans="1:27" s="120" customFormat="1" ht="18" customHeight="1" x14ac:dyDescent="0.2">
      <c r="A61" s="120" t="s">
        <v>40</v>
      </c>
      <c r="C61" s="33" t="s">
        <v>41</v>
      </c>
      <c r="D61" s="33" t="s">
        <v>41</v>
      </c>
      <c r="E61" s="33" t="s">
        <v>46</v>
      </c>
      <c r="F61" s="178" t="s">
        <v>47</v>
      </c>
      <c r="G61" s="33" t="s">
        <v>16</v>
      </c>
      <c r="H61" s="33"/>
      <c r="I61" s="35">
        <v>41153</v>
      </c>
      <c r="J61" s="36">
        <v>41698</v>
      </c>
      <c r="K61" s="33" t="s">
        <v>16</v>
      </c>
      <c r="L61" s="36">
        <v>36527</v>
      </c>
      <c r="M61" s="33"/>
      <c r="N61" s="33"/>
      <c r="O61" s="33">
        <v>0</v>
      </c>
      <c r="P61" s="33"/>
      <c r="Q61" s="33"/>
      <c r="R61" s="33"/>
    </row>
    <row r="62" spans="1:27" s="120" customFormat="1" ht="18" customHeight="1" x14ac:dyDescent="0.2">
      <c r="A62" s="120" t="s">
        <v>40</v>
      </c>
      <c r="C62" s="33" t="s">
        <v>41</v>
      </c>
      <c r="D62" s="33" t="s">
        <v>41</v>
      </c>
      <c r="E62" s="33" t="s">
        <v>46</v>
      </c>
      <c r="F62" s="178" t="s">
        <v>48</v>
      </c>
      <c r="G62" s="33" t="s">
        <v>16</v>
      </c>
      <c r="H62" s="33"/>
      <c r="I62" s="35">
        <v>41699</v>
      </c>
      <c r="J62" s="36">
        <v>42063</v>
      </c>
      <c r="K62" s="33" t="s">
        <v>16</v>
      </c>
      <c r="L62" s="36">
        <v>36538</v>
      </c>
      <c r="M62" s="33"/>
      <c r="N62" s="33"/>
      <c r="O62" s="33"/>
      <c r="P62" s="33"/>
      <c r="Q62" s="33"/>
    </row>
    <row r="63" spans="1:27" ht="26.25" customHeight="1" x14ac:dyDescent="0.2">
      <c r="A63" s="120" t="s">
        <v>492</v>
      </c>
      <c r="B63" s="120"/>
      <c r="C63" s="33" t="s">
        <v>885</v>
      </c>
      <c r="D63" s="33" t="s">
        <v>886</v>
      </c>
      <c r="E63" s="33" t="s">
        <v>887</v>
      </c>
      <c r="F63" s="178" t="s">
        <v>888</v>
      </c>
      <c r="G63" s="33" t="s">
        <v>19</v>
      </c>
      <c r="H63" s="33">
        <v>1</v>
      </c>
      <c r="I63" s="35">
        <v>40971</v>
      </c>
      <c r="J63" s="36" t="s">
        <v>409</v>
      </c>
      <c r="K63" s="33" t="s">
        <v>16</v>
      </c>
      <c r="L63" s="36">
        <v>30.9</v>
      </c>
      <c r="M63" s="33">
        <v>0</v>
      </c>
      <c r="N63" s="33">
        <v>336</v>
      </c>
      <c r="O63" s="33">
        <v>336</v>
      </c>
      <c r="P63" s="33" t="s">
        <v>889</v>
      </c>
      <c r="Q63" s="33" t="s">
        <v>890</v>
      </c>
      <c r="R63" s="120"/>
      <c r="S63" s="120"/>
      <c r="T63" s="120"/>
      <c r="U63" s="120"/>
      <c r="V63" s="120"/>
      <c r="W63" s="120"/>
      <c r="X63" s="120"/>
      <c r="Y63" s="120"/>
      <c r="Z63" s="120"/>
      <c r="AA63" s="33"/>
    </row>
    <row r="64" spans="1:27" ht="26.25" customHeight="1" x14ac:dyDescent="0.2">
      <c r="A64" s="120" t="s">
        <v>492</v>
      </c>
      <c r="B64" s="120"/>
      <c r="C64" s="33" t="s">
        <v>891</v>
      </c>
      <c r="D64" s="33" t="s">
        <v>886</v>
      </c>
      <c r="E64" s="33" t="s">
        <v>887</v>
      </c>
      <c r="F64" s="178" t="s">
        <v>888</v>
      </c>
      <c r="G64" s="33" t="s">
        <v>19</v>
      </c>
      <c r="H64" s="33">
        <v>1</v>
      </c>
      <c r="I64" s="35">
        <v>40971</v>
      </c>
      <c r="J64" s="36" t="s">
        <v>409</v>
      </c>
      <c r="K64" s="33" t="s">
        <v>16</v>
      </c>
      <c r="L64" s="36">
        <v>0</v>
      </c>
      <c r="M64" s="33">
        <v>30.9</v>
      </c>
      <c r="N64" s="33">
        <v>900</v>
      </c>
      <c r="O64" s="33">
        <v>900</v>
      </c>
      <c r="P64" s="33" t="s">
        <v>892</v>
      </c>
      <c r="Q64" s="33" t="s">
        <v>893</v>
      </c>
      <c r="R64" s="120" t="s">
        <v>894</v>
      </c>
      <c r="S64" s="120"/>
      <c r="T64" s="120"/>
      <c r="U64" s="120"/>
      <c r="V64" s="120"/>
      <c r="W64" s="120"/>
      <c r="X64" s="120"/>
      <c r="Y64" s="120"/>
      <c r="Z64" s="120"/>
      <c r="AA64" s="33"/>
    </row>
  </sheetData>
  <mergeCells count="30">
    <mergeCell ref="P45:P46"/>
    <mergeCell ref="Q45:Q46"/>
    <mergeCell ref="J45:J46"/>
    <mergeCell ref="K45:K46"/>
    <mergeCell ref="L45:L46"/>
    <mergeCell ref="M45:M46"/>
    <mergeCell ref="N45:N46"/>
    <mergeCell ref="O45:O46"/>
    <mergeCell ref="O43:O44"/>
    <mergeCell ref="P43:P44"/>
    <mergeCell ref="Q43:Q44"/>
    <mergeCell ref="C45:C46"/>
    <mergeCell ref="D45:D46"/>
    <mergeCell ref="E45:E46"/>
    <mergeCell ref="F45:F46"/>
    <mergeCell ref="G45:G46"/>
    <mergeCell ref="H45:H46"/>
    <mergeCell ref="I45:I46"/>
    <mergeCell ref="I43:I44"/>
    <mergeCell ref="J43:J44"/>
    <mergeCell ref="K43:K44"/>
    <mergeCell ref="L43:L44"/>
    <mergeCell ref="M43:M44"/>
    <mergeCell ref="N43:N44"/>
    <mergeCell ref="H43:H44"/>
    <mergeCell ref="C43:C44"/>
    <mergeCell ref="D43:D44"/>
    <mergeCell ref="E43:E44"/>
    <mergeCell ref="F43:F44"/>
    <mergeCell ref="G43:G44"/>
  </mergeCells>
  <conditionalFormatting sqref="T19:T22">
    <cfRule type="cellIs" dxfId="2" priority="1" operator="equal">
      <formula>"""Revisar"""</formula>
    </cfRule>
  </conditionalFormatting>
  <pageMargins left="0.7" right="0.7" top="0.75" bottom="0.75" header="0.3" footer="0.3"/>
  <pageSetup orientation="portrait" horizontalDpi="4294967295" verticalDpi="4294967295" r:id="rId1"/>
  <extLst>
    <ext xmlns:x14="http://schemas.microsoft.com/office/spreadsheetml/2009/9/main" uri="{78C0D931-6437-407d-A8EE-F0AAD7539E65}">
      <x14:conditionalFormattings>
        <x14:conditionalFormatting xmlns:xm="http://schemas.microsoft.com/office/excel/2006/main">
          <x14:cfRule type="containsText" priority="2" operator="containsText" text="Revisar" id="{D9215E12-04F7-4CF6-998E-0A3682EC5C59}">
            <xm:f>NOT(ISERROR(SEARCH("Revisar",CESAR!T25)))</xm:f>
            <x14:dxf>
              <font>
                <color rgb="FF9C0006"/>
              </font>
              <fill>
                <patternFill>
                  <bgColor rgb="FFFFC7CE"/>
                </patternFill>
              </fill>
            </x14:dxf>
          </x14:cfRule>
          <xm:sqref>T19:T22</xm:sqref>
        </x14:conditionalFormatting>
        <x14:conditionalFormatting xmlns:xm="http://schemas.microsoft.com/office/excel/2006/main">
          <x14:cfRule type="containsText" priority="3" operator="containsText" text="Revisar inicio" id="{3C83581A-2314-452D-B912-73FAB57BC658}">
            <xm:f>NOT(ISERROR(SEARCH("Revisar inicio",CESAR!U25)))</xm:f>
            <x14:dxf>
              <font>
                <color rgb="FF9C6500"/>
              </font>
              <fill>
                <patternFill>
                  <bgColor rgb="FFFFEB9C"/>
                </patternFill>
              </fill>
            </x14:dxf>
          </x14:cfRule>
          <xm:sqref>U19:U22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25</vt:i4>
      </vt:variant>
    </vt:vector>
  </HeadingPairs>
  <TitlesOfParts>
    <vt:vector size="25" baseType="lpstr">
      <vt:lpstr>ANTIOQUIA</vt:lpstr>
      <vt:lpstr>ARAUCA</vt:lpstr>
      <vt:lpstr>BOYACA</vt:lpstr>
      <vt:lpstr>CALDAS</vt:lpstr>
      <vt:lpstr>CASANARE</vt:lpstr>
      <vt:lpstr>CESAR</vt:lpstr>
      <vt:lpstr>CHOCO</vt:lpstr>
      <vt:lpstr>CUNDINAMARCA</vt:lpstr>
      <vt:lpstr>CORDOBA</vt:lpstr>
      <vt:lpstr>HUILA</vt:lpstr>
      <vt:lpstr>META</vt:lpstr>
      <vt:lpstr>NARIÑO</vt:lpstr>
      <vt:lpstr>NORTE DE SANTANDER</vt:lpstr>
      <vt:lpstr>PUTUMAYO</vt:lpstr>
      <vt:lpstr>VALLE DEL CAUCA</vt:lpstr>
      <vt:lpstr>Guajira</vt:lpstr>
      <vt:lpstr>Tolima</vt:lpstr>
      <vt:lpstr>Magdalena</vt:lpstr>
      <vt:lpstr>Atlantico</vt:lpstr>
      <vt:lpstr>Bolivar</vt:lpstr>
      <vt:lpstr>Santander</vt:lpstr>
      <vt:lpstr>Cauca</vt:lpstr>
      <vt:lpstr>Risaralda</vt:lpstr>
      <vt:lpstr>Sucre</vt:lpstr>
      <vt:lpstr>Amazonas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Catalina Curtidor Ortiz</dc:creator>
  <cp:lastModifiedBy>usuario</cp:lastModifiedBy>
  <dcterms:created xsi:type="dcterms:W3CDTF">2014-12-01T20:48:18Z</dcterms:created>
  <dcterms:modified xsi:type="dcterms:W3CDTF">2014-12-12T23:48:25Z</dcterms:modified>
</cp:coreProperties>
</file>