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ICBF\CONTRATACION\QUINDIO\Régimen Especial CP001-2014, Quindio\"/>
    </mc:Choice>
  </mc:AlternateContent>
  <bookViews>
    <workbookView xWindow="0" yWindow="0" windowWidth="25200" windowHeight="11985" tabRatio="598" firstSheet="3" activeTab="4"/>
  </bookViews>
  <sheets>
    <sheet name="JURIDICA" sheetId="9" r:id="rId1"/>
    <sheet name="FINANCIERA" sheetId="10" r:id="rId2"/>
    <sheet name="TECNICA GIRASOLES GRUPO 5" sheetId="14" r:id="rId3"/>
    <sheet name="TECNICA FUNDALI GRUPO 3" sheetId="13" r:id="rId4"/>
    <sheet name="TECNICA COOHOBIENESTAR GRUPO 1" sheetId="16" r:id="rId5"/>
    <sheet name="TECNICA COOHBIENESTAR GRUPO 2" sheetId="8" r:id="rId6"/>
    <sheet name="TECNICA COOHOBIENESTAR GRUPO 4" sheetId="17" r:id="rId7"/>
    <sheet name="TECNICA COOHBIENESTAR GRUPO 5" sheetId="12" r:id="rId8"/>
    <sheet name="TECNICA COOHBIENESTAR GRUPO 6" sheetId="11" r:id="rId9"/>
    <sheet name="TECNICA COOHOBIENESTAR GRUPO 7" sheetId="15" r:id="rId10"/>
  </sheets>
  <calcPr calcId="152511"/>
</workbook>
</file>

<file path=xl/calcChain.xml><?xml version="1.0" encoding="utf-8"?>
<calcChain xmlns="http://schemas.openxmlformats.org/spreadsheetml/2006/main">
  <c r="L50" i="15" l="1"/>
  <c r="K50" i="15"/>
  <c r="K53" i="13"/>
  <c r="K52" i="13"/>
  <c r="L121" i="13"/>
  <c r="L123" i="13"/>
  <c r="L116" i="13"/>
  <c r="L119" i="13"/>
  <c r="L118" i="13"/>
  <c r="L117" i="13"/>
  <c r="C24" i="14" l="1"/>
  <c r="F22" i="14"/>
  <c r="K49" i="15" l="1"/>
  <c r="L51" i="15"/>
  <c r="K51" i="15" s="1"/>
  <c r="M51" i="15"/>
  <c r="C24" i="15"/>
  <c r="K112" i="17"/>
  <c r="K111" i="17"/>
  <c r="L50" i="17"/>
  <c r="K50" i="17"/>
  <c r="K52" i="17"/>
  <c r="L51" i="17"/>
  <c r="K51" i="17" s="1"/>
  <c r="L52" i="17"/>
  <c r="K49" i="17"/>
  <c r="K115" i="16"/>
  <c r="K114" i="16"/>
  <c r="K56" i="15" l="1"/>
  <c r="L51" i="16"/>
  <c r="K50" i="16"/>
  <c r="L50" i="16"/>
  <c r="K49" i="16"/>
  <c r="E132" i="13"/>
  <c r="K126" i="13"/>
  <c r="C128" i="13" s="1"/>
  <c r="L105" i="13"/>
  <c r="K56" i="13" l="1"/>
  <c r="K55" i="13"/>
  <c r="K54" i="13"/>
  <c r="C24" i="13"/>
  <c r="D41" i="14"/>
  <c r="K108" i="14"/>
  <c r="L50" i="14"/>
  <c r="K50" i="14" s="1"/>
  <c r="D151" i="17"/>
  <c r="F141" i="17"/>
  <c r="D152" i="17" s="1"/>
  <c r="E125" i="17"/>
  <c r="M119" i="17"/>
  <c r="L119" i="17"/>
  <c r="K119" i="17"/>
  <c r="C121" i="17" s="1"/>
  <c r="A113" i="17"/>
  <c r="A114" i="17" s="1"/>
  <c r="A115" i="17" s="1"/>
  <c r="A116" i="17" s="1"/>
  <c r="A117" i="17" s="1"/>
  <c r="A118" i="17" s="1"/>
  <c r="A112" i="17"/>
  <c r="N119" i="17"/>
  <c r="M57" i="17"/>
  <c r="C62" i="17" s="1"/>
  <c r="L57" i="17"/>
  <c r="K57" i="17"/>
  <c r="C61" i="17" s="1"/>
  <c r="N56" i="17"/>
  <c r="N55" i="17"/>
  <c r="N54" i="17"/>
  <c r="N53" i="17"/>
  <c r="N52" i="17"/>
  <c r="N51" i="17"/>
  <c r="A51" i="17"/>
  <c r="A52" i="17" s="1"/>
  <c r="A53" i="17" s="1"/>
  <c r="A54" i="17" s="1"/>
  <c r="A55" i="17" s="1"/>
  <c r="A56" i="17" s="1"/>
  <c r="N50" i="17"/>
  <c r="A50" i="17"/>
  <c r="N49" i="17"/>
  <c r="N57" i="17" s="1"/>
  <c r="D41" i="17"/>
  <c r="E40" i="17" s="1"/>
  <c r="C24" i="17"/>
  <c r="E22" i="17"/>
  <c r="E24" i="17" s="1"/>
  <c r="F144" i="16"/>
  <c r="D155" i="16" s="1"/>
  <c r="E128" i="16"/>
  <c r="D154" i="16" s="1"/>
  <c r="E154" i="16" s="1"/>
  <c r="M122" i="16"/>
  <c r="L122" i="16"/>
  <c r="K122" i="16"/>
  <c r="C124" i="16" s="1"/>
  <c r="A115" i="16"/>
  <c r="A116" i="16" s="1"/>
  <c r="A117" i="16" s="1"/>
  <c r="A118" i="16" s="1"/>
  <c r="A119" i="16" s="1"/>
  <c r="A120" i="16" s="1"/>
  <c r="A121" i="16" s="1"/>
  <c r="N114" i="16"/>
  <c r="N122" i="16" s="1"/>
  <c r="M57" i="16"/>
  <c r="C62" i="16" s="1"/>
  <c r="L57" i="16"/>
  <c r="K57" i="16"/>
  <c r="C61" i="16" s="1"/>
  <c r="N56" i="16"/>
  <c r="N55" i="16"/>
  <c r="N54" i="16"/>
  <c r="N53" i="16"/>
  <c r="N52" i="16"/>
  <c r="N51" i="16"/>
  <c r="A51" i="16"/>
  <c r="A52" i="16" s="1"/>
  <c r="A53" i="16" s="1"/>
  <c r="A54" i="16" s="1"/>
  <c r="A55" i="16" s="1"/>
  <c r="A56" i="16" s="1"/>
  <c r="N50" i="16"/>
  <c r="N57" i="16" s="1"/>
  <c r="A50" i="16"/>
  <c r="N49" i="16"/>
  <c r="E40" i="16"/>
  <c r="E24" i="16"/>
  <c r="C24" i="16"/>
  <c r="E22" i="16"/>
  <c r="E151" i="17" l="1"/>
  <c r="D157" i="15" l="1"/>
  <c r="D40" i="15" s="1"/>
  <c r="E40" i="15" s="1"/>
  <c r="F147" i="15"/>
  <c r="D158" i="15" s="1"/>
  <c r="D41" i="15" s="1"/>
  <c r="N126" i="15"/>
  <c r="L126" i="15"/>
  <c r="A108" i="15"/>
  <c r="A109" i="15" s="1"/>
  <c r="A110" i="15" s="1"/>
  <c r="L107" i="15"/>
  <c r="K106" i="15"/>
  <c r="M105" i="15"/>
  <c r="M126" i="15" s="1"/>
  <c r="K105" i="15"/>
  <c r="K126" i="15" s="1"/>
  <c r="C128" i="15" s="1"/>
  <c r="N56" i="15"/>
  <c r="M56" i="15"/>
  <c r="C61" i="15" s="1"/>
  <c r="L56" i="15"/>
  <c r="C60" i="15"/>
  <c r="F22" i="15"/>
  <c r="E22" i="15"/>
  <c r="E24" i="15" s="1"/>
  <c r="E157" i="15" l="1"/>
  <c r="F131" i="14" l="1"/>
  <c r="D142" i="14" s="1"/>
  <c r="E116" i="14"/>
  <c r="D141" i="14" s="1"/>
  <c r="N110" i="14"/>
  <c r="L110" i="14"/>
  <c r="K109" i="14"/>
  <c r="A109" i="14"/>
  <c r="M108" i="14"/>
  <c r="M110" i="14" s="1"/>
  <c r="K110" i="14"/>
  <c r="C112" i="14" s="1"/>
  <c r="N51" i="14"/>
  <c r="M51" i="14"/>
  <c r="C56" i="14" s="1"/>
  <c r="L51" i="14"/>
  <c r="A50" i="14"/>
  <c r="K49" i="14"/>
  <c r="E24" i="14"/>
  <c r="E22" i="14"/>
  <c r="C78" i="10"/>
  <c r="C77" i="10"/>
  <c r="C67" i="10"/>
  <c r="C68" i="10" s="1"/>
  <c r="E141" i="14" l="1"/>
  <c r="D40" i="14"/>
  <c r="E40" i="14" s="1"/>
  <c r="K51" i="14"/>
  <c r="C55" i="14" s="1"/>
  <c r="C51" i="10"/>
  <c r="C50" i="10"/>
  <c r="C40" i="10"/>
  <c r="C41" i="10" s="1"/>
  <c r="C25" i="10" l="1"/>
  <c r="C24" i="10"/>
  <c r="C21" i="10"/>
  <c r="C14" i="10"/>
  <c r="C15" i="10" s="1"/>
  <c r="D157" i="13" l="1"/>
  <c r="D40" i="13" s="1"/>
  <c r="F147" i="13"/>
  <c r="D158" i="13" s="1"/>
  <c r="D41" i="13" s="1"/>
  <c r="N126" i="13"/>
  <c r="M126" i="13"/>
  <c r="L125" i="13"/>
  <c r="L124" i="13"/>
  <c r="L122" i="13"/>
  <c r="L120" i="13"/>
  <c r="O117" i="13"/>
  <c r="O116" i="13"/>
  <c r="L115" i="13"/>
  <c r="L114" i="13"/>
  <c r="L113" i="13"/>
  <c r="O112" i="13"/>
  <c r="L112" i="13"/>
  <c r="L111" i="13"/>
  <c r="C111" i="13"/>
  <c r="L110" i="13"/>
  <c r="L109" i="13"/>
  <c r="K108" i="13"/>
  <c r="K107" i="13"/>
  <c r="A107" i="13"/>
  <c r="A108" i="13" s="1"/>
  <c r="A109" i="13" s="1"/>
  <c r="A110" i="13" s="1"/>
  <c r="O106" i="13"/>
  <c r="K106" i="13"/>
  <c r="A106" i="13"/>
  <c r="L126" i="13"/>
  <c r="N57" i="13"/>
  <c r="M57" i="13"/>
  <c r="C62" i="13" s="1"/>
  <c r="L57" i="13"/>
  <c r="A52" i="13"/>
  <c r="A53" i="13" s="1"/>
  <c r="A54" i="13" s="1"/>
  <c r="A55" i="13" s="1"/>
  <c r="A56" i="13" s="1"/>
  <c r="A51" i="13"/>
  <c r="K49" i="13"/>
  <c r="A49" i="13"/>
  <c r="F22" i="13"/>
  <c r="E22" i="13"/>
  <c r="E24" i="13" s="1"/>
  <c r="E40" i="13" l="1"/>
  <c r="K57" i="13"/>
  <c r="C61" i="13" s="1"/>
  <c r="E157" i="13"/>
  <c r="M109" i="12" l="1"/>
  <c r="M108" i="12"/>
  <c r="M107" i="12"/>
  <c r="M106" i="12"/>
  <c r="C58" i="12"/>
  <c r="A52" i="12"/>
  <c r="A51" i="12"/>
  <c r="K51" i="12"/>
  <c r="F22" i="12"/>
  <c r="C24" i="12"/>
  <c r="F131" i="12"/>
  <c r="D41" i="12" s="1"/>
  <c r="E115" i="12"/>
  <c r="D141" i="12" s="1"/>
  <c r="N109" i="12"/>
  <c r="L109" i="12"/>
  <c r="K108" i="12"/>
  <c r="K107" i="12"/>
  <c r="K106" i="12"/>
  <c r="N53" i="12"/>
  <c r="M53" i="12"/>
  <c r="K52" i="12"/>
  <c r="L53" i="12"/>
  <c r="A50" i="12"/>
  <c r="K49" i="12"/>
  <c r="E22" i="12"/>
  <c r="E24" i="12" s="1"/>
  <c r="K50" i="12" l="1"/>
  <c r="K53" i="12" s="1"/>
  <c r="C57" i="12" s="1"/>
  <c r="D142" i="12"/>
  <c r="E141" i="12" s="1"/>
  <c r="K109" i="12"/>
  <c r="C111" i="12" s="1"/>
  <c r="D40" i="12"/>
  <c r="E40" i="12" s="1"/>
  <c r="M52" i="11"/>
  <c r="C57" i="11" s="1"/>
  <c r="M114" i="11"/>
  <c r="M113" i="11"/>
  <c r="K113" i="11"/>
  <c r="L50" i="11"/>
  <c r="K50" i="11" s="1"/>
  <c r="K112" i="11"/>
  <c r="F22" i="11"/>
  <c r="F137" i="11"/>
  <c r="D148" i="11" s="1"/>
  <c r="E121" i="11"/>
  <c r="D147" i="11" s="1"/>
  <c r="N115" i="11"/>
  <c r="K114" i="11"/>
  <c r="L115" i="11"/>
  <c r="N52" i="11"/>
  <c r="L52" i="11"/>
  <c r="A50" i="11"/>
  <c r="A51" i="11" s="1"/>
  <c r="K49" i="11"/>
  <c r="C24" i="11"/>
  <c r="E22" i="11"/>
  <c r="E24" i="11" s="1"/>
  <c r="E128" i="8"/>
  <c r="E127" i="8"/>
  <c r="D112" i="8"/>
  <c r="M104" i="8"/>
  <c r="K104" i="8"/>
  <c r="L103" i="8"/>
  <c r="K103" i="8" s="1"/>
  <c r="L51" i="8"/>
  <c r="K51" i="8" s="1"/>
  <c r="M51" i="8"/>
  <c r="L50" i="8"/>
  <c r="K50" i="8" s="1"/>
  <c r="K49" i="8"/>
  <c r="F22" i="8"/>
  <c r="C24" i="8" s="1"/>
  <c r="K115" i="11" l="1"/>
  <c r="C117" i="11" s="1"/>
  <c r="K51" i="11"/>
  <c r="K52" i="11" s="1"/>
  <c r="C56" i="11" s="1"/>
  <c r="E147" i="11"/>
  <c r="D40" i="11"/>
  <c r="D41" i="11"/>
  <c r="E22" i="8"/>
  <c r="E40" i="11" l="1"/>
  <c r="M105" i="8"/>
  <c r="L105" i="8"/>
  <c r="K105" i="8"/>
  <c r="A104" i="8"/>
  <c r="N105" i="8"/>
  <c r="N52" i="8"/>
  <c r="E24" i="8" l="1"/>
  <c r="E111" i="8" l="1"/>
  <c r="F127" i="8"/>
  <c r="D138" i="8" l="1"/>
  <c r="D41" i="8"/>
  <c r="D137" i="8"/>
  <c r="E137" i="8" s="1"/>
  <c r="D40" i="8"/>
  <c r="E40" i="8" s="1"/>
  <c r="C107" i="8" l="1"/>
  <c r="M52" i="8"/>
  <c r="C57" i="8" s="1"/>
  <c r="L52" i="8"/>
  <c r="K52" i="8"/>
  <c r="C56" i="8" s="1"/>
  <c r="A50" i="8"/>
  <c r="A51" i="8" s="1"/>
</calcChain>
</file>

<file path=xl/sharedStrings.xml><?xml version="1.0" encoding="utf-8"?>
<sst xmlns="http://schemas.openxmlformats.org/spreadsheetml/2006/main" count="3308" uniqueCount="719">
  <si>
    <t>CARGO</t>
  </si>
  <si>
    <t>* Dirección, barrio - vereda, Centro Zonal</t>
  </si>
  <si>
    <t>MODALIDAD</t>
  </si>
  <si>
    <t>OBSERVACIONES</t>
  </si>
  <si>
    <t>Nombre de Proponente:</t>
  </si>
  <si>
    <t>Nombre de Integrante No 1:</t>
  </si>
  <si>
    <t>Nombre de Integrante No 2:</t>
  </si>
  <si>
    <t>Nombre de Integrante No 3:</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</si>
  <si>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</si>
  <si>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</si>
  <si>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</si>
  <si>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</si>
  <si>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</si>
  <si>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</si>
  <si>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</si>
  <si>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</si>
  <si>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</si>
  <si>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</si>
  <si>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</si>
  <si>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</si>
  <si>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</si>
  <si>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</si>
  <si>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</si>
  <si>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</si>
  <si>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</si>
  <si>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</si>
  <si>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</si>
  <si>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</si>
  <si>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</si>
  <si>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</si>
  <si>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</si>
  <si>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</si>
  <si>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</si>
  <si>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</si>
  <si>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</si>
  <si>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</si>
  <si>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</si>
  <si>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</si>
  <si>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</si>
  <si>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</si>
  <si>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</si>
  <si>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</si>
  <si>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</si>
  <si>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</si>
  <si>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</si>
  <si>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</si>
  <si>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</si>
  <si>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</si>
  <si>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</si>
  <si>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</si>
  <si>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</si>
  <si>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</si>
  <si>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</si>
  <si>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</si>
  <si>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</si>
  <si>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</si>
  <si>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</si>
  <si>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</si>
  <si>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</si>
  <si>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</si>
  <si>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</si>
  <si>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</si>
  <si>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</si>
  <si>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</si>
  <si>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</si>
  <si>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</si>
  <si>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</si>
  <si>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</si>
  <si>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</si>
  <si>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</si>
  <si>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</si>
  <si>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</si>
  <si>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</si>
  <si>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</si>
  <si>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</si>
  <si>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</si>
  <si>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</si>
  <si>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</si>
  <si>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</si>
  <si>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</si>
  <si>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</si>
  <si>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</si>
  <si>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</si>
  <si>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</si>
  <si>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</si>
  <si>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</si>
  <si>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</si>
  <si>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</si>
  <si>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</si>
  <si>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</si>
  <si>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</si>
  <si>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</si>
  <si>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</si>
  <si>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</si>
  <si>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</si>
  <si>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</si>
  <si>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</si>
  <si>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</si>
  <si>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</si>
  <si>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</si>
  <si>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</si>
  <si>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</si>
  <si>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</si>
  <si>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</si>
  <si>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</si>
  <si>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</si>
  <si>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</si>
  <si>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</si>
  <si>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</si>
  <si>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</si>
  <si>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</si>
  <si>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</si>
  <si>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</si>
  <si>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</si>
  <si>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</si>
  <si>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</si>
  <si>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</si>
  <si>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</si>
  <si>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</si>
  <si>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</si>
  <si>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</si>
  <si>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</si>
  <si>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</si>
  <si>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</si>
  <si>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</si>
  <si>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</si>
  <si>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</si>
  <si>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</si>
  <si>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</si>
  <si>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</si>
  <si>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</si>
  <si>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</si>
  <si>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</si>
  <si>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</si>
  <si>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</si>
  <si>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</si>
  <si>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</si>
  <si>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</si>
  <si>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</si>
  <si>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</si>
  <si>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</si>
  <si>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</si>
  <si>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</si>
  <si>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</si>
  <si>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</si>
  <si>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</si>
  <si>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</si>
  <si>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</si>
  <si>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</si>
  <si>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</si>
  <si>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</si>
  <si>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</si>
  <si>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</si>
  <si>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</si>
  <si>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</si>
  <si>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</si>
  <si>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</si>
  <si>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</si>
  <si>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</si>
  <si>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COOPERATIVA MULTIACTIVA DE HOGARES DE BIENESTAR "COOHOBIENESTAR"</t>
  </si>
  <si>
    <t>PROPONENTE No. 2. COOPERATIVA MULTIACTIVA DE HOGARES DE BIENESTAR "COOHOBIENESTAR"</t>
  </si>
  <si>
    <t>CARTA DE PRESENTACION DE LA PROPUESTA DONDE SE INDIQUE EL GRUPO O GRUPOS EN LOS QUE VA A PARTICIPAR FORMATO 1</t>
  </si>
  <si>
    <t>1 A 3</t>
  </si>
  <si>
    <t>X</t>
  </si>
  <si>
    <t>27 A 62</t>
  </si>
  <si>
    <t>NO APLICA</t>
  </si>
  <si>
    <t>4 A 6</t>
  </si>
  <si>
    <t>7 A 8</t>
  </si>
  <si>
    <t>10 A 15</t>
  </si>
  <si>
    <t>FUNDACION PARA EL DESARROLLO ALIMENTARIO "FUNDALI"</t>
  </si>
  <si>
    <t>17 A 18</t>
  </si>
  <si>
    <t>25 A 26</t>
  </si>
  <si>
    <t>RESOLUCIÓN POR LA CUAL EL ICBF OTORGA O RECONOCE PERSONERÍA JURÍDICA EN LOS CASOS QUE APLIQUE</t>
  </si>
  <si>
    <t>PROPONENTE No. 1. FUNDACION PARA EL DESARROLLO ALIMENTARIO "FUNDALI"</t>
  </si>
  <si>
    <t>14 A 15</t>
  </si>
  <si>
    <t>5 A 13</t>
  </si>
  <si>
    <t>16 A 17</t>
  </si>
  <si>
    <t>21 A 22</t>
  </si>
  <si>
    <t>23 A 25</t>
  </si>
  <si>
    <t>PROPONENTE No. 3. CORPORACION PARA EL DESARROLLO Y BIENESTAR INTEGRAL DE LA COMUNIDAD "LOS GIRASOLES"</t>
  </si>
  <si>
    <t>CORPORACION PARA EL DESARROLLO Y BIENESTAR INTEGRAL DE LA COMUNIDAD "LOS GIRASOLES"</t>
  </si>
  <si>
    <t>1 A 4</t>
  </si>
  <si>
    <t>5 A 7</t>
  </si>
  <si>
    <t>CERTIFICADO DE CUMPLIMIENTO DE PAGO DE APORTES DE SEGURIDAD SOCIAL Y PARAFISCALES. FORMATO 2</t>
  </si>
  <si>
    <t>12 A 13</t>
  </si>
  <si>
    <t>19 A 20</t>
  </si>
  <si>
    <t>39 A 42</t>
  </si>
  <si>
    <r>
      <t xml:space="preserve">En Armenia Quindío, entre el 28 de noviembre al 1o de diciembre de 2014, en las instalaciones del Instituto Colombiano de Bienestar Familiar –ICBF- de la Regional </t>
    </r>
    <r>
      <rPr>
        <b/>
        <sz val="11"/>
        <color theme="1"/>
        <rFont val="Arial Narrow"/>
        <family val="2"/>
      </rPr>
      <t xml:space="preserve">Quindío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María Lucía Martínez Loaiza; Marianella Zuleta Henao; Carol Juliana Franco Serna; Estudio Financiero</t>
    </r>
    <r>
      <rPr>
        <b/>
        <sz val="11"/>
        <color theme="1"/>
        <rFont val="Arial Narrow"/>
        <family val="2"/>
      </rPr>
      <t>:</t>
    </r>
    <r>
      <rPr>
        <sz val="11"/>
        <color theme="1"/>
        <rFont val="Arial Narrow"/>
        <family val="2"/>
      </rPr>
      <t xml:space="preserve"> Carlos Arturo Ramírez Yepes; Gloria Isabel Ponce Jaramillo y Estudio Jurídico</t>
    </r>
    <r>
      <rPr>
        <b/>
        <sz val="11"/>
        <color theme="1"/>
        <rFont val="Arial Narrow"/>
        <family val="2"/>
      </rPr>
      <t>:</t>
    </r>
    <r>
      <rPr>
        <sz val="11"/>
        <color theme="1"/>
        <rFont val="Arial Narrow"/>
        <family val="2"/>
      </rPr>
      <t xml:space="preserve"> Reinaldo Ospina Acevedo; Ana María Giraldo Martínez; con el fin de estudiar y evaluar las propuestas presentadas con ocasión de la Convocatoria Pública de aporte No.001 de 2014, cuyo objeto consiste en</t>
    </r>
    <r>
      <rPr>
        <b/>
        <sz val="11"/>
        <color theme="1"/>
        <rFont val="Arial Narrow"/>
        <family val="2"/>
      </rPr>
      <t>: "Atender a niños y niñas menores de cinco años, o hasta su ingreso al grado de transición, en los servicios de educación inicial y cuidado, en las modalidades Centros de Desarrollo Infantil y Desarrollo Infantil en medio familiar, con el fin de promover el desarrollo integral en la primera infancia con calidad, de conformidad con los lineamientos, estándares de calidad y las directrices, y parámetros establecidos por el ICBF".</t>
    </r>
  </si>
  <si>
    <t>ICBF</t>
  </si>
  <si>
    <t>COOHOBIENESTAR</t>
  </si>
  <si>
    <t>LICENCIADA EN EDUCACION PREESCOLAR</t>
  </si>
  <si>
    <t>TRABAJADORA SOCIAL</t>
  </si>
  <si>
    <t>UNIVERSIDAD DEL QUINDIO</t>
  </si>
  <si>
    <t>PSICOLOGA</t>
  </si>
  <si>
    <t>GRUPO 2</t>
  </si>
  <si>
    <t>FAMILIAR</t>
  </si>
  <si>
    <t>Carrera 27 No.30 CO. Calarcá</t>
  </si>
  <si>
    <t>Carrera 13 No.9-104 Calarcá</t>
  </si>
  <si>
    <t>Ciudadela Educativa José María Córdoba. Córdoba</t>
  </si>
  <si>
    <t>Biblioteca Pública Escuela Manuel Mejía. Pijao</t>
  </si>
  <si>
    <t>Buenavista - Casa de la Juventud</t>
  </si>
  <si>
    <t>JUAN GUILLERMO PABON AMARILES</t>
  </si>
  <si>
    <t>LICENCIADO EN PEDAGOGIA INFANTIL</t>
  </si>
  <si>
    <t>UNIVERSIDAD DEL TOLIMA</t>
  </si>
  <si>
    <t>27/01/2014 A LA FECHA
01/08/2011 - 24/12/2013</t>
  </si>
  <si>
    <t xml:space="preserve">COOHOBIENESTAR
</t>
  </si>
  <si>
    <t>VICTORIA EUGENIA GOMEZ CANTOR</t>
  </si>
  <si>
    <t>LICENCIADA EN TECNOLOGIAS EDUCATIVAS</t>
  </si>
  <si>
    <t>CONSORCIO UNIDOS POR LA INFANCIA
FUNDACION SOCIAL APUESTAS OCHOA</t>
  </si>
  <si>
    <t>16/07/2001 - 10/12/2010
11/01/2011 - 18/02/2011
06/02/2012 - 11/05/2012
01/02/200/ - 15/07/2010</t>
  </si>
  <si>
    <t>MARIA FRANSURI ROSERO GONZALEZ</t>
  </si>
  <si>
    <t>1730110301-I</t>
  </si>
  <si>
    <t>APOYO PSICOSOCIAL</t>
  </si>
  <si>
    <t>COOHOBIENESTAR
C&amp;M CONSULTORES
CASA DE PROTECCION HERNANDO OSPINA - FUNDACION HOGAR DEL NIÑO</t>
  </si>
  <si>
    <t>26/07/2013 - 20/12/2013
27/01/2014 A LA FECHA
18/07/2012 - 05/12/2012
28/04/2011 - 20/04/2012</t>
  </si>
  <si>
    <t>JURY MARCELA SALCEDO MARTINEZ</t>
  </si>
  <si>
    <t>UNIVERSIDAD DE SAN BUENAVENTURA</t>
  </si>
  <si>
    <t>COOHOBIENESTAR
FUNDACION MASTRANTO
UNIVERSIDAD LA GRAN COLOMBIA</t>
  </si>
  <si>
    <t>02/07/2013 - 20/12/2013
27/01/2014 A LA FECHA
02/07/2012 - 02/10/2012
28/02/2011 - 30/05/2011
02/08/2011 - 25/11/2011</t>
  </si>
  <si>
    <t>MARIAN ANDREA GUAPACHA VARGAS</t>
  </si>
  <si>
    <t>210121030-I</t>
  </si>
  <si>
    <t>COOHOBIENESTAR
MUÑECOS DEL TEATRO ESCONDIDO</t>
  </si>
  <si>
    <t>02/07/2013 - 30/12/2013
22/01/2014 A LA FECHA
01/02/2011 - 12/10/2012</t>
  </si>
  <si>
    <t>JOHANA ALEXANDRA RAMIREZ RAMIREZ</t>
  </si>
  <si>
    <t>14/10/2014 A LA FECHA
30/08/2013 - 09/07/2014
01/02/2012 - 25/05/2012</t>
  </si>
  <si>
    <t>COOHOBIENESTAR
CENTRO DE REHABILITACION PARA EL EJE CAFETERO
BIENESTAR FAMILIAR - REGIONAL QUINDIO - CENTRO ZONAL ARMENIA NORTE</t>
  </si>
  <si>
    <t>N/A</t>
  </si>
  <si>
    <t>113 de 2012</t>
  </si>
  <si>
    <t>886-893</t>
  </si>
  <si>
    <t>63-251</t>
  </si>
  <si>
    <t>894-904</t>
  </si>
  <si>
    <t>007-2012</t>
  </si>
  <si>
    <t>905-913</t>
  </si>
  <si>
    <t>63-037-2009</t>
  </si>
  <si>
    <t>1117-1128</t>
  </si>
  <si>
    <t>63-042-2010</t>
  </si>
  <si>
    <t>1129-1144</t>
  </si>
  <si>
    <t>COORDINADOR GENERAL DEL PROYECTO POR CADA MIL CUPOS OFERTADOS O FRACIÓN INFERIOR</t>
  </si>
  <si>
    <t>ELIZABETH HERRERA ARBELAEZ</t>
  </si>
  <si>
    <t>ADMINISTRADOR FINANCIERO</t>
  </si>
  <si>
    <t>06/09/1999 - A LA FECHA</t>
  </si>
  <si>
    <t>FUNCIONES :SI</t>
  </si>
  <si>
    <t>ADRIANA MARIA CASTRO LONDOÑO</t>
  </si>
  <si>
    <t>02/04/2014 A LA FECHA
Enero de 2012 - Marzo de 2014</t>
  </si>
  <si>
    <t>COOHOBIENESTAR
FUNDACION INSTITUTO ESPECIALIZADO EN SALUD MENTAL</t>
  </si>
  <si>
    <t>GRUPO 6</t>
  </si>
  <si>
    <t>LAS PALMAS- CASETA COMUNAL- ARMENIA</t>
  </si>
  <si>
    <t>CENTRO DE ATENCION BASICA DEL SUR - ARMENIA</t>
  </si>
  <si>
    <t>CASA 8 ARRAYANES - ARMENIA SUR 2</t>
  </si>
  <si>
    <t>CARRERA 14 N.35 N 20 APTO 201 EDIFICIO LOS ALPES - CIRCASIA</t>
  </si>
  <si>
    <t>CASA DE LA JUVENTUD - FILANDIA</t>
  </si>
  <si>
    <t>CRA.24 N.3-28 CIUDADELA CONFENALCO - LA TEBAIDA</t>
  </si>
  <si>
    <t>CASA DE LA JUVENTUD - SALENTO</t>
  </si>
  <si>
    <t>ALEJANDRA GOMEZ WALTEROS</t>
  </si>
  <si>
    <t>UNIVERSIDAD SAN BUENAVENTURA</t>
  </si>
  <si>
    <t>COOHOBIENESTAR
CORPORACION UNIVERSITARIA REMINGTON
AMERICAN BUSINESS SCHOOL</t>
  </si>
  <si>
    <t>02/09/2013 - 30/12/2013
20/01/2014  A LA FECHA
01/11/2012 - 30/12/2012
01/01/2013 - 30/08/2013
08/08/2012 - 15/12/2012
01/08/2012 - 30/11/2012</t>
  </si>
  <si>
    <t>CLEMENCIA INES GARTNER HOYOS</t>
  </si>
  <si>
    <t>LICENCIADA EN EDUCACION</t>
  </si>
  <si>
    <t>COOHOBIENESTAR
CONFENALCO</t>
  </si>
  <si>
    <t>01/11/2012 - 30/12/2012
08/01/2013 - 30/12/2013
27/01/2014 A LA FECHA
25/01/2012 - 22/12/2010
01/02/2011 - 17/12/2011</t>
  </si>
  <si>
    <t>JUAN CARLOS GONZALEZ SANCHEZ</t>
  </si>
  <si>
    <t>PSICOLOGO</t>
  </si>
  <si>
    <t>COOHOBIENESTAR
MUNICIPIO DE GENOVA QUINDIO</t>
  </si>
  <si>
    <t>01/07/2014 A LA FECHA
01/11/2012 - 30/12/2012
21/01/2013 - 20/12/2013
27/01/2014 - 30/06/2014
16/02/2005 - 30/09/2005</t>
  </si>
  <si>
    <t>TANIA JOSE REDONDO PEREZ</t>
  </si>
  <si>
    <t>LICENCIADA EN TECNOLOGIA EDUCATIVA</t>
  </si>
  <si>
    <t>FUNDACION AFROCOLOMBIANA SEMILLAS DE ESPERANZA
FUNDACION LA NUEVA ESPERANZA DE VIVIR
COOHOBIENESTAR</t>
  </si>
  <si>
    <t>Junio a diciembre de 2009
01/02/2012 - 30/12/2012
20/04/2014 A LA FECHA
12/09/2013 - 30/12/2013
23/01/2014 - 19/04/2014</t>
  </si>
  <si>
    <t>LUZ ELENA SALAZAR VALENCIA</t>
  </si>
  <si>
    <t>LICENCIADA EN EDUCACION ESCOLAR</t>
  </si>
  <si>
    <t>COOHOBIENESTAR
CONSORCIO UNIDOS POR LA INFANCIA</t>
  </si>
  <si>
    <t>01/10/2013 - 30/12/2013
27/01/2014 A LA FECHA
20/10/2008 - 12/12/2008
26/03/2009 - 06/08/2009 
08/02/2010 - 05/11/2010
06/02/2012 - 11/05/2012</t>
  </si>
  <si>
    <t>KELLY DAYAN LEON MENCHAEL</t>
  </si>
  <si>
    <t>PSICOLOGA EN PERIODO DE PRACTICA</t>
  </si>
  <si>
    <t>CORPORACION UNIVERSITARIA ALEXANDER VON HUMBOLDT</t>
  </si>
  <si>
    <t>20/01/2014 A LA FECHA</t>
  </si>
  <si>
    <t>COOHOBIENESTAR
CONSORCIO CONFUTURO</t>
  </si>
  <si>
    <t>LEIDI YOHANA RIVERA PARDO</t>
  </si>
  <si>
    <t>187284130-I</t>
  </si>
  <si>
    <t>20/01/2014 A LA FECHA
23/01/2012 terminación por definir
01/11/2011 - 30/12/2011</t>
  </si>
  <si>
    <t>LAURA STEPHANY OLIVEROS VALENCIA</t>
  </si>
  <si>
    <t>UNIVERSIDAD AUTONOMA DE BUCARAMANGA</t>
  </si>
  <si>
    <t>COOHOBINESTAR
GRUPO EMPRESARIAL DON POLLO S.A.S.</t>
  </si>
  <si>
    <t>04/08/2014 A LA FECHA
29/07/2013 - 30/10/2014
18/02/2014 - 30/05/2014</t>
  </si>
  <si>
    <t>MONICA CRISTINA QUITIAN CUENCA</t>
  </si>
  <si>
    <t>240101030-I</t>
  </si>
  <si>
    <t>26/11/2012 - 30/12/2012
21/01/2013 - 20/12/2013
27/01/2014 A LA FECHA</t>
  </si>
  <si>
    <t>PAULA ANDREA GRANADA BUSTOS</t>
  </si>
  <si>
    <t>COOHOBIENESTAR
FUNDACION SOCIAL JIAMPI
INSTITUCION EDUCATIVA PEDACITO DE CIELO</t>
  </si>
  <si>
    <t>01/08/2014 A LA FECHA
01/08/2012 -31/12/2012
01/08/2011 - 01/06/2012</t>
  </si>
  <si>
    <t>LUZ ADRIANA MARTINEZ SANCHEA</t>
  </si>
  <si>
    <t>COOHOBIENESTAR
BIENESTAR FAMILIAR - CENTRO ZONAL ARMENIA SUR
HOSPITAL SAN VICENTE MONTENEGRO</t>
  </si>
  <si>
    <t>20/01/2014 A LA FECHA
13/02/2013 - 15/11/2013
29/07/2013 - 15/11/2013</t>
  </si>
  <si>
    <t>AURA MARIA ECHEVERRY OSSA</t>
  </si>
  <si>
    <t>237531030-I</t>
  </si>
  <si>
    <t>COOHOBIENESTAR
COMISARIA DE FAMILIA DE MONTENEGRO QUINDIO</t>
  </si>
  <si>
    <t>27/01/2014 A LA FECHA
Segundo sementre de 2012 y primer semestre de 2013</t>
  </si>
  <si>
    <t>ALEXANDRA ROMAN OSPINA</t>
  </si>
  <si>
    <t>01/11/2012 - 30/12/2012
21/01/2013 - 20/12/2013
27/01/2014 A LA FECHA</t>
  </si>
  <si>
    <t>1005-1011</t>
  </si>
  <si>
    <t>249-2012</t>
  </si>
  <si>
    <t>216-2012</t>
  </si>
  <si>
    <t>1012-1019</t>
  </si>
  <si>
    <t>63-043-2010</t>
  </si>
  <si>
    <t>1020-1037</t>
  </si>
  <si>
    <t>63-088-2014</t>
  </si>
  <si>
    <t>1214-1230</t>
  </si>
  <si>
    <t>63-047</t>
  </si>
  <si>
    <t>1231-1240</t>
  </si>
  <si>
    <t>009-2012</t>
  </si>
  <si>
    <t>1241-1249</t>
  </si>
  <si>
    <t>GRUPO 5</t>
  </si>
  <si>
    <t>MANZANA E CASA 28 VILLA JULIANA - MONTENEGRO</t>
  </si>
  <si>
    <t>MANZANA E CASA 8 NUEVO HORIZONTE - QUIMBAYA</t>
  </si>
  <si>
    <t xml:space="preserve">CASA COMUNAL BARRIO LIMONAR </t>
  </si>
  <si>
    <t>INSTITUCION EDUCATIVA LA ADIELA  - VIA MONTENEGRO LA ADIELA</t>
  </si>
  <si>
    <t>MARTHA CECILIA JARAMILLO RAMIREZ</t>
  </si>
  <si>
    <t>LICENCIADA EN EDUCACION ESCOLAR Y PROMOCION DE LA FAMILIA</t>
  </si>
  <si>
    <t>UNIVERSIDAD SANTO TOMAS</t>
  </si>
  <si>
    <t>FUNCIONES:SI</t>
  </si>
  <si>
    <t>COOHOBIENESTAR
CONSORCIO UNIDOS POR LA INFANCIA</t>
  </si>
  <si>
    <t>01/11/2012 - 30/12/2012
08/01/2013 - 30/12/2013
27/01/2014 - A LA FECHA
15/06/2010 - 10/12/2010
11/01/2011 - 18/02/2011</t>
  </si>
  <si>
    <t>PAULA FERNANDA SERNA ALZATE</t>
  </si>
  <si>
    <t>UNIVERSIDAD CATOLICA DE MANIZALES</t>
  </si>
  <si>
    <t>COOHOBIENESTATAR
HOSPITAL SAGRADO CORAZON DE JESUS</t>
  </si>
  <si>
    <t>25/09/2013  - 30/12/2013
23/01/2014 A LA FECHA
02/09/2006 - 30/11/2006
01/12/2006 - 31/12/2006
15/01/2007 - 31/12/2007
19/01/2008 - 31/12/2008
02/07/2008 - 30/08/2008
01/09/2008 - 30/10/2008
01/11/2008 - 31/12/2008
23/02/2009 - 22/05/2009
26/05/2009 -31/07/2009
05/08/2009 - 31/10/2009 
01/02/2012 - 30/04/2012
01/05/2012 - 30/06/2012
01/05/2012 - 30/06/2012
01/07/2012 - 30/07/2012</t>
  </si>
  <si>
    <t>FONOAUDIOLOGA</t>
  </si>
  <si>
    <t>MONICA JENNIFER GALLEGO CAÑAS</t>
  </si>
  <si>
    <t>153844130-I</t>
  </si>
  <si>
    <t>COOHOBIENESTAR
AESCO COLOMBIA
FUNDACION HUAHUACUNA</t>
  </si>
  <si>
    <t>16/05/2014 A LA FECHA
02/09/2013 - 20/12/2013
20/01/2004 - 15/05/2014
01/08/2010 - 09/08/2012
01/09/2007 - 01/09/2008</t>
  </si>
  <si>
    <t>ACREDITA EXPERIENCIA COMO COORDINADORA DE PROGRAMAS O PROYECTOS SOCIALES PARA LA INFANCIA CON COOHOBIENESTAR SÓLO POR EL PERIODO COMPRENDIDO DEL 16 DE MAYO DE 2014 A AL FECHA, POR TAL RAZON NO CUMPLE CON EL PERFIL</t>
  </si>
  <si>
    <t>DIANA CAROLINA PIERNAGORDA GUTIERREZ</t>
  </si>
  <si>
    <t>COOHOBIENESTAR
SELECCIÓN INTELIGENTE S.A.S.
UNIVERSIDAD NACIONAL ABIERTA Y A DISTANCIA
UNIVERSIDAD SAN BUENAVENTURA</t>
  </si>
  <si>
    <t>29-04/2013 - 20/12/2013
20/01/2014 A LA FECHA
31/08/2011 - 09/04/2013
23/02/2011 - 30/11/2011
13/02/2012 - 17/06/2012
21/08/2012 - 22/12/2012
03/03/2012 - 06/06/2012</t>
  </si>
  <si>
    <t>LEIDY VIVIANA CASTILLO RODRIGUEZ</t>
  </si>
  <si>
    <t xml:space="preserve">COOHOBIENESTAR
</t>
  </si>
  <si>
    <t>COOHOBIENESTAR
RIOPAILA - CASTILLA
SENA REGIONAL QUINDIO</t>
  </si>
  <si>
    <t>09/09/2013 - 20/12/2013
27/01/2014 - 30/08/2014
01/08/2012 - 01/08/2013
06/02/2012 - 30/05/2012</t>
  </si>
  <si>
    <t>MONICA BIBIANA HURTADO LONDOÑO</t>
  </si>
  <si>
    <t>25/08/2014 A LA FECHA
29/07/2013 - 30/05/2014</t>
  </si>
  <si>
    <t>YULY VIVIANA CHACON CORTES</t>
  </si>
  <si>
    <t>UNIVERSIDAD ANTONIO NARIÑO</t>
  </si>
  <si>
    <t>PSICOLOGA (ESTUDIANTE 10 SEMESTRE)</t>
  </si>
  <si>
    <t>01/02/2014 A LA FECHA</t>
  </si>
  <si>
    <t>MARCELA DURANGO SANCHEZ</t>
  </si>
  <si>
    <t>COOHOBIENESTAR
INSTITUCION EDUCATIVA POLICARPA SALAVARRIETA
MUNICIPIO DE QUIMBAYA QUINDIO</t>
  </si>
  <si>
    <t>02/09/2013 - 20/12/2013
20/01/2014 A LA FECHA
18/08/2011 - 24/11/2011
06/02/2011 - 09/11/2011</t>
  </si>
  <si>
    <t>MARIA ALEJANDRA RESTREPO CELIS</t>
  </si>
  <si>
    <t>PSICOLOGA (ESTUDIANTE 9 SEMESTRE)</t>
  </si>
  <si>
    <t>CORPORACION UNIVERSITARIA EMPRESARIAL AELXANDER VON HUMBOLDT</t>
  </si>
  <si>
    <t>COOHOBIENESTAR
UNIVERSIDAD DEL QUINDIO - CENTRO DE ESTUDIOS Y PRACTICAS ACADEMICAS Y SOCIALES - CEPAS</t>
  </si>
  <si>
    <t>04/08/2014 A LA FECHA
02/02/2011 - 08/07/2011</t>
  </si>
  <si>
    <t>248-2012</t>
  </si>
  <si>
    <t>955-962</t>
  </si>
  <si>
    <t>63-250</t>
  </si>
  <si>
    <t>963-973</t>
  </si>
  <si>
    <t>63-167</t>
  </si>
  <si>
    <t>63-041-2010</t>
  </si>
  <si>
    <t>988-1002</t>
  </si>
  <si>
    <t>Total cupos simultaneos certificados</t>
  </si>
  <si>
    <t>63-006-2009</t>
  </si>
  <si>
    <t>1168-1185</t>
  </si>
  <si>
    <t>049-2011</t>
  </si>
  <si>
    <t>1186-1194</t>
  </si>
  <si>
    <t>63-038-2009</t>
  </si>
  <si>
    <t>1195-1210</t>
  </si>
  <si>
    <t>ANA ISABEL ORDOÑEZ ARIAS</t>
  </si>
  <si>
    <t>CONTADORA PUBLICA</t>
  </si>
  <si>
    <t>01/01/2000 - A LA FECHA</t>
  </si>
  <si>
    <t>CAROLINA JIMENEZ AGUILAR</t>
  </si>
  <si>
    <t>COOHOBIENESTAR
CONSORCIO UNIDOS POR LA INFANCIA
FUNDACION SOCIAL APUESTAS OCHOA</t>
  </si>
  <si>
    <t>23/10/2012 - 14/12/2012
08/01/2013 - 30/12/2013
27/01/2014 A LA FECHA
01/06/2010 - 10/12/2010
11/01/2011 - 18/02/2011
01/02/2009 - 30/07/2010</t>
  </si>
  <si>
    <t>EL PROPONENTE NO CUMPLE CON EL 80% MINIMO DE LOS CUPOS</t>
  </si>
  <si>
    <t>FUNDACION PARA EL DESARROLLO ALIMENTARIO FUNDALI</t>
  </si>
  <si>
    <t>INSTITUTO COLOMBIANO DE BIENESTAR FAMILIAR</t>
  </si>
  <si>
    <t>63-100</t>
  </si>
  <si>
    <t>71-87</t>
  </si>
  <si>
    <t>63-162</t>
  </si>
  <si>
    <t>52-70</t>
  </si>
  <si>
    <t>63-224</t>
  </si>
  <si>
    <t>88-98</t>
  </si>
  <si>
    <t>INSTITUTO COLOMBIANO DE BIENESTAR FAMILIAR CENTRO ZONAL SUBA</t>
  </si>
  <si>
    <t>1895-2012</t>
  </si>
  <si>
    <t>99-100</t>
  </si>
  <si>
    <t>FUNDACION PARA EL FOMENTO DE LA LECTURA FUNDALECTURA</t>
  </si>
  <si>
    <t>899-2014643</t>
  </si>
  <si>
    <t>101-106</t>
  </si>
  <si>
    <t>1705-2014093</t>
  </si>
  <si>
    <t>107-117</t>
  </si>
  <si>
    <t>FUNDACION RAFAEL POMBO</t>
  </si>
  <si>
    <t>1705-2013</t>
  </si>
  <si>
    <t>1269-2172-2013147</t>
  </si>
  <si>
    <t>119-124</t>
  </si>
  <si>
    <t>LA NUEVA LIBERTAD</t>
  </si>
  <si>
    <t xml:space="preserve">CDI INSTITUCIONAL </t>
  </si>
  <si>
    <t>MANZANA 18 BARRIO NUEVA LIBERTAD CENTRO ZONAL ARMENIA NORTE</t>
  </si>
  <si>
    <t>NA</t>
  </si>
  <si>
    <t>NO LO TIENE SE DEBE SUBSANAR</t>
  </si>
  <si>
    <t xml:space="preserve">SI </t>
  </si>
  <si>
    <t>NADIAN HISEL ALMARIO ANAYA</t>
  </si>
  <si>
    <t xml:space="preserve">LICENCIADA EN LENGUA CASTELLANA Y COMUNICACIÓN </t>
  </si>
  <si>
    <t>UNIVERSIDAD DE PAMPLONA</t>
  </si>
  <si>
    <t xml:space="preserve">FUNDALI
 INSTITUTO DE CULTURA FEMENIA
CENTRO EDUCATIVO SUMMERHILLCENTRO 
CENTRO EDUCATIVO SAN RAFAEL 
COLEGIO PEDAGOGICO HISPANO-ROMANO </t>
  </si>
  <si>
    <t>01/02/2009-ACTUAL
 01/02/2004-01/11/2009
01/01/2007-30/11/2007
11/02/2008-28/11/2008
01/02/2009-30/11/2009</t>
  </si>
  <si>
    <t>FUNCIONES SI</t>
  </si>
  <si>
    <t>SANDRA MILENA QUINTERO BONILLA</t>
  </si>
  <si>
    <t>FUNDACION UNIVERSITARIA KONRAD LORENZ</t>
  </si>
  <si>
    <t xml:space="preserve">FUNDALI
ASSISTANCE
 </t>
  </si>
  <si>
    <t>01/02/2006-ACTUAL</t>
  </si>
  <si>
    <t>2172-1269-2013</t>
  </si>
  <si>
    <t>INSTITUTO COLOMBIANO DE BINESTAR FAMILIAR REGIONAL BOGOTA</t>
  </si>
  <si>
    <t>1295-2012</t>
  </si>
  <si>
    <t>ACLARAR  EL PLAZO DE EJECUCION DEL CONTRATO</t>
  </si>
  <si>
    <t>533-2012</t>
  </si>
  <si>
    <t>1212-2012208</t>
  </si>
  <si>
    <t>1212-2012209</t>
  </si>
  <si>
    <t>158-2011132</t>
  </si>
  <si>
    <t>057-2005</t>
  </si>
  <si>
    <t>461-2006</t>
  </si>
  <si>
    <t>072-2007</t>
  </si>
  <si>
    <t>456-2008</t>
  </si>
  <si>
    <t>461-2009</t>
  </si>
  <si>
    <t>252-2010</t>
  </si>
  <si>
    <t>748-2011</t>
  </si>
  <si>
    <t>769-2011</t>
  </si>
  <si>
    <t>ORGANIZACIÓN INTERNACIONAL DE LAS MIGRACIONES</t>
  </si>
  <si>
    <t>NAJ-548-NAJ491</t>
  </si>
  <si>
    <t>BANCO DE LA REPUBLICA</t>
  </si>
  <si>
    <t>0S5000201179</t>
  </si>
  <si>
    <t>BANCO DE LA REPUBLICA DE CARTAGENA</t>
  </si>
  <si>
    <t>BRJ46145</t>
  </si>
  <si>
    <t>BANCO DE LA REPUBLICA DE SAN ANDRES</t>
  </si>
  <si>
    <t>BANCO DE LA REPUBLICA DE BUENAVENTURA</t>
  </si>
  <si>
    <t>BANCO DE LA REPUBLICA BOGOTA</t>
  </si>
  <si>
    <t>COORDINADORCOORDINADOR GENERAL DEL PROYECTO POR CADA MIL CUPOS OFERTADOS O FRACIÓN INFERIOR</t>
  </si>
  <si>
    <t>JESUS HORACIO PEREZ ISAZA</t>
  </si>
  <si>
    <t>Administrador de Empresas</t>
  </si>
  <si>
    <t>Universidad Externado de Colombia</t>
  </si>
  <si>
    <t xml:space="preserve">FUNDALI
</t>
  </si>
  <si>
    <t>01/01/2004 -ACTUAL</t>
  </si>
  <si>
    <t>MARTHA INES IANNINI D´ORSONVILLE</t>
  </si>
  <si>
    <t>Licenciada en Psicología y Pedagogía</t>
  </si>
  <si>
    <t>Universidad Pedagogica Nacional</t>
  </si>
  <si>
    <t>FUNDALI
CENTRO DE INVESTIGACION Y EDUCACION POPULAR CINEP
ESPANTAPAJAROS TALLER
MALAQUITA PROYECTO MUSICAL
SECRETARIA DE GOBIERNO DE BOGOTA
ESAP
ASOCIACION NACIONAL DE DESMOVILIZADOS
ESAP</t>
  </si>
  <si>
    <t>01/01/2005-actual 
01/01/2005-31/12/2005
01/01/2000-31/12/2005
01/01/2007-31/12/2009
01/11/2006-30/11/2006
19/07/2007-18/10/2007
 01/02/2007-30/04/2007
19/06/2007-21/12/2007</t>
  </si>
  <si>
    <t>LIA PATRICIA BOLIVAR ORTIZ</t>
  </si>
  <si>
    <t>Tecnico en Sistemas y Contabilidad</t>
  </si>
  <si>
    <t>FUNDALI
ORAGANIZACION DE ESTADOS IBEROAMERICANOS PARA LA EDUCACION LA CIENCIA Y LA CULTURA
PRONIÑO</t>
  </si>
  <si>
    <t xml:space="preserve">01/01/2005-actual 
01/08/2008-30/11/2008
07/04/1999-23/01/2004
</t>
  </si>
  <si>
    <t>COOPERATIVA MULTIACTIVA DE HOGARES DE BIENESTAR ARMENIA COOHOBIENESTAR</t>
  </si>
  <si>
    <t>EL PROPONENTE CUMPLE ___X_</t>
  </si>
  <si>
    <t>EL PROPONENTE CUMPLE _X_____ NO CUMPLE _______</t>
  </si>
  <si>
    <t>CORPORACION PARA EL DESARROLLO DEL BIENESTAR INTEGRAL DE LA COMUNIDAD LOS GIRASOLES</t>
  </si>
  <si>
    <t>INSTITITO COLOMBIANO DE BIENESTAR FAMILIA - REGIONAL TOLIMA</t>
  </si>
  <si>
    <t>CORPORACION PARA EL DESARROLLO Y BIENESTAR DE LA COMUNIDAD LOS GIRASOLES</t>
  </si>
  <si>
    <t>65-68</t>
  </si>
  <si>
    <t>INSTITITO COLOMBIANO DE BIENESTAR FAMILIA - REGIONAL TOLIMA - CENTRO ZONAL LERIDA</t>
  </si>
  <si>
    <t>618/2012</t>
  </si>
  <si>
    <t>69-74</t>
  </si>
  <si>
    <t>Manzana E Casa 28 Villa Jimena, Montenegro, Centro Zonal Armenia Norte</t>
  </si>
  <si>
    <t>Manzana E Casa 8 Nuevo Horizonte, Quimbaya, Centro Zonal Armenia Norte</t>
  </si>
  <si>
    <t>Caseta Comunal Barrio Limonar, Centro Zonal Armenia Norte</t>
  </si>
  <si>
    <t>Insttución Educativa La Adiela Vía Montenegro, Centro Zonal Armenia Norte</t>
  </si>
  <si>
    <t>LUZ MERY ORJUELA ARAGON</t>
  </si>
  <si>
    <t>ADMINISTRADORA DE EMPRESAS</t>
  </si>
  <si>
    <t>UNIVERSIDAD COOPERATIVA DE COLOMBIA</t>
  </si>
  <si>
    <t>CORPORACION PARA EL DESARROLLO  Y BIENESTAR INTEGRAL DE LA COMUNIDAD LOS GIRASOLES</t>
  </si>
  <si>
    <t>01/10/2013 - 31/12/2013
16/01/2014 - 29/11/2014</t>
  </si>
  <si>
    <t>IVONNE CAROLINA SIZA MORALES</t>
  </si>
  <si>
    <t>LA UNIVERSIDAD SANTO TOMAS</t>
  </si>
  <si>
    <t>IGLESIA BAUTISTA CENTRAL DE BOGOTA
ASOCIACION DE PADRES DE FAMILIA Y VECINOS DEL HOGAR INFANTIL PILATUNAS</t>
  </si>
  <si>
    <t>04/09/2013-29/11/2014
04/10/2012 - 04-09-2013</t>
  </si>
  <si>
    <t>ANDRY MILENA BARRERA MARROQUIN</t>
  </si>
  <si>
    <t>UNIVERSDAD DEL TOLIMA</t>
  </si>
  <si>
    <t>01/10/2013 - 31/12/2013
16/01/2014 - 29/11/2013</t>
  </si>
  <si>
    <t>ERIKA LISSETH TORRES OLAYA</t>
  </si>
  <si>
    <t>UNIVERSIDAD DE IBAGUE</t>
  </si>
  <si>
    <t>SOLUCIONES MEDICO EMPRESARIALES - SOMEM LTDA
CORPORACION PARA EL DESARROLLO  Y BIENESTAR INTEGRAL DE LA COMUNIDAD LOS GIRASOLES</t>
  </si>
  <si>
    <t>Sept 2013- junio 2014
01/08/2014 - 31/10/2014</t>
  </si>
  <si>
    <t>JORGE LUIS GALEANO CASANOVA</t>
  </si>
  <si>
    <t>CORPORACION UNIVERSITARIA REMINGTON</t>
  </si>
  <si>
    <t xml:space="preserve">FUNDACION MANUEL MEJIA
FUNDACION ALDEA GLOBAL
INSTITUCION UNIVERSITARIA CENTRO DE ESTUDIOS SUPERIORES MARIA GORETTI
</t>
  </si>
  <si>
    <t>01/08/2013- 31/12/2013
03/05/2013 - 03/06/2013
03/07/2012- 30/12/2012      
13/07/2011- 30/12/2011
Agosto de 2008 - 30/06/2010
Febrero/2007 - junio/2008</t>
  </si>
  <si>
    <t>LAURA MARIA CAICEDO BUITRAGO</t>
  </si>
  <si>
    <t>HOSPITAL DEPARTAMENTAL UNIVERSITARIO DEL QUINDIO SAN JUAN DE DIOS
ASOCIACION DE PADRES DE FAMILIA HOGAR IINFANTIL VECINAL SANTANDER
SECRETARIO DE GOBIERNO Y CONVIVENCIA COMISARIA SEGUNDA DE FAMILIA</t>
  </si>
  <si>
    <t>14/03/2011-14/04/2011
01/07/2013-31/07/2014
01/08/2012-30/11/2012</t>
  </si>
  <si>
    <t>ORFA LEYDI ALFONSO BUENAVENTURA</t>
  </si>
  <si>
    <t>UNIVERSIDAD NACIONAL ABIERTA Y A DISTANCIA UNAD</t>
  </si>
  <si>
    <t>JUEZ SEGUNDO PROMISCUO MUNICIPAL DE ARMERO GUAYABAL TOLIMA
INSTITUCION EDUCATIVA TECNICA INSTITUTO ARMERO
MINISTERIO DE DEFENSA NACIONAL POLICIA NACIONAL DEPARTAMENTO DE POLICIA TOLIMA</t>
  </si>
  <si>
    <t>21/10/2008-18/12/2008
01/06/2009-31/06/2009
01/08/2009-30/08/2009
MARZO, ABRIL, MAYO 2012
OCTUBRE, NOVIEMBRE 2011</t>
  </si>
  <si>
    <t>FUNCIONES:NO</t>
  </si>
  <si>
    <t>ALEJANDRA MARIA ALZATE GONZALEZ</t>
  </si>
  <si>
    <t>LICEO CRISTIANO MANANTIAL DE VIDA
SERVICES A&amp;C 
UT SALUD PUERTO RICO</t>
  </si>
  <si>
    <t>01/12/2011-30/07/2012
01/12/2012-
23/11/2013-22/12/2013</t>
  </si>
  <si>
    <t>MAYERLEEN CASTAÑO DIAZ</t>
  </si>
  <si>
    <t>INSTITUTO COLOMBIANO DE BIENESTAR FAMILIAR - REGIONAL QUINDIO
E.S.E HOSPITAL MENTAL FILANDIA</t>
  </si>
  <si>
    <t>07/02/2013
24/01/2014-09/04/2014</t>
  </si>
  <si>
    <t>MARIA CAMILA GARCIA LOPEZ</t>
  </si>
  <si>
    <t>UNIVERSISDAD SAN BUENAVENTURA</t>
  </si>
  <si>
    <t>CENTRO DE DESARROLLO COMUNITARIO VERSALLES
SOMEM SOLUCIONES MEDICO EMPRESARIALES
CLUB ACTIVO 20-30 HOGAR INFANTIL CDV LA UNION (PRACTICA)
EFICACIA (PARCTICA)
INSTITUCION EDUCATIVA SAN JOSE (PRACTICA)</t>
  </si>
  <si>
    <t>09/09/2013-07/12/2013
20/06/2013-04/08/2013
02/02/2012-25/05/2012
07/02/2011-28/05/2011
02/08/2011-25/11/2011</t>
  </si>
  <si>
    <t>FALTA COPIA DE LA CEDULA DE CIUDADANIA
EN LA CERTIFICACION DE SOMEM NO SE EVIDENCIA CUMPLIMIENTO DEL PERFIL ESTABLECIDO</t>
  </si>
  <si>
    <t>ANDREA CANDELARIA OZAETA OYOLA</t>
  </si>
  <si>
    <t>UNIVERSIDAD ABIERTA Y ADISTANCIA UNAD</t>
  </si>
  <si>
    <t>CAJA DE COMPENSACION FAMILIAR DEL SUR DEL TOLIMA-CAFASUR
INSTITUTO POLITECNICO LUIS A RENGIFO (PRACTICA)
FUNDACION ANGELES DE AMOR (PRACTICA DE INTERVENCION PSICOSOCIAL)
COORPORACION PARA EL DESARROLLO Y BIENESTAR INTEGRAL DE LA COMUNIDAD LOS GIRASOLES</t>
  </si>
  <si>
    <t xml:space="preserve">02/01/2013-30/06/2013
11/03/2012-20/05/2012
01/10/2013-31/12/2013
16/01/2014-29/11/2014
</t>
  </si>
  <si>
    <t>PAULA ALEJANDRA GONGORA SAAVEDRA</t>
  </si>
  <si>
    <t>MEDICORP S.A.S.
COORPORACION PARA EL EL DESARROLLO Y BIENESTAR DE LA COMUNIDAD INTEGRAL LOS GIRASOLES</t>
  </si>
  <si>
    <t>01/01/2012-31/01/2012
01/10/2013-31/12/2013
16/01/2014-29/11/2014</t>
  </si>
  <si>
    <t>LA CERTIFICACION DE MEDICORP NO VA DIRIGIDA A TRABAJOS CON LA PRIMERA INFANCIA</t>
  </si>
  <si>
    <t>CORPORACION PARA EL DESARROLLO Y BIENESTAR INTEGRAL DE LA COMUNIDAD LOS GIRASOLES</t>
  </si>
  <si>
    <t>ASOCIACION AMICI DEI BANBINI</t>
  </si>
  <si>
    <t>326/06</t>
  </si>
  <si>
    <t>ISABEL TRIANA VILLAREAL</t>
  </si>
  <si>
    <t>UNIVERSIDAD DE IBAGUE CORUNIVERSITARIA</t>
  </si>
  <si>
    <t>TELEFONICA
CORPORACION PARA EL DESARROLLO Y BIENESTAR INTEGRAL DE LA COMUNIDAD LOS GIRASOLES</t>
  </si>
  <si>
    <t>09/08/2010-09/08/2011
01/02/2007-30/12/2009
01/02/2009-30/12/2009</t>
  </si>
  <si>
    <t>FUNCIONES: SI</t>
  </si>
  <si>
    <t>LUCIA FUENMAYOR RUBIO</t>
  </si>
  <si>
    <t>LICENCIADA EN PEDAGOCIA REEDUCATIVA</t>
  </si>
  <si>
    <t>FUNDACION INSTITUTO ESPECIALIZADO EN SALUD MENTAL
FUNDACION BRAZOS ABIERTOS
FUNDACION HOGAR SAN JUAN BOSCO (PRACTICA INSTITUCIONAL)
PROFAMILIA
CENTRO DOCENTE CIUDAD MILAGRO (PRACTICA DOCENTE)</t>
  </si>
  <si>
    <t>07/12/2012-04/03/2014
23/05/2003-26/06/2004
03/08/1999-10/12/1999
01/11/2004-31/12/2004
DURANTE EL PRIMER SEMESTRE DEL AÑO 1999</t>
  </si>
  <si>
    <t>MARIA DEL ROSARIO YATE ARENAS</t>
  </si>
  <si>
    <t>TECNOLOGA EN ADMINISTRACION DE EMPRESAS AGROPECUARIAS
TECNICA PROFESIONAL EN GERENCIA CONTABLE</t>
  </si>
  <si>
    <t>POLITECNICO CENTRAL SENA
POLITECNICO CENTRAL</t>
  </si>
  <si>
    <t>04/06/2011
10/12/2009</t>
  </si>
  <si>
    <t xml:space="preserve">16/01/2014-29/11/2014
15/01/2013-29/12/2013
</t>
  </si>
  <si>
    <t xml:space="preserve">COOPERATIVA MULTIACTIVA DE HOGARES DE BIENESTAR COOHOBIENESTAR </t>
  </si>
  <si>
    <t>Nombre de Integrante No 7:</t>
  </si>
  <si>
    <t>COOHOPERATIVA MULTIACTIVA DE HOGARES DE BIENESTAR COOHOBIENESTAR</t>
  </si>
  <si>
    <t xml:space="preserve">COOHOBIENESTAR </t>
  </si>
  <si>
    <t xml:space="preserve">63-169 </t>
  </si>
  <si>
    <t>N/Z</t>
  </si>
  <si>
    <t>1040 AL 1053</t>
  </si>
  <si>
    <t>63-252</t>
  </si>
  <si>
    <t>1054 AL 1064</t>
  </si>
  <si>
    <t>072-2013</t>
  </si>
  <si>
    <t>1065-1073</t>
  </si>
  <si>
    <t>CDI CON ARRIENDO</t>
  </si>
  <si>
    <t>COLEGIO LA FLORIDA, DIAGONAL CONJUNTO MARIA CRISTINA , CALLE 19 #  7-00 ARMENIA</t>
  </si>
  <si>
    <t>CARTA DE COMPROMISO GESTION CON ENTIDAD TERRITORIAL</t>
  </si>
  <si>
    <t>CDI SIN ARRIENDO</t>
  </si>
  <si>
    <t xml:space="preserve">SENA AGROINDUSTRIAL ARMENIA </t>
  </si>
  <si>
    <t xml:space="preserve">REQUIERE VISITA INFRAESTRUCTURA NUEVA </t>
  </si>
  <si>
    <t xml:space="preserve">CARRERA 4 ENTRE CALLE 1 Y2 SECTOR CENTRO FILANDIA </t>
  </si>
  <si>
    <t xml:space="preserve">MZ G CASA 5A BARRIO FRAILEJONES </t>
  </si>
  <si>
    <t xml:space="preserve">LUZ ELENA SALAZAR VALENCIA </t>
  </si>
  <si>
    <t>COOHOBIENESTAR
CONSORCIO UNIDOS POR LA INFANCIA</t>
  </si>
  <si>
    <t>01/10/2013-ACTUAL
20/10/2013-12/12/2008 --26/03/2009-06/08/2009--08/02/2010-05/11/2010--06/02/2012-11/05/2012</t>
  </si>
  <si>
    <t>GLORIA INES MENDEZ MARIN</t>
  </si>
  <si>
    <t>ADMINISTRACION DE EMPRESAS Y MERCADEO</t>
  </si>
  <si>
    <t>ESCUELA DE ADMINISTRACION DE EMPRESAS Y MERCADOTECNIA DEL QUINDIO</t>
  </si>
  <si>
    <t xml:space="preserve">COOHOBIENESTAR
FUNDACIOIN BOTERO BUENO 
</t>
  </si>
  <si>
    <t>06/09/2013-ACTUAL
29/01/2010-------</t>
  </si>
  <si>
    <t>MARGARITA HURADO ESCOBAR</t>
  </si>
  <si>
    <t>UNIVERSIDAD SANTO TOMAS DE AQUINO</t>
  </si>
  <si>
    <t>NO ES LEGIBLE</t>
  </si>
  <si>
    <t>COOHOBIENESTAR
ABRIENDO CAMINOS CON AMOR
COLEGIO LEON DE GREIFF</t>
  </si>
  <si>
    <t>07/02/2014-ACTUAL
10/03/2009------
26/05/2012-09/11/2012</t>
  </si>
  <si>
    <t>LINA MARCELA GRISALES DIAZ</t>
  </si>
  <si>
    <t xml:space="preserve">UNIVERSIDAD ANTONIO NARIÑO </t>
  </si>
  <si>
    <t xml:space="preserve">29/05/2013-ACTUAL </t>
  </si>
  <si>
    <t xml:space="preserve">   </t>
  </si>
  <si>
    <t xml:space="preserve"> 071  -2013             </t>
  </si>
  <si>
    <t>1252 AL 1260</t>
  </si>
  <si>
    <t xml:space="preserve">       </t>
  </si>
  <si>
    <t>129 -2012</t>
  </si>
  <si>
    <t>1261 AL1268</t>
  </si>
  <si>
    <t>C</t>
  </si>
  <si>
    <t>63-040 -2019</t>
  </si>
  <si>
    <t>1269 AL 1287</t>
  </si>
  <si>
    <t xml:space="preserve">    </t>
  </si>
  <si>
    <t xml:space="preserve">LILIA YIRETH PEREZ </t>
  </si>
  <si>
    <t xml:space="preserve">ADMINSTRACION DE EMPRESAS </t>
  </si>
  <si>
    <t>ESCUELA DE ADMINISTRACION  Y MERCADOTECNIA DEL QUINDIO</t>
  </si>
  <si>
    <t>COOHOBIENESTAR                                                                                    SECRETARIA  JURIDICA DEPARTAMENTO DEL QUINDIO</t>
  </si>
  <si>
    <t>21/02/2012 A LA FECHA                                                             01/07/2011 HASTA 31/10/2011                                                                   18/02/2011 HASTA 17/06/2011</t>
  </si>
  <si>
    <t>FUNCIONES  SI</t>
  </si>
  <si>
    <t xml:space="preserve">ALBA LUDIVIA BERMUDEZ ALVAREZ </t>
  </si>
  <si>
    <t xml:space="preserve">LICENCIADA EN EDUCACION PREESCOLAR </t>
  </si>
  <si>
    <t>UNIVERSIDAD EL QUINDIO</t>
  </si>
  <si>
    <t xml:space="preserve">COOHOBIENESTAR     
CONSORCIO  UNIDOS POR LA INFANCIA                                                                               </t>
  </si>
  <si>
    <t>29/05/2013 A 30/12/2013 
22/01/2014 A LA FECHA 
29/10/2008
26/03/2009
08/02/2010</t>
  </si>
  <si>
    <t xml:space="preserve">FRANCY ELENA LOPEZ MARULANDA </t>
  </si>
  <si>
    <t xml:space="preserve">CONTADORA PUBLICA </t>
  </si>
  <si>
    <t>84120-T</t>
  </si>
  <si>
    <t xml:space="preserve">07/02/2000 ALA FECHA </t>
  </si>
  <si>
    <t>ACTA DE GRADO SIN FIRMAS  FOLIO 1440</t>
  </si>
  <si>
    <t>GRUPO 1</t>
  </si>
  <si>
    <t>247-2012</t>
  </si>
  <si>
    <t>846 a 853</t>
  </si>
  <si>
    <t>086-2014</t>
  </si>
  <si>
    <t>854 A 865</t>
  </si>
  <si>
    <t>168-2013</t>
  </si>
  <si>
    <t>866 A 881</t>
  </si>
  <si>
    <t>CDI INSTITUCIONAL</t>
  </si>
  <si>
    <t>Génova zona urbana - Antiguo hogar Agrupado Barrio Olaya Herrera - Carrera 11 No. 34-48</t>
  </si>
  <si>
    <t>CONTRATO COMODATO</t>
  </si>
  <si>
    <t>Calarcá zona urbana - Carrera 25 No. 22-195 Barrio Caldas</t>
  </si>
  <si>
    <t>CARTA INTENCION ARRENDAMIENTO</t>
  </si>
  <si>
    <t>Calarcá zona urbana - Institucion Educativa Rafael Uribe Uribe Bloque 3 Barrio Balcones de la Villla</t>
  </si>
  <si>
    <t>CONVENIO DE ARRENDAMIENTO</t>
  </si>
  <si>
    <t>Génova zona urbana Carrera 12 No. 17-35 Barrio Tejares</t>
  </si>
  <si>
    <t>Calarcá zona urbana lote de reserva no. 06 Urbanización Llanitos de Guaralá</t>
  </si>
  <si>
    <t>BLANCA NUBIA HERRERA VALENCIA</t>
  </si>
  <si>
    <t>UNIVERSIDAD DEL QUINDO</t>
  </si>
  <si>
    <t>03/07/2012  AL 21/12/2012  08/01/2013 AL 30/12/2013 27/01/2014  A LA FECHA</t>
  </si>
  <si>
    <t>COORDINADORA</t>
  </si>
  <si>
    <t>CONSORCIO UNIDOS POR LA INFANCIA</t>
  </si>
  <si>
    <t>20/10/2008 A 27/04/2012</t>
  </si>
  <si>
    <t>JOHANA MARCELA QUIROGA GIL</t>
  </si>
  <si>
    <t>213261030-1</t>
  </si>
  <si>
    <t xml:space="preserve">30/12/2012 A LA FECHA </t>
  </si>
  <si>
    <t>COORDINADORA -PSICOSOCIAL</t>
  </si>
  <si>
    <t>LILIANA CLAROS BETANCOURTH</t>
  </si>
  <si>
    <t>UNAD</t>
  </si>
  <si>
    <t>17/01/2012 A LA FECHA</t>
  </si>
  <si>
    <t>COORDINADORA - PSICOSOCIAL</t>
  </si>
  <si>
    <t>AMPARO DE NIÑOS JUAN XXIII</t>
  </si>
  <si>
    <t>10/11/2010 A 15/10/2011</t>
  </si>
  <si>
    <t>19/04/2010 A 5/11/2010</t>
  </si>
  <si>
    <t>MARIA CAROLINA VARGAS MEJIA</t>
  </si>
  <si>
    <t>09/07/2012 A  LA FE CHA</t>
  </si>
  <si>
    <t>FUNDACION COLOMBIANO SOLIDARIO</t>
  </si>
  <si>
    <t>02/04/2012 AL 30/05/2012</t>
  </si>
  <si>
    <t xml:space="preserve">ORIENTADOR EMPLEABILIDAD </t>
  </si>
  <si>
    <t>19/01/2010 AL 20/11/2010 - 03/02/2011 AL 18/02/2011</t>
  </si>
  <si>
    <t xml:space="preserve">MILEIDY RODRIGUEZ BERNAL </t>
  </si>
  <si>
    <t xml:space="preserve">SAN BUENAVENTURA </t>
  </si>
  <si>
    <t xml:space="preserve">29/10/2012 A LA FECHA </t>
  </si>
  <si>
    <t>070 -2013</t>
  </si>
  <si>
    <t>1078 A 1088</t>
  </si>
  <si>
    <t>080-2014</t>
  </si>
  <si>
    <t>1089 A 1105</t>
  </si>
  <si>
    <t>075-2013</t>
  </si>
  <si>
    <t>1106 A 1114</t>
  </si>
  <si>
    <t>MARIA ERLINDA SERNA LONDOÑO</t>
  </si>
  <si>
    <t>09/06/1995 A LA FECHA</t>
  </si>
  <si>
    <t>COORDINADORA COMPRAS</t>
  </si>
  <si>
    <t>GRUPO 4</t>
  </si>
  <si>
    <t>003-2012</t>
  </si>
  <si>
    <t>916 A 919</t>
  </si>
  <si>
    <t>231-2012</t>
  </si>
  <si>
    <t>920 A 930</t>
  </si>
  <si>
    <t>091-2014</t>
  </si>
  <si>
    <t>931 A 944</t>
  </si>
  <si>
    <t>128-2012</t>
  </si>
  <si>
    <t>945 A 952</t>
  </si>
  <si>
    <t xml:space="preserve">Montenegro zona urbana Cl 12 Cra 7 esquina La Estación </t>
  </si>
  <si>
    <t>CARTA DE INTENCION COMODATO</t>
  </si>
  <si>
    <t>Quimbaya zona urbana - Ciudadela  El Ensueño Mz 16</t>
  </si>
  <si>
    <t>CONTRATO DE COMODATO</t>
  </si>
  <si>
    <t>Montenegro zona urbana enseguida colegio Goretti - ciudadela Compartir Mz 23</t>
  </si>
  <si>
    <t>LUZ PATRICIA MARIN SANTAMARIA</t>
  </si>
  <si>
    <t>ANTONIO NARIÑO</t>
  </si>
  <si>
    <t xml:space="preserve">EN TRAMITE </t>
  </si>
  <si>
    <t>01/08/2013 A LA FECHA</t>
  </si>
  <si>
    <t>ASESORA PEDAGOGICA</t>
  </si>
  <si>
    <t>PREESCOLAR MI GRANJITA</t>
  </si>
  <si>
    <t>01/12/2007 A LA FECHA</t>
  </si>
  <si>
    <t xml:space="preserve">RECTORA </t>
  </si>
  <si>
    <t>CATOLICA DE MANIZALES</t>
  </si>
  <si>
    <t>23/09/2013 A LA FECHA</t>
  </si>
  <si>
    <t xml:space="preserve">COORDINADORA </t>
  </si>
  <si>
    <t>ESE LOCAL HOSPITAL SAGRADO CORAZON DE JESUS QUIMBAYA</t>
  </si>
  <si>
    <t>01/02/2010 A 31/01/2013</t>
  </si>
  <si>
    <t>COORDINADORA PROTECCION Y DETECCION TEMPRANA</t>
  </si>
  <si>
    <t>01/08/2012 A 31/01/2013</t>
  </si>
  <si>
    <t>HECTOR JULIAN VALENCIA CASTAÑO</t>
  </si>
  <si>
    <t>02/05/2013 A LA FECHA</t>
  </si>
  <si>
    <t>ASOCIACION PARA LA COLABORACION A PERSONAS CON DISCAPACIDAD SERES "MARAVILLOSOS"</t>
  </si>
  <si>
    <t>FEBRERO A NOVIEMBRE DE 2010</t>
  </si>
  <si>
    <t xml:space="preserve">PRACTICANTE DE SICOLOGIA </t>
  </si>
  <si>
    <t>076-2013</t>
  </si>
  <si>
    <t>1148 A 1158</t>
  </si>
  <si>
    <t>008-2012</t>
  </si>
  <si>
    <t>1159 A 1167</t>
  </si>
  <si>
    <t>grupo al que se presenta</t>
  </si>
  <si>
    <t>El proponente no diligencia completamente el formato 11 debido a que presenta carta de compromiso de  diSposición de infraestructura de espacios físicos adecuados para ejecución de modalidad familiar</t>
  </si>
  <si>
    <t xml:space="preserve">SE SOLICITA ACLARAR LA EXPERIENCIA LABORAL DE LA FUNDACION BOTERO DEBIDO A QUE NO CUENTA CON LA FECHA DE FINALIZACION </t>
  </si>
  <si>
    <t>SE SOLICITA ACLARAR LA EXPERIENCIA LABORAL DE  ABRIENDO CAMINOS CON AMOR POR CUANTO NO TEIENE FECHA DE FINALIZACION. 
ASÍ MISMO ACLARAR EL NUMERO DE LA  TARJETA PROFESIONAL POR CUANTO NO ES LEGIBLE (FOLIO 817)</t>
  </si>
  <si>
    <t>NO PUEDE SER TENIDA EN CUENTA DE ACUERDO CON LA NOTA 4 DEL NUMERAL 3.21.1 YA QUE ESTA PERSONA SE ENCUENTRA RELACIONADA PARA MAS DE UN GRUPO (EN EL GRUPO 4 SERÁ TENIDA EN CUENTA.)</t>
  </si>
  <si>
    <t>NO PUEDE SER TENIDA EN CUENTA DE ACUERDO CON LA NOTA 4 DEL NUMERAL 3.21.1 YA QUE ESTA PERSONA TAMBIEN SE ENCUENTRA RELACIONADA PARA MAS DE UN GRUPO (EN EL GRUPO 6 SERÁ TENIDA EN CUENTA.)</t>
  </si>
  <si>
    <t>Se tuvo en cuenta la experiencia acreditada con corte al 29/11/2014, fecha en que se adelantó la evaluación de la propuesta. 
Se solicita aclaración de la certificación de la Asociación de Padres de Familia y Vecinos del Hogar Infantil Pilatunas ya que se encuentra incompleta, no presenta firmas.</t>
  </si>
  <si>
    <t>LICENCIADA EN PEDAGOGIA INFANTIL</t>
  </si>
  <si>
    <t>La certificación de Soluciones Médico-Empresariales no cumple con el perfil del cargo para CDI ya que no se evidencia trabajo en Primera Infancia. 
La certificación de la Corporación para el Desarrollo y Bienestar Integral de la Comunidad Los Girasoles, no cumple con el perfil de cargo para coordinador.</t>
  </si>
  <si>
    <t xml:space="preserve">Las certificaciones laborales certifican experiencia anterior a fecha de graduación. En consecuencia no cumple con la experiencia para coordinador. </t>
  </si>
  <si>
    <t xml:space="preserve">No presenta tarjeta profesional, favor adjuntar el documento. </t>
  </si>
  <si>
    <t>FAVOR ACLARAR DOS CERTIFICACIONES RELACIONADAS QUE NO CUENTAN CON EL PERIODO EN QUE SE REALIZO LA PRACTICA (VIVE SANO UNION TEMPORAL ALIMENTAR, INSTITUCION EDUCATUVA TECNICA JOAQUIN PARIS)</t>
  </si>
  <si>
    <t>LA CERTIFICACION DE SERVICES A&amp;C NO APLICA COMO EXPERIENCIA EN PRIMERA INFANCIA
SE DEBE ACLARAR LA CERTIFICACION DE PROSALUD IPS YA NO ESPECIFICA EL TIEMPO TRABAJADO</t>
  </si>
  <si>
    <t xml:space="preserve">RELACIONA EXPERIENCIA EN LA HOJA DE VIDA PERO NO CUENTA CON LOS SOPORTES DE ESTOS
SE EVIDENCIA RESOLUCION EN LA QUE SE HACE NOMBRAMIENTO AUXILIAR PROFESIONAL PSICOLOGIA INCOMPLETA </t>
  </si>
  <si>
    <t>NO SE EVIDENCIA COPIA DE LA TARJETA PROFESIONAL</t>
  </si>
  <si>
    <t>El proponente no diligencia completamente el formato 11 debido a que presenta carta de compromiso de  disposición de infraestructura de espacios físicos adecuados para ejecución de modalidad familiar</t>
  </si>
  <si>
    <t xml:space="preserve">SE DEBE ACLARAR LA FECHA DE INICIO Y TERMINACION DE LA PRACTICA DE LA CERTIFICACION DE ANGELES DE AMOR </t>
  </si>
  <si>
    <t>SE DEBE ACLARAR SI EL CONTRATO FUE OBJETO DE MULTAS YA QUE EN EL CERTIFICADO NO SE EVIDENCIA DICHA INFORMACION</t>
  </si>
  <si>
    <t>SE SOLICITA ACLARAR EL CARGO A DESEMPEÑAR TENIENDO EN CUENTA LA SIGUIENTE SITUACIÓN: EN EL FORMATO 10 SE RELACIONA A OLGA LUCIA FUENMAYOR RUBIO COMO PROFESIONAL DE APOYO EN PSICOLOGIA Y EN EL FORMATO 8 SE RELACIONA AL MISMO PROFESIONAL COMO APOYO PEDAGOGICO SE SOLICITA ACLARAR CARGO A DESEMPEÑAR
SE DEBE ACLARAR LA CERTIFICACION DE LA FUNDACION INSTITUTO ESPECIALIZADO EN SALUD MENTAL YA QUE NO CUENTA CON LA FECHA DE TERMINACION DEL  CONTRATO</t>
  </si>
  <si>
    <t>SE SOLICITA ACLARAR EL CARGO A DESEMPEÑAR TENIENDO EN CUENTA LA SIGUIENTE SITUACIÓN: EN EL FORMATO 10 SE RELACIONA A MARIA DEL ROSARIO YATE ARENAS COMO PROFESIONAL DE APOYO FINANCIERO Y EN EL FORMATO 8 SE RELACIONA AL MISMO PROFESIONAL COMO APOYO PEDAGOGICO.</t>
  </si>
  <si>
    <t>SE TOMA COMO FECHA DE TERMINACIÓN SEPTIEMBRE 30 DE ACUERDO A LO ESTABLECIDO EN LOS PLIEGOS  CAPITULO 3 LITERAL C EN RELACIÓN CON LOS CONTRATOS EN EJECUCIÓN.</t>
  </si>
  <si>
    <t>SE SOLICITA ACLARACIÓN EN LA FECHA DE TERMINACIÓN DEL CONTRATO DE LA CERTIFICACIÓN EXPEDIDA POR EL ICBF.</t>
  </si>
  <si>
    <t>PARA EFECTOS DE ESTE PROCESO SE TENDRÁ EN CUENTA ÚNICAMENTE LA EXPERIENCIA EN ATENCIÓN A LA PRIMERA INFANCIA Y A LA FAMILIA DE ACUERDO CON EL LITERAL 3.19. EN ESTE CASO NO SE TIENE EN CUENTA POR CUANTO EL OBJETO ES LA FORMACIÓN Y ACOMPAÑAMIENTO DE LOS AGENTES EDUCATIVOS</t>
  </si>
  <si>
    <t>SE EVIDENCIÓ QUE EL COMODATO SE ENCUENTRA VENCIDO A LA FECHA POR LO TANTO ES NECESARIO ADJUNTAR CARTA DE INTENCIÓN DE SOLICITUD DE COMODATO DE LA ENTIDAD A LA REGIONAL QUINDÍO.</t>
  </si>
  <si>
    <t>PARA EFECTOS DE ESTE PROCESO SE TENDRÁ EN CUENTA ÚNICAMENTE LA EXPERIENCIA EN ATENCIÓN A LA PRIMERA INFANCIA Y A LA FAMILIA DE ACUERDO CON EL LITERAL 3.19. EN ESTE CASO NO SE TIENE EN CUENTA POR CUANTO EL OBJETO ES LA FORMACIÓN Y ACOMPAÑAMIENTO DE LOS AGENTES EDUCATIVOS. ASÍ MISMO, LA CERTIFICACION NO ES VALIDA YA QUE ES DE 2005</t>
  </si>
  <si>
    <t>PARA EFECTOS DE ESTE PROCESO SE TENDRÁ EN CUENTA ÚNICAMENTE LA EXPERIENCIA EN ATENCIÓN A LA PRIMERA INFANCIA Y A LA FAMILIA DE ACUERDO CON EL LITERAL 3.19. EN ESTE CASO NO SE TIENE EN CUENTA POR CUANTO EL OBJETO ES LA FORMACIÓN Y ACOMPAÑAMIENTO DE LOS AGENTES EDUCATIVOS. ASÍ MISMO, LA CERTIFICACION NO ES VALIDA YA QUE ES DE 2006</t>
  </si>
  <si>
    <t>PARA EFECTOS DE ESTE PROCESO SE TENDRÁ EN CUENTA ÚNICAMENTE LA EXPERIENCIA EN ATENCIÓN A LA PRIMERA INFANCIA Y A LA FAMILIA DE ACUERDO CON EL LITERAL 3.19. EN ESTE CASO NO SE TIENE EN CUENTA POR CUANTO EL OBJETO ES LA FORMACIÓN Y ACOMPAÑAMIENTO DE LOS AGENTES EDUCATIVOS. ASÍ MISMO, LA CERTIFICACION NO ES VALIDA YA QUE ES DE 2007</t>
  </si>
  <si>
    <t>PARA EFECTOS DE ESTE PROCESO SE TENDRÁ EN CUENTA ÚNICAMENTE LA EXPERIENCIA EN ATENCIÓN A LA PRIMERA INFANCIA Y A LA FAMILIA DE ACUERDO CON EL LITERAL 3.19. EN ESTE CASO NO SE TIENE EN CUENTA POR CUANTO EL OBJETO ES LA FORMACIÓN Y ACOMPAÑAMIENTO DE LOS AGENTES EDUCATIVOS. ASÍ MISMO, LA CERTIFICACION NO ES VALIDA YA QUE ES DE 2008</t>
  </si>
  <si>
    <t>PARA EFECTOS DE ESTE PROCESO SE TENDRÁ EN CUENTA ÚNICAMENTE LA EXPERIENCIA EN ATENCIÓN A LA PRIMERA INFANCIA Y A LA FAMILIA DE ACUERDO CON EL LITERAL 3.19. EN ESTE CASO NO SE TIENE EN CUENTA POR CUANTO EL OBJETO ES LA FORMACIÓN Y ACOMPAÑAMIENTO DE LOS AGENTES EDUCATIVOS. ASÍ MISMO, LA CERTIFICACION NO ES VALIDA YA QUE ES DE 2009</t>
  </si>
  <si>
    <t>PARA EFECTOS DE ESTE PROCESO SE TENDRÁ EN CUENTA ÚNICAMENTE LA EXPERIENCIA EN ATENCIÓN A LA PRIMERA INFANCIA Y A LA FAMILIA DE ACUERDO CON EL LITERAL 3.19. EN ESTE CASO NO SE TIENE EN CUENTA POR CUANTO EL OBJETO ES LA FORMACIÓN Y ACOMPAÑAMIENTO DE LOS AGENTES EDUCATIVOS.</t>
  </si>
  <si>
    <t>SE SOLICITA ACLARACIÓN DEL OBJETO DEL CONTRATO POR CUANTO NO ES CLARO A QUIEN VA DIRIGIDO DEL TALLER</t>
  </si>
  <si>
    <t>SE SOLICITA ACLARACIÓN DEL OBJETO DEL CONTRATO POR CUANTO NO ES CLARO A QUIEN VA DIRIGIDO EL TALLER</t>
  </si>
  <si>
    <t>FAVOR ADJUNTAR EL SOPORTE DE EDUCACIÓN SUPERIOR</t>
  </si>
  <si>
    <t>FAVOR ADJUNTAR EL SOPORTE DE EDUCACIÓN TÉCNICA</t>
  </si>
  <si>
    <t>FAVOR ADJUNTAR COPIA DE LA TARJETA PROFESIONAL</t>
  </si>
  <si>
    <t>SE SOLICITA ACLARAR GRUPO DE LA POBLACIÓN CON EL CUAL TRABAJÓ EN EL CENTRO DE REHABILITACIÓN PARA EL EJE CAFETERO</t>
  </si>
  <si>
    <t>FAVOR ADJUNTAR COPIA DE TARJETA PROFESIONAL</t>
  </si>
  <si>
    <t>SE SOLICITA ACLARAR LA FECHA TERMINACIÓN CERTIFICACIÓN CONFUTURO</t>
  </si>
  <si>
    <t xml:space="preserve">FAVOR ADJUNTAR COPIA DE LA TARJETA PROFESIONAL </t>
  </si>
  <si>
    <t>SE SOLICITA SE ALLEGUE LA PERSONERIA JURIDICA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</si>
</sst>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_-[$$-240A]* #,##0.00_-;\-[$$-240A]* #,##0.00_-;_-[$$-240A]* &quot;-&quot;??_-;_-@_-"/>
    <numFmt numFmtId="171" formatCode="#,##0_ ;\-#,##0\ "/>
    <numFmt numFmtId="172" formatCode="0.0"/>
    <numFmt numFmtId="173" formatCode="_-&quot;$&quot;* #,##0_-;\-&quot;$&quot;* #,##0_-;_-&quot;$&quot;* &quot;-&quot;??_-;_-@_-"/>
    <numFmt numFmtId="174" formatCode="_-* #,##0_-;\-* #,##0_-;_-* &quot;-&quot;??_-;_-@_-"/>
  </numFmts>
  <fonts count="40"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b/>
      <sz val="11"/>
      <color rgb="FFFF0000"/>
      <name val="Calibri"/>
      <family val="2"/>
      <scheme val="minor"/>
    </font>
    <font>
      <sz val="9"/>
      <color rgb="FFFF0000"/>
      <name val="Calibri"/>
      <family val="2"/>
      <scheme val="minor"/>
    </font>
    <font>
      <sz val="11"/>
      <color rgb="FFFF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style="medium">
        <color indexed="57"/>
      </left>
      <right/>
      <top style="medium">
        <color indexed="57"/>
      </top>
      <bottom/>
      <diagonal/>
    </border>
    <border>
      <left/>
      <right style="medium">
        <color indexed="57"/>
      </right>
      <top style="medium">
        <color indexed="57"/>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49">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25" fillId="6"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xf>
    <xf numFmtId="16" fontId="26" fillId="7" borderId="19" xfId="0" applyNumberFormat="1" applyFont="1" applyFill="1" applyBorder="1" applyAlignment="1">
      <alignment horizontal="center" vertical="center" wrapText="1"/>
    </xf>
    <xf numFmtId="18" fontId="26" fillId="0" borderId="22" xfId="0" applyNumberFormat="1" applyFon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26" fillId="7" borderId="0" xfId="0" applyFont="1" applyFill="1" applyBorder="1" applyAlignment="1">
      <alignment horizontal="left" vertical="justify" wrapText="1"/>
    </xf>
    <xf numFmtId="0" fontId="26" fillId="7" borderId="0" xfId="0" applyFont="1" applyFill="1" applyBorder="1" applyAlignment="1">
      <alignment horizontal="justify" vertical="center" wrapText="1"/>
    </xf>
    <xf numFmtId="0" fontId="0" fillId="0" borderId="0" xfId="0" applyBorder="1"/>
    <xf numFmtId="0" fontId="0" fillId="0" borderId="0" xfId="0" applyBorder="1" applyAlignment="1">
      <alignment horizontal="center"/>
    </xf>
    <xf numFmtId="44" fontId="0" fillId="3" borderId="1" xfId="3" applyFont="1" applyFill="1" applyBorder="1" applyAlignment="1">
      <alignment horizontal="right" vertical="center"/>
    </xf>
    <xf numFmtId="170" fontId="0" fillId="3" borderId="1" xfId="0" applyNumberFormat="1" applyFill="1" applyBorder="1" applyAlignment="1">
      <alignment vertical="center"/>
    </xf>
    <xf numFmtId="3" fontId="0" fillId="3" borderId="1" xfId="0" applyNumberFormat="1" applyFill="1" applyBorder="1" applyAlignment="1">
      <alignment horizontal="right" vertical="center"/>
    </xf>
    <xf numFmtId="1" fontId="0" fillId="0" borderId="1" xfId="0" applyNumberFormat="1" applyBorder="1" applyAlignment="1">
      <alignment wrapText="1"/>
    </xf>
    <xf numFmtId="0" fontId="0" fillId="0" borderId="1" xfId="0" applyBorder="1" applyAlignment="1">
      <alignment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0" fillId="0" borderId="1" xfId="0" applyNumberFormat="1" applyBorder="1" applyAlignment="1"/>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Border="1" applyAlignment="1">
      <alignment vertical="top" wrapText="1"/>
    </xf>
    <xf numFmtId="0" fontId="0" fillId="0" borderId="1" xfId="0" applyFill="1" applyBorder="1" applyAlignment="1">
      <alignment vertical="top" wrapText="1"/>
    </xf>
    <xf numFmtId="49" fontId="13" fillId="0" borderId="1" xfId="0" applyNumberFormat="1" applyFont="1" applyFill="1" applyBorder="1" applyAlignment="1" applyProtection="1">
      <alignment horizontal="center" vertical="center" wrapText="1"/>
      <protection locked="0"/>
    </xf>
    <xf numFmtId="0" fontId="0" fillId="0" borderId="1" xfId="0" applyFill="1" applyBorder="1" applyAlignment="1">
      <alignment horizontal="left" vertical="top" wrapText="1"/>
    </xf>
    <xf numFmtId="0" fontId="0" fillId="0" borderId="1" xfId="0"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Border="1" applyAlignment="1">
      <alignment horizontal="center" vertical="center" wrapText="1"/>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7" borderId="33" xfId="0" applyFont="1" applyFill="1" applyBorder="1" applyAlignment="1">
      <alignment vertical="center"/>
    </xf>
    <xf numFmtId="0" fontId="0" fillId="0" borderId="1" xfId="0" applyBorder="1" applyAlignment="1">
      <alignment horizontal="left" vertical="center" wrapText="1"/>
    </xf>
    <xf numFmtId="0" fontId="0" fillId="11" borderId="1" xfId="0" applyFill="1" applyBorder="1" applyAlignment="1">
      <alignment vertical="center"/>
    </xf>
    <xf numFmtId="2" fontId="0" fillId="0" borderId="1" xfId="0" applyNumberFormat="1" applyBorder="1" applyAlignment="1">
      <alignment horizontal="center" vertical="center"/>
    </xf>
    <xf numFmtId="171" fontId="0" fillId="3" borderId="1" xfId="3" applyNumberFormat="1" applyFont="1" applyFill="1" applyBorder="1" applyAlignment="1">
      <alignment horizontal="right" vertical="center"/>
    </xf>
    <xf numFmtId="166" fontId="0" fillId="3" borderId="1" xfId="0" applyNumberFormat="1" applyFill="1" applyBorder="1" applyAlignment="1">
      <alignment horizontal="center" vertical="center"/>
    </xf>
    <xf numFmtId="172" fontId="13" fillId="0" borderId="1" xfId="0" applyNumberFormat="1"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173" fontId="13" fillId="0" borderId="1" xfId="3" applyNumberFormat="1" applyFont="1" applyFill="1" applyBorder="1" applyAlignment="1">
      <alignment horizontal="right" vertical="center" wrapText="1"/>
    </xf>
    <xf numFmtId="9" fontId="38" fillId="0" borderId="1" xfId="0" applyNumberFormat="1" applyFont="1" applyFill="1" applyBorder="1" applyAlignment="1" applyProtection="1">
      <alignment horizontal="center" vertical="center" wrapText="1"/>
      <protection locked="0"/>
    </xf>
    <xf numFmtId="14" fontId="38" fillId="0" borderId="1" xfId="0" applyNumberFormat="1" applyFont="1" applyFill="1" applyBorder="1" applyAlignment="1" applyProtection="1">
      <alignment horizontal="center" vertical="center" wrapText="1"/>
      <protection locked="0"/>
    </xf>
    <xf numFmtId="0" fontId="38" fillId="0" borderId="1" xfId="0" applyFont="1" applyFill="1" applyBorder="1" applyAlignment="1" applyProtection="1">
      <alignment horizontal="center" vertical="center" wrapText="1"/>
      <protection locked="0"/>
    </xf>
    <xf numFmtId="0" fontId="0" fillId="0" borderId="1" xfId="0" applyFill="1" applyBorder="1" applyAlignment="1">
      <alignment horizontal="center" wrapText="1"/>
    </xf>
    <xf numFmtId="0" fontId="2" fillId="0" borderId="1" xfId="0" applyFont="1" applyBorder="1"/>
    <xf numFmtId="13" fontId="13"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protection locked="0"/>
    </xf>
    <xf numFmtId="15" fontId="13" fillId="0" borderId="1" xfId="0" applyNumberFormat="1" applyFont="1" applyFill="1" applyBorder="1" applyAlignment="1" applyProtection="1">
      <alignment horizontal="center" vertical="center"/>
      <protection locked="0"/>
    </xf>
    <xf numFmtId="2" fontId="13" fillId="0" borderId="1" xfId="0" applyNumberFormat="1" applyFont="1" applyFill="1" applyBorder="1" applyAlignment="1" applyProtection="1">
      <alignment horizontal="center" vertical="center"/>
      <protection locked="0"/>
    </xf>
    <xf numFmtId="49" fontId="18" fillId="0" borderId="1" xfId="0" applyNumberFormat="1" applyFont="1" applyFill="1" applyBorder="1" applyAlignment="1" applyProtection="1">
      <alignment horizontal="center" vertical="center"/>
      <protection locked="0"/>
    </xf>
    <xf numFmtId="0" fontId="0" fillId="0" borderId="1" xfId="0" applyBorder="1" applyAlignment="1">
      <alignment horizontal="center" vertical="center"/>
    </xf>
    <xf numFmtId="0" fontId="0" fillId="3" borderId="1" xfId="0" applyFill="1" applyBorder="1" applyAlignment="1">
      <alignment vertical="center"/>
    </xf>
    <xf numFmtId="174" fontId="0" fillId="3" borderId="1" xfId="1" applyNumberFormat="1" applyFont="1" applyFill="1" applyBorder="1" applyAlignment="1">
      <alignment horizontal="right" vertical="center"/>
    </xf>
    <xf numFmtId="49" fontId="13" fillId="0" borderId="1" xfId="1" applyNumberFormat="1" applyFont="1" applyFill="1" applyBorder="1" applyAlignment="1" applyProtection="1">
      <alignment horizontal="center" vertical="center" wrapText="1"/>
      <protection locked="0"/>
    </xf>
    <xf numFmtId="43" fontId="13" fillId="0" borderId="1" xfId="1" applyFont="1" applyFill="1" applyBorder="1" applyAlignment="1" applyProtection="1">
      <alignment horizontal="center" vertical="center" wrapText="1"/>
      <protection locked="0"/>
    </xf>
    <xf numFmtId="0" fontId="0" fillId="0" borderId="1" xfId="0" applyBorder="1" applyAlignment="1">
      <alignment horizontal="center" wrapText="1"/>
    </xf>
    <xf numFmtId="0" fontId="0" fillId="0" borderId="14" xfId="0" applyBorder="1" applyAlignment="1">
      <alignment vertical="center" wrapText="1"/>
    </xf>
    <xf numFmtId="0" fontId="0" fillId="0" borderId="5" xfId="0" applyBorder="1" applyAlignment="1">
      <alignment vertical="center" wrapText="1"/>
    </xf>
    <xf numFmtId="14" fontId="0" fillId="0" borderId="1" xfId="0" applyNumberFormat="1" applyFill="1" applyBorder="1" applyAlignment="1">
      <alignment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14" fontId="0" fillId="0" borderId="1" xfId="0" applyNumberFormat="1" applyBorder="1" applyAlignment="1">
      <alignment wrapText="1"/>
    </xf>
    <xf numFmtId="0" fontId="2" fillId="0" borderId="1" xfId="0" applyFont="1" applyBorder="1" applyAlignment="1">
      <alignment wrapText="1"/>
    </xf>
    <xf numFmtId="1" fontId="1" fillId="0" borderId="1" xfId="0" applyNumberFormat="1" applyFont="1" applyBorder="1" applyAlignment="1">
      <alignment wrapText="1"/>
    </xf>
    <xf numFmtId="0" fontId="0" fillId="0" borderId="13" xfId="0" applyBorder="1" applyAlignment="1">
      <alignment wrapText="1"/>
    </xf>
    <xf numFmtId="0" fontId="0" fillId="0" borderId="13" xfId="0" applyBorder="1" applyAlignment="1"/>
    <xf numFmtId="0" fontId="0" fillId="0" borderId="13" xfId="0" applyFill="1" applyBorder="1"/>
    <xf numFmtId="0" fontId="0" fillId="0" borderId="13" xfId="0" applyBorder="1" applyAlignment="1">
      <alignment horizontal="center" vertical="center" wrapText="1"/>
    </xf>
    <xf numFmtId="0" fontId="0" fillId="0" borderId="13" xfId="0" applyFill="1" applyBorder="1" applyAlignment="1">
      <alignment wrapText="1"/>
    </xf>
    <xf numFmtId="2" fontId="0" fillId="0" borderId="1" xfId="0" applyNumberFormat="1" applyFill="1" applyBorder="1" applyAlignment="1">
      <alignment horizontal="center" wrapText="1"/>
    </xf>
    <xf numFmtId="0" fontId="0" fillId="12" borderId="1" xfId="0" applyFill="1" applyBorder="1"/>
    <xf numFmtId="0" fontId="0" fillId="0" borderId="1" xfId="0" applyBorder="1" applyAlignment="1">
      <alignment wrapText="1"/>
    </xf>
    <xf numFmtId="0" fontId="0" fillId="0" borderId="1" xfId="0" applyBorder="1" applyAlignment="1">
      <alignment horizontal="center" vertical="center"/>
    </xf>
    <xf numFmtId="43" fontId="13" fillId="0" borderId="1" xfId="1" applyFont="1" applyFill="1" applyBorder="1" applyAlignment="1" applyProtection="1">
      <alignment vertical="center" wrapText="1"/>
      <protection locked="0"/>
    </xf>
    <xf numFmtId="0" fontId="0" fillId="0" borderId="1" xfId="0" applyBorder="1" applyAlignment="1">
      <alignment wrapText="1"/>
    </xf>
    <xf numFmtId="0" fontId="0" fillId="0" borderId="1" xfId="0" applyBorder="1" applyAlignment="1">
      <alignment horizontal="center" vertical="center"/>
    </xf>
    <xf numFmtId="0" fontId="39" fillId="0" borderId="1" xfId="0" applyFont="1" applyBorder="1" applyAlignment="1">
      <alignment vertical="center"/>
    </xf>
    <xf numFmtId="9" fontId="13" fillId="4" borderId="1" xfId="0" applyNumberFormat="1" applyFont="1" applyFill="1" applyBorder="1" applyAlignment="1" applyProtection="1">
      <alignment horizontal="center" vertical="center" wrapText="1"/>
      <protection locked="0"/>
    </xf>
    <xf numFmtId="14" fontId="11" fillId="0" borderId="0" xfId="0" applyNumberFormat="1" applyFont="1" applyFill="1" applyBorder="1" applyAlignment="1">
      <alignment horizontal="left" vertical="center" wrapText="1"/>
    </xf>
    <xf numFmtId="49" fontId="0" fillId="0" borderId="0" xfId="0" applyNumberFormat="1" applyFill="1" applyAlignment="1">
      <alignment vertical="center"/>
    </xf>
    <xf numFmtId="0" fontId="37" fillId="0" borderId="1" xfId="0" applyFont="1" applyFill="1" applyBorder="1" applyAlignment="1">
      <alignment horizontal="center" vertical="center" wrapText="1"/>
    </xf>
    <xf numFmtId="0" fontId="0" fillId="0" borderId="1" xfId="0" applyBorder="1" applyAlignment="1">
      <alignment wrapText="1"/>
    </xf>
    <xf numFmtId="0" fontId="0" fillId="0" borderId="12" xfId="0" applyBorder="1" applyAlignment="1"/>
    <xf numFmtId="0" fontId="0" fillId="0" borderId="4" xfId="0" applyBorder="1" applyAlignment="1"/>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25" fillId="0" borderId="1" xfId="0" applyFont="1" applyBorder="1" applyAlignment="1">
      <alignment horizontal="center" vertical="center" wrapText="1"/>
    </xf>
    <xf numFmtId="0" fontId="32" fillId="0" borderId="0" xfId="0" applyFont="1" applyAlignment="1">
      <alignment horizontal="center" vertical="center"/>
    </xf>
    <xf numFmtId="0" fontId="33" fillId="10" borderId="0" xfId="0" applyFont="1" applyFill="1" applyAlignment="1">
      <alignment horizontal="center"/>
    </xf>
    <xf numFmtId="0" fontId="23" fillId="0" borderId="0" xfId="0" applyFont="1" applyAlignment="1">
      <alignment horizontal="center" vertical="center"/>
    </xf>
    <xf numFmtId="0" fontId="0" fillId="0" borderId="28" xfId="0" applyBorder="1"/>
    <xf numFmtId="0" fontId="29" fillId="7" borderId="38" xfId="0" applyFont="1" applyFill="1" applyBorder="1" applyAlignment="1">
      <alignment vertical="center"/>
    </xf>
    <xf numFmtId="0" fontId="29" fillId="7" borderId="39" xfId="0" applyFont="1" applyFill="1" applyBorder="1" applyAlignment="1">
      <alignment vertical="center"/>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center" vertical="center"/>
    </xf>
    <xf numFmtId="0" fontId="19" fillId="0" borderId="1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7" fillId="0" borderId="0" xfId="0" applyFont="1" applyFill="1" applyAlignment="1">
      <alignment horizontal="left" vertical="center" wrapText="1"/>
    </xf>
    <xf numFmtId="0" fontId="7" fillId="2" borderId="6" xfId="0" applyFont="1" applyFill="1"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5" xfId="0"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5"/>
  <sheetViews>
    <sheetView topLeftCell="A35" workbookViewId="0">
      <selection activeCell="H48" sqref="H48:L48"/>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35">
      <c r="A2" s="274" t="s">
        <v>91</v>
      </c>
      <c r="B2" s="274"/>
      <c r="C2" s="274"/>
      <c r="D2" s="274"/>
      <c r="E2" s="274"/>
      <c r="F2" s="274"/>
      <c r="G2" s="274"/>
      <c r="H2" s="274"/>
      <c r="I2" s="274"/>
      <c r="J2" s="274"/>
      <c r="K2" s="274"/>
      <c r="L2" s="274"/>
    </row>
    <row r="4" spans="1:12" ht="16.5" x14ac:dyDescent="0.25">
      <c r="A4" s="275" t="s">
        <v>64</v>
      </c>
      <c r="B4" s="275"/>
      <c r="C4" s="275"/>
      <c r="D4" s="275"/>
      <c r="E4" s="275"/>
      <c r="F4" s="275"/>
      <c r="G4" s="275"/>
      <c r="H4" s="275"/>
      <c r="I4" s="275"/>
      <c r="J4" s="275"/>
      <c r="K4" s="275"/>
      <c r="L4" s="275"/>
    </row>
    <row r="5" spans="1:12" ht="16.5" x14ac:dyDescent="0.25">
      <c r="A5" s="77"/>
    </row>
    <row r="6" spans="1:12" ht="16.5" x14ac:dyDescent="0.25">
      <c r="A6" s="275" t="s">
        <v>65</v>
      </c>
      <c r="B6" s="275"/>
      <c r="C6" s="275"/>
      <c r="D6" s="275"/>
      <c r="E6" s="275"/>
      <c r="F6" s="275"/>
      <c r="G6" s="275"/>
      <c r="H6" s="275"/>
      <c r="I6" s="275"/>
      <c r="J6" s="275"/>
      <c r="K6" s="275"/>
      <c r="L6" s="275"/>
    </row>
    <row r="7" spans="1:12" ht="16.5" x14ac:dyDescent="0.25">
      <c r="A7" s="78"/>
    </row>
    <row r="8" spans="1:12" ht="109.5" customHeight="1" x14ac:dyDescent="0.25">
      <c r="A8" s="269" t="s">
        <v>187</v>
      </c>
      <c r="B8" s="269"/>
      <c r="C8" s="269"/>
      <c r="D8" s="269"/>
      <c r="E8" s="269"/>
      <c r="F8" s="269"/>
      <c r="G8" s="269"/>
      <c r="H8" s="269"/>
      <c r="I8" s="269"/>
      <c r="J8" s="269"/>
      <c r="K8" s="269"/>
      <c r="L8" s="269"/>
    </row>
    <row r="9" spans="1:12" ht="45.75" customHeight="1" x14ac:dyDescent="0.25">
      <c r="A9" s="269"/>
      <c r="B9" s="269"/>
      <c r="C9" s="269"/>
      <c r="D9" s="269"/>
      <c r="E9" s="269"/>
      <c r="F9" s="269"/>
      <c r="G9" s="269"/>
      <c r="H9" s="269"/>
      <c r="I9" s="269"/>
      <c r="J9" s="269"/>
      <c r="K9" s="269"/>
      <c r="L9" s="269"/>
    </row>
    <row r="10" spans="1:12" ht="28.5" customHeight="1" x14ac:dyDescent="0.25">
      <c r="A10" s="269" t="s">
        <v>94</v>
      </c>
      <c r="B10" s="269"/>
      <c r="C10" s="269"/>
      <c r="D10" s="269"/>
      <c r="E10" s="269"/>
      <c r="F10" s="269"/>
      <c r="G10" s="269"/>
      <c r="H10" s="269"/>
      <c r="I10" s="269"/>
      <c r="J10" s="269"/>
      <c r="K10" s="269"/>
      <c r="L10" s="269"/>
    </row>
    <row r="11" spans="1:12" ht="28.5" customHeight="1" x14ac:dyDescent="0.25">
      <c r="A11" s="269"/>
      <c r="B11" s="269"/>
      <c r="C11" s="269"/>
      <c r="D11" s="269"/>
      <c r="E11" s="269"/>
      <c r="F11" s="269"/>
      <c r="G11" s="269"/>
      <c r="H11" s="269"/>
      <c r="I11" s="269"/>
      <c r="J11" s="269"/>
      <c r="K11" s="269"/>
      <c r="L11" s="269"/>
    </row>
    <row r="12" spans="1:12" ht="15.75" thickBot="1" x14ac:dyDescent="0.3"/>
    <row r="13" spans="1:12" ht="15.75" thickBot="1" x14ac:dyDescent="0.3">
      <c r="A13" s="79" t="s">
        <v>66</v>
      </c>
      <c r="B13" s="270" t="s">
        <v>90</v>
      </c>
      <c r="C13" s="271"/>
      <c r="D13" s="271"/>
      <c r="E13" s="271"/>
      <c r="F13" s="271"/>
      <c r="G13" s="271"/>
      <c r="H13" s="271"/>
      <c r="I13" s="271"/>
      <c r="J13" s="271"/>
      <c r="K13" s="271"/>
      <c r="L13" s="271"/>
    </row>
    <row r="14" spans="1:12" ht="15.75" thickBot="1" x14ac:dyDescent="0.3">
      <c r="A14" s="80">
        <v>1</v>
      </c>
      <c r="B14" s="272" t="s">
        <v>169</v>
      </c>
      <c r="C14" s="272"/>
      <c r="D14" s="272"/>
      <c r="E14" s="272"/>
      <c r="F14" s="272"/>
      <c r="G14" s="272"/>
      <c r="H14" s="272"/>
      <c r="I14" s="272"/>
      <c r="J14" s="272"/>
      <c r="K14" s="272"/>
      <c r="L14" s="272"/>
    </row>
    <row r="15" spans="1:12" ht="15.75" thickBot="1" x14ac:dyDescent="0.3">
      <c r="A15" s="80">
        <v>2</v>
      </c>
      <c r="B15" s="272" t="s">
        <v>159</v>
      </c>
      <c r="C15" s="272"/>
      <c r="D15" s="272"/>
      <c r="E15" s="272"/>
      <c r="F15" s="272"/>
      <c r="G15" s="272"/>
      <c r="H15" s="272"/>
      <c r="I15" s="272"/>
      <c r="J15" s="272"/>
      <c r="K15" s="272"/>
      <c r="L15" s="272"/>
    </row>
    <row r="16" spans="1:12" ht="15.75" thickBot="1" x14ac:dyDescent="0.3">
      <c r="A16" s="80">
        <v>3</v>
      </c>
      <c r="B16" s="272" t="s">
        <v>180</v>
      </c>
      <c r="C16" s="272"/>
      <c r="D16" s="272"/>
      <c r="E16" s="272"/>
      <c r="F16" s="272"/>
      <c r="G16" s="272"/>
      <c r="H16" s="272"/>
      <c r="I16" s="272"/>
      <c r="J16" s="272"/>
      <c r="K16" s="272"/>
      <c r="L16" s="272"/>
    </row>
    <row r="17" spans="1:12" x14ac:dyDescent="0.25">
      <c r="A17" s="87"/>
      <c r="B17" s="87"/>
      <c r="C17" s="87"/>
      <c r="D17" s="87"/>
      <c r="E17" s="87"/>
      <c r="F17" s="87"/>
      <c r="G17" s="87"/>
      <c r="H17" s="87"/>
      <c r="I17" s="87"/>
      <c r="J17" s="87"/>
      <c r="K17" s="87"/>
      <c r="L17" s="87"/>
    </row>
    <row r="18" spans="1:12" s="103" customFormat="1" x14ac:dyDescent="0.25">
      <c r="A18" s="273" t="s">
        <v>173</v>
      </c>
      <c r="B18" s="273"/>
      <c r="C18" s="273"/>
      <c r="D18" s="273"/>
      <c r="E18" s="273"/>
      <c r="F18" s="273"/>
      <c r="G18" s="273"/>
      <c r="H18" s="273"/>
      <c r="I18" s="273"/>
      <c r="J18" s="273"/>
      <c r="K18" s="273"/>
      <c r="L18" s="273"/>
    </row>
    <row r="19" spans="1:12" s="103" customFormat="1" x14ac:dyDescent="0.25"/>
    <row r="20" spans="1:12" s="103" customFormat="1" ht="15" customHeight="1" x14ac:dyDescent="0.25">
      <c r="A20" s="262" t="s">
        <v>67</v>
      </c>
      <c r="B20" s="262"/>
      <c r="C20" s="262"/>
      <c r="D20" s="262"/>
      <c r="E20" s="82" t="s">
        <v>68</v>
      </c>
      <c r="F20" s="161" t="s">
        <v>69</v>
      </c>
      <c r="G20" s="161" t="s">
        <v>70</v>
      </c>
      <c r="H20" s="262" t="s">
        <v>3</v>
      </c>
      <c r="I20" s="262"/>
      <c r="J20" s="262"/>
      <c r="K20" s="262"/>
      <c r="L20" s="262"/>
    </row>
    <row r="21" spans="1:12" s="103" customFormat="1" ht="30" customHeight="1" x14ac:dyDescent="0.25">
      <c r="A21" s="263" t="s">
        <v>161</v>
      </c>
      <c r="B21" s="264"/>
      <c r="C21" s="264"/>
      <c r="D21" s="265"/>
      <c r="E21" s="83" t="s">
        <v>162</v>
      </c>
      <c r="F21" s="163" t="s">
        <v>163</v>
      </c>
      <c r="G21" s="1"/>
      <c r="H21" s="258"/>
      <c r="I21" s="258"/>
      <c r="J21" s="258"/>
      <c r="K21" s="258"/>
      <c r="L21" s="258"/>
    </row>
    <row r="22" spans="1:12" s="103" customFormat="1" ht="27" customHeight="1" x14ac:dyDescent="0.25">
      <c r="A22" s="252" t="s">
        <v>183</v>
      </c>
      <c r="B22" s="253"/>
      <c r="C22" s="253"/>
      <c r="D22" s="254"/>
      <c r="E22" s="84">
        <v>26</v>
      </c>
      <c r="F22" s="163" t="s">
        <v>163</v>
      </c>
      <c r="G22" s="1"/>
      <c r="H22" s="258"/>
      <c r="I22" s="258"/>
      <c r="J22" s="258"/>
      <c r="K22" s="258"/>
      <c r="L22" s="258"/>
    </row>
    <row r="23" spans="1:12" s="103" customFormat="1" ht="15" customHeight="1" x14ac:dyDescent="0.25">
      <c r="A23" s="252" t="s">
        <v>134</v>
      </c>
      <c r="B23" s="253"/>
      <c r="C23" s="253"/>
      <c r="D23" s="254"/>
      <c r="E23" s="84" t="s">
        <v>175</v>
      </c>
      <c r="F23" s="163" t="s">
        <v>163</v>
      </c>
      <c r="G23" s="1"/>
      <c r="H23" s="258"/>
      <c r="I23" s="258"/>
      <c r="J23" s="258"/>
      <c r="K23" s="258"/>
      <c r="L23" s="258"/>
    </row>
    <row r="24" spans="1:12" s="103" customFormat="1" ht="15" customHeight="1" x14ac:dyDescent="0.25">
      <c r="A24" s="266" t="s">
        <v>71</v>
      </c>
      <c r="B24" s="267"/>
      <c r="C24" s="267"/>
      <c r="D24" s="268"/>
      <c r="E24" s="85" t="s">
        <v>176</v>
      </c>
      <c r="F24" s="163" t="s">
        <v>163</v>
      </c>
      <c r="G24" s="1"/>
      <c r="H24" s="258"/>
      <c r="I24" s="258"/>
      <c r="J24" s="258"/>
      <c r="K24" s="258"/>
      <c r="L24" s="258"/>
    </row>
    <row r="25" spans="1:12" s="103" customFormat="1" ht="15" customHeight="1" x14ac:dyDescent="0.25">
      <c r="A25" s="266" t="s">
        <v>93</v>
      </c>
      <c r="B25" s="267"/>
      <c r="C25" s="267"/>
      <c r="D25" s="268"/>
      <c r="E25" s="85"/>
      <c r="F25" s="1"/>
      <c r="G25" s="1"/>
      <c r="H25" s="255" t="s">
        <v>165</v>
      </c>
      <c r="I25" s="256"/>
      <c r="J25" s="256"/>
      <c r="K25" s="256"/>
      <c r="L25" s="257"/>
    </row>
    <row r="26" spans="1:12" s="103" customFormat="1" ht="39" customHeight="1" x14ac:dyDescent="0.25">
      <c r="A26" s="266" t="s">
        <v>135</v>
      </c>
      <c r="B26" s="267"/>
      <c r="C26" s="267"/>
      <c r="D26" s="268"/>
      <c r="E26" s="85">
        <v>27</v>
      </c>
      <c r="F26" s="163" t="s">
        <v>163</v>
      </c>
      <c r="G26" s="1"/>
      <c r="H26" s="258"/>
      <c r="I26" s="258"/>
      <c r="J26" s="258"/>
      <c r="K26" s="258"/>
      <c r="L26" s="258"/>
    </row>
    <row r="27" spans="1:12" s="103" customFormat="1" ht="27" customHeight="1" x14ac:dyDescent="0.25">
      <c r="A27" s="266" t="s">
        <v>96</v>
      </c>
      <c r="B27" s="267"/>
      <c r="C27" s="267"/>
      <c r="D27" s="268"/>
      <c r="E27" s="85"/>
      <c r="F27" s="1"/>
      <c r="G27" s="1"/>
      <c r="H27" s="255" t="s">
        <v>165</v>
      </c>
      <c r="I27" s="256"/>
      <c r="J27" s="256"/>
      <c r="K27" s="256"/>
      <c r="L27" s="257"/>
    </row>
    <row r="28" spans="1:12" s="103" customFormat="1" ht="15" customHeight="1" x14ac:dyDescent="0.25">
      <c r="A28" s="252" t="s">
        <v>72</v>
      </c>
      <c r="B28" s="253"/>
      <c r="C28" s="253"/>
      <c r="D28" s="254"/>
      <c r="E28" s="84">
        <v>18</v>
      </c>
      <c r="F28" s="163" t="s">
        <v>163</v>
      </c>
      <c r="G28" s="1"/>
      <c r="H28" s="258"/>
      <c r="I28" s="258"/>
      <c r="J28" s="258"/>
      <c r="K28" s="258"/>
      <c r="L28" s="258"/>
    </row>
    <row r="29" spans="1:12" s="103" customFormat="1" ht="15" customHeight="1" x14ac:dyDescent="0.25">
      <c r="A29" s="252" t="s">
        <v>73</v>
      </c>
      <c r="B29" s="253"/>
      <c r="C29" s="253"/>
      <c r="D29" s="254"/>
      <c r="E29" s="84">
        <v>19</v>
      </c>
      <c r="F29" s="163" t="s">
        <v>163</v>
      </c>
      <c r="G29" s="1"/>
      <c r="H29" s="258"/>
      <c r="I29" s="258"/>
      <c r="J29" s="258"/>
      <c r="K29" s="258"/>
      <c r="L29" s="258"/>
    </row>
    <row r="30" spans="1:12" s="103" customFormat="1" ht="15" customHeight="1" x14ac:dyDescent="0.25">
      <c r="A30" s="252" t="s">
        <v>74</v>
      </c>
      <c r="B30" s="253"/>
      <c r="C30" s="253"/>
      <c r="D30" s="254"/>
      <c r="E30" s="84" t="s">
        <v>178</v>
      </c>
      <c r="F30" s="163" t="s">
        <v>163</v>
      </c>
      <c r="G30" s="1"/>
      <c r="H30" s="258"/>
      <c r="I30" s="258"/>
      <c r="J30" s="258"/>
      <c r="K30" s="258"/>
      <c r="L30" s="258"/>
    </row>
    <row r="31" spans="1:12" s="103" customFormat="1" ht="53.25" customHeight="1" x14ac:dyDescent="0.25">
      <c r="A31" s="252" t="s">
        <v>75</v>
      </c>
      <c r="B31" s="253"/>
      <c r="C31" s="253"/>
      <c r="D31" s="254"/>
      <c r="E31" s="84" t="s">
        <v>177</v>
      </c>
      <c r="F31" s="163" t="s">
        <v>163</v>
      </c>
      <c r="G31" s="1"/>
      <c r="H31" s="258"/>
      <c r="I31" s="258"/>
      <c r="J31" s="258"/>
      <c r="K31" s="258"/>
      <c r="L31" s="258"/>
    </row>
    <row r="32" spans="1:12" s="103" customFormat="1" ht="18" customHeight="1" x14ac:dyDescent="0.25">
      <c r="A32" s="252" t="s">
        <v>76</v>
      </c>
      <c r="B32" s="253"/>
      <c r="C32" s="253"/>
      <c r="D32" s="254"/>
      <c r="E32" s="84">
        <v>20</v>
      </c>
      <c r="F32" s="163" t="s">
        <v>163</v>
      </c>
      <c r="G32" s="1"/>
      <c r="H32" s="258"/>
      <c r="I32" s="258"/>
      <c r="J32" s="258"/>
      <c r="K32" s="258"/>
      <c r="L32" s="258"/>
    </row>
    <row r="33" spans="1:12" s="103" customFormat="1" ht="26.25" customHeight="1" x14ac:dyDescent="0.25">
      <c r="A33" s="259" t="s">
        <v>95</v>
      </c>
      <c r="B33" s="260"/>
      <c r="C33" s="260"/>
      <c r="D33" s="261"/>
      <c r="E33" s="84"/>
      <c r="F33" s="1"/>
      <c r="G33" s="163" t="s">
        <v>163</v>
      </c>
      <c r="H33" s="255" t="s">
        <v>718</v>
      </c>
      <c r="I33" s="256"/>
      <c r="J33" s="256"/>
      <c r="K33" s="256"/>
      <c r="L33" s="257"/>
    </row>
    <row r="34" spans="1:12" s="103" customFormat="1" ht="26.25" customHeight="1" x14ac:dyDescent="0.25">
      <c r="A34" s="252" t="s">
        <v>98</v>
      </c>
      <c r="B34" s="253"/>
      <c r="C34" s="253"/>
      <c r="D34" s="254"/>
      <c r="E34" s="84" t="s">
        <v>174</v>
      </c>
      <c r="F34" s="163" t="s">
        <v>163</v>
      </c>
      <c r="G34" s="1"/>
      <c r="H34" s="255"/>
      <c r="I34" s="256"/>
      <c r="J34" s="256"/>
      <c r="K34" s="256"/>
      <c r="L34" s="257"/>
    </row>
    <row r="35" spans="1:12" s="103" customFormat="1" ht="15" customHeight="1" x14ac:dyDescent="0.25">
      <c r="A35" s="252" t="s">
        <v>99</v>
      </c>
      <c r="B35" s="253"/>
      <c r="C35" s="253"/>
      <c r="D35" s="254"/>
      <c r="E35" s="86"/>
      <c r="F35" s="1"/>
      <c r="G35" s="1"/>
      <c r="H35" s="258" t="s">
        <v>165</v>
      </c>
      <c r="I35" s="258"/>
      <c r="J35" s="258"/>
      <c r="K35" s="258"/>
      <c r="L35" s="258"/>
    </row>
    <row r="36" spans="1:12" s="103" customFormat="1" ht="15" customHeight="1" x14ac:dyDescent="0.25">
      <c r="A36" s="168"/>
      <c r="B36" s="168"/>
      <c r="C36" s="168"/>
      <c r="D36" s="168"/>
      <c r="E36" s="169"/>
      <c r="F36" s="170"/>
      <c r="G36" s="170"/>
      <c r="H36" s="171"/>
      <c r="I36" s="171"/>
      <c r="J36" s="171"/>
      <c r="K36" s="171"/>
      <c r="L36" s="171"/>
    </row>
    <row r="37" spans="1:12" x14ac:dyDescent="0.25">
      <c r="A37" s="88"/>
      <c r="B37" s="87"/>
      <c r="C37" s="87"/>
      <c r="D37" s="87"/>
      <c r="E37" s="87"/>
      <c r="F37" s="87"/>
      <c r="G37" s="87"/>
      <c r="H37" s="87"/>
      <c r="I37" s="87"/>
      <c r="J37" s="87"/>
      <c r="K37" s="87"/>
      <c r="L37" s="87"/>
    </row>
    <row r="38" spans="1:12" x14ac:dyDescent="0.25">
      <c r="A38" s="273" t="s">
        <v>160</v>
      </c>
      <c r="B38" s="273"/>
      <c r="C38" s="273"/>
      <c r="D38" s="273"/>
      <c r="E38" s="273"/>
      <c r="F38" s="273"/>
      <c r="G38" s="273"/>
      <c r="H38" s="273"/>
      <c r="I38" s="273"/>
      <c r="J38" s="273"/>
      <c r="K38" s="273"/>
      <c r="L38" s="273"/>
    </row>
    <row r="40" spans="1:12" ht="27" customHeight="1" x14ac:dyDescent="0.25">
      <c r="A40" s="262" t="s">
        <v>67</v>
      </c>
      <c r="B40" s="262"/>
      <c r="C40" s="262"/>
      <c r="D40" s="262"/>
      <c r="E40" s="82" t="s">
        <v>68</v>
      </c>
      <c r="F40" s="81" t="s">
        <v>69</v>
      </c>
      <c r="G40" s="81" t="s">
        <v>70</v>
      </c>
      <c r="H40" s="262" t="s">
        <v>3</v>
      </c>
      <c r="I40" s="262"/>
      <c r="J40" s="262"/>
      <c r="K40" s="262"/>
      <c r="L40" s="262"/>
    </row>
    <row r="41" spans="1:12" ht="30.75" customHeight="1" x14ac:dyDescent="0.25">
      <c r="A41" s="263" t="s">
        <v>161</v>
      </c>
      <c r="B41" s="264"/>
      <c r="C41" s="264"/>
      <c r="D41" s="265"/>
      <c r="E41" s="164" t="s">
        <v>162</v>
      </c>
      <c r="F41" s="162" t="s">
        <v>163</v>
      </c>
      <c r="G41" s="1"/>
      <c r="H41" s="258"/>
      <c r="I41" s="258"/>
      <c r="J41" s="258"/>
      <c r="K41" s="258"/>
      <c r="L41" s="258"/>
    </row>
    <row r="42" spans="1:12" ht="35.25" customHeight="1" x14ac:dyDescent="0.25">
      <c r="A42" s="252" t="s">
        <v>97</v>
      </c>
      <c r="B42" s="253"/>
      <c r="C42" s="253"/>
      <c r="D42" s="254"/>
      <c r="E42" s="84">
        <v>20</v>
      </c>
      <c r="F42" s="162" t="s">
        <v>163</v>
      </c>
      <c r="G42" s="1"/>
      <c r="H42" s="258"/>
      <c r="I42" s="258"/>
      <c r="J42" s="258"/>
      <c r="K42" s="258"/>
      <c r="L42" s="258"/>
    </row>
    <row r="43" spans="1:12" ht="24.75" customHeight="1" x14ac:dyDescent="0.25">
      <c r="A43" s="252" t="s">
        <v>134</v>
      </c>
      <c r="B43" s="253"/>
      <c r="C43" s="253"/>
      <c r="D43" s="254"/>
      <c r="E43" s="84" t="s">
        <v>164</v>
      </c>
      <c r="F43" s="162" t="s">
        <v>163</v>
      </c>
      <c r="G43" s="1"/>
      <c r="H43" s="258"/>
      <c r="I43" s="258"/>
      <c r="J43" s="258"/>
      <c r="K43" s="258"/>
      <c r="L43" s="258"/>
    </row>
    <row r="44" spans="1:12" ht="27" customHeight="1" x14ac:dyDescent="0.25">
      <c r="A44" s="266" t="s">
        <v>71</v>
      </c>
      <c r="B44" s="267"/>
      <c r="C44" s="267"/>
      <c r="D44" s="268"/>
      <c r="E44" s="85" t="s">
        <v>166</v>
      </c>
      <c r="F44" s="162" t="s">
        <v>163</v>
      </c>
      <c r="G44" s="1"/>
      <c r="H44" s="258"/>
      <c r="I44" s="258"/>
      <c r="J44" s="258"/>
      <c r="K44" s="258"/>
      <c r="L44" s="258"/>
    </row>
    <row r="45" spans="1:12" ht="20.25" customHeight="1" x14ac:dyDescent="0.25">
      <c r="A45" s="266" t="s">
        <v>93</v>
      </c>
      <c r="B45" s="267"/>
      <c r="C45" s="267"/>
      <c r="D45" s="268"/>
      <c r="E45" s="85" t="s">
        <v>168</v>
      </c>
      <c r="F45" s="162" t="s">
        <v>163</v>
      </c>
      <c r="G45" s="1"/>
      <c r="H45" s="255"/>
      <c r="I45" s="256"/>
      <c r="J45" s="256"/>
      <c r="K45" s="256"/>
      <c r="L45" s="257"/>
    </row>
    <row r="46" spans="1:12" ht="28.5" customHeight="1" x14ac:dyDescent="0.25">
      <c r="A46" s="266" t="s">
        <v>135</v>
      </c>
      <c r="B46" s="267"/>
      <c r="C46" s="267"/>
      <c r="D46" s="268"/>
      <c r="E46" s="165" t="s">
        <v>167</v>
      </c>
      <c r="F46" s="162" t="s">
        <v>163</v>
      </c>
      <c r="G46" s="1"/>
      <c r="H46" s="258"/>
      <c r="I46" s="258"/>
      <c r="J46" s="258"/>
      <c r="K46" s="258"/>
      <c r="L46" s="258"/>
    </row>
    <row r="47" spans="1:12" ht="28.5" customHeight="1" x14ac:dyDescent="0.25">
      <c r="A47" s="266" t="s">
        <v>96</v>
      </c>
      <c r="B47" s="267"/>
      <c r="C47" s="267"/>
      <c r="D47" s="268"/>
      <c r="E47" s="85"/>
      <c r="F47" s="1"/>
      <c r="G47" s="1"/>
      <c r="H47" s="255" t="s">
        <v>165</v>
      </c>
      <c r="I47" s="256"/>
      <c r="J47" s="256"/>
      <c r="K47" s="256"/>
      <c r="L47" s="257"/>
    </row>
    <row r="48" spans="1:12" ht="15.75" customHeight="1" x14ac:dyDescent="0.25">
      <c r="A48" s="252" t="s">
        <v>72</v>
      </c>
      <c r="B48" s="253"/>
      <c r="C48" s="253"/>
      <c r="D48" s="254"/>
      <c r="E48" s="84">
        <v>9</v>
      </c>
      <c r="F48" s="162" t="s">
        <v>163</v>
      </c>
      <c r="G48" s="1"/>
      <c r="H48" s="258"/>
      <c r="I48" s="258"/>
      <c r="J48" s="258"/>
      <c r="K48" s="258"/>
      <c r="L48" s="258"/>
    </row>
    <row r="49" spans="1:12" ht="19.5" customHeight="1" x14ac:dyDescent="0.25">
      <c r="A49" s="252" t="s">
        <v>73</v>
      </c>
      <c r="B49" s="253"/>
      <c r="C49" s="253"/>
      <c r="D49" s="254"/>
      <c r="E49" s="84">
        <v>24</v>
      </c>
      <c r="F49" s="162" t="s">
        <v>163</v>
      </c>
      <c r="G49" s="1"/>
      <c r="H49" s="258"/>
      <c r="I49" s="258"/>
      <c r="J49" s="258"/>
      <c r="K49" s="258"/>
      <c r="L49" s="258"/>
    </row>
    <row r="50" spans="1:12" ht="27.75" customHeight="1" x14ac:dyDescent="0.25">
      <c r="A50" s="252" t="s">
        <v>74</v>
      </c>
      <c r="B50" s="253"/>
      <c r="C50" s="253"/>
      <c r="D50" s="254"/>
      <c r="E50" s="84">
        <v>10</v>
      </c>
      <c r="F50" s="162" t="s">
        <v>163</v>
      </c>
      <c r="G50" s="1"/>
      <c r="H50" s="258"/>
      <c r="I50" s="258"/>
      <c r="J50" s="258"/>
      <c r="K50" s="258"/>
      <c r="L50" s="258"/>
    </row>
    <row r="51" spans="1:12" ht="61.5" customHeight="1" x14ac:dyDescent="0.25">
      <c r="A51" s="252" t="s">
        <v>75</v>
      </c>
      <c r="B51" s="253"/>
      <c r="C51" s="253"/>
      <c r="D51" s="254"/>
      <c r="E51" s="84" t="s">
        <v>170</v>
      </c>
      <c r="F51" s="162" t="s">
        <v>163</v>
      </c>
      <c r="G51" s="1"/>
      <c r="H51" s="258"/>
      <c r="I51" s="258"/>
      <c r="J51" s="258"/>
      <c r="K51" s="258"/>
      <c r="L51" s="258"/>
    </row>
    <row r="52" spans="1:12" ht="17.25" customHeight="1" x14ac:dyDescent="0.25">
      <c r="A52" s="252" t="s">
        <v>76</v>
      </c>
      <c r="B52" s="253"/>
      <c r="C52" s="253"/>
      <c r="D52" s="254"/>
      <c r="E52" s="84">
        <v>16</v>
      </c>
      <c r="F52" s="162" t="s">
        <v>163</v>
      </c>
      <c r="G52" s="1"/>
      <c r="H52" s="258"/>
      <c r="I52" s="258"/>
      <c r="J52" s="258"/>
      <c r="K52" s="258"/>
      <c r="L52" s="258"/>
    </row>
    <row r="53" spans="1:12" ht="24" customHeight="1" x14ac:dyDescent="0.25">
      <c r="A53" s="259" t="s">
        <v>172</v>
      </c>
      <c r="B53" s="260"/>
      <c r="C53" s="260"/>
      <c r="D53" s="261"/>
      <c r="E53" s="84"/>
      <c r="F53" s="1"/>
      <c r="G53" s="162" t="s">
        <v>163</v>
      </c>
      <c r="H53" s="255" t="s">
        <v>718</v>
      </c>
      <c r="I53" s="256"/>
      <c r="J53" s="256"/>
      <c r="K53" s="256"/>
      <c r="L53" s="257"/>
    </row>
    <row r="54" spans="1:12" ht="24" customHeight="1" x14ac:dyDescent="0.25">
      <c r="A54" s="252" t="s">
        <v>98</v>
      </c>
      <c r="B54" s="253"/>
      <c r="C54" s="253"/>
      <c r="D54" s="254"/>
      <c r="E54" s="84" t="s">
        <v>171</v>
      </c>
      <c r="F54" s="162" t="s">
        <v>163</v>
      </c>
      <c r="G54" s="1"/>
      <c r="H54" s="255"/>
      <c r="I54" s="256"/>
      <c r="J54" s="256"/>
      <c r="K54" s="256"/>
      <c r="L54" s="257"/>
    </row>
    <row r="55" spans="1:12" ht="28.5" customHeight="1" x14ac:dyDescent="0.25">
      <c r="A55" s="252" t="s">
        <v>99</v>
      </c>
      <c r="B55" s="253"/>
      <c r="C55" s="253"/>
      <c r="D55" s="254"/>
      <c r="E55" s="86"/>
      <c r="F55" s="1"/>
      <c r="G55" s="1"/>
      <c r="H55" s="258" t="s">
        <v>165</v>
      </c>
      <c r="I55" s="258"/>
      <c r="J55" s="258"/>
      <c r="K55" s="258"/>
      <c r="L55" s="258"/>
    </row>
    <row r="58" spans="1:12" x14ac:dyDescent="0.25">
      <c r="A58" s="273" t="s">
        <v>179</v>
      </c>
      <c r="B58" s="273"/>
      <c r="C58" s="273"/>
      <c r="D58" s="273"/>
      <c r="E58" s="273"/>
      <c r="F58" s="273"/>
      <c r="G58" s="273"/>
      <c r="H58" s="273"/>
      <c r="I58" s="273"/>
      <c r="J58" s="273"/>
      <c r="K58" s="273"/>
      <c r="L58" s="273"/>
    </row>
    <row r="60" spans="1:12" ht="15" customHeight="1" x14ac:dyDescent="0.25">
      <c r="A60" s="262" t="s">
        <v>67</v>
      </c>
      <c r="B60" s="262"/>
      <c r="C60" s="262"/>
      <c r="D60" s="262"/>
      <c r="E60" s="82" t="s">
        <v>68</v>
      </c>
      <c r="F60" s="89" t="s">
        <v>69</v>
      </c>
      <c r="G60" s="89" t="s">
        <v>70</v>
      </c>
      <c r="H60" s="262" t="s">
        <v>3</v>
      </c>
      <c r="I60" s="262"/>
      <c r="J60" s="262"/>
      <c r="K60" s="262"/>
      <c r="L60" s="262"/>
    </row>
    <row r="61" spans="1:12" ht="30" customHeight="1" x14ac:dyDescent="0.25">
      <c r="A61" s="263" t="s">
        <v>161</v>
      </c>
      <c r="B61" s="264"/>
      <c r="C61" s="264"/>
      <c r="D61" s="265"/>
      <c r="E61" s="83" t="s">
        <v>181</v>
      </c>
      <c r="F61" s="163" t="s">
        <v>163</v>
      </c>
      <c r="G61" s="1"/>
      <c r="H61" s="258"/>
      <c r="I61" s="258"/>
      <c r="J61" s="258"/>
      <c r="K61" s="258"/>
      <c r="L61" s="258"/>
    </row>
    <row r="62" spans="1:12" ht="29.25" customHeight="1" x14ac:dyDescent="0.25">
      <c r="A62" s="252" t="s">
        <v>183</v>
      </c>
      <c r="B62" s="253"/>
      <c r="C62" s="253"/>
      <c r="D62" s="254"/>
      <c r="E62" s="84" t="s">
        <v>176</v>
      </c>
      <c r="F62" s="163" t="s">
        <v>163</v>
      </c>
      <c r="G62" s="1"/>
      <c r="H62" s="258"/>
      <c r="I62" s="258"/>
      <c r="J62" s="258"/>
      <c r="K62" s="258"/>
      <c r="L62" s="258"/>
    </row>
    <row r="63" spans="1:12" ht="19.5" customHeight="1" x14ac:dyDescent="0.25">
      <c r="A63" s="252" t="s">
        <v>134</v>
      </c>
      <c r="B63" s="253"/>
      <c r="C63" s="253"/>
      <c r="D63" s="254"/>
      <c r="E63" s="84" t="s">
        <v>186</v>
      </c>
      <c r="F63" s="163" t="s">
        <v>163</v>
      </c>
      <c r="G63" s="1"/>
      <c r="H63" s="258"/>
      <c r="I63" s="258"/>
      <c r="J63" s="258"/>
      <c r="K63" s="258"/>
      <c r="L63" s="258"/>
    </row>
    <row r="64" spans="1:12" ht="15" customHeight="1" x14ac:dyDescent="0.25">
      <c r="A64" s="266" t="s">
        <v>71</v>
      </c>
      <c r="B64" s="267"/>
      <c r="C64" s="267"/>
      <c r="D64" s="268"/>
      <c r="E64" s="85">
        <v>8</v>
      </c>
      <c r="F64" s="163" t="s">
        <v>163</v>
      </c>
      <c r="G64" s="1"/>
      <c r="H64" s="258"/>
      <c r="I64" s="258"/>
      <c r="J64" s="258"/>
      <c r="K64" s="258"/>
      <c r="L64" s="258"/>
    </row>
    <row r="65" spans="1:12" ht="15" customHeight="1" x14ac:dyDescent="0.25">
      <c r="A65" s="266" t="s">
        <v>93</v>
      </c>
      <c r="B65" s="267"/>
      <c r="C65" s="267"/>
      <c r="D65" s="268"/>
      <c r="E65" s="85"/>
      <c r="F65" s="163"/>
      <c r="G65" s="1"/>
      <c r="H65" s="255" t="s">
        <v>165</v>
      </c>
      <c r="I65" s="256"/>
      <c r="J65" s="256"/>
      <c r="K65" s="256"/>
      <c r="L65" s="257"/>
    </row>
    <row r="66" spans="1:12" ht="37.5" customHeight="1" x14ac:dyDescent="0.25">
      <c r="A66" s="266" t="s">
        <v>135</v>
      </c>
      <c r="B66" s="267"/>
      <c r="C66" s="267"/>
      <c r="D66" s="268"/>
      <c r="E66" s="85">
        <v>9</v>
      </c>
      <c r="F66" s="163" t="s">
        <v>163</v>
      </c>
      <c r="G66" s="1"/>
      <c r="H66" s="258"/>
      <c r="I66" s="258"/>
      <c r="J66" s="258"/>
      <c r="K66" s="258"/>
      <c r="L66" s="258"/>
    </row>
    <row r="67" spans="1:12" ht="15" customHeight="1" x14ac:dyDescent="0.25">
      <c r="A67" s="266" t="s">
        <v>96</v>
      </c>
      <c r="B67" s="267"/>
      <c r="C67" s="267"/>
      <c r="D67" s="268"/>
      <c r="E67" s="85"/>
      <c r="F67" s="163"/>
      <c r="G67" s="1"/>
      <c r="H67" s="255" t="s">
        <v>165</v>
      </c>
      <c r="I67" s="256"/>
      <c r="J67" s="256"/>
      <c r="K67" s="256"/>
      <c r="L67" s="257"/>
    </row>
    <row r="68" spans="1:12" ht="15" customHeight="1" x14ac:dyDescent="0.25">
      <c r="A68" s="252" t="s">
        <v>72</v>
      </c>
      <c r="B68" s="253"/>
      <c r="C68" s="253"/>
      <c r="D68" s="254"/>
      <c r="E68" s="84">
        <v>10</v>
      </c>
      <c r="F68" s="163" t="s">
        <v>163</v>
      </c>
      <c r="G68" s="1"/>
      <c r="H68" s="258"/>
      <c r="I68" s="258"/>
      <c r="J68" s="258"/>
      <c r="K68" s="258"/>
      <c r="L68" s="258"/>
    </row>
    <row r="69" spans="1:12" ht="15" customHeight="1" x14ac:dyDescent="0.25">
      <c r="A69" s="252" t="s">
        <v>73</v>
      </c>
      <c r="B69" s="253"/>
      <c r="C69" s="253"/>
      <c r="D69" s="254"/>
      <c r="E69" s="84">
        <v>18</v>
      </c>
      <c r="F69" s="163" t="s">
        <v>163</v>
      </c>
      <c r="G69" s="1"/>
      <c r="H69" s="258"/>
      <c r="I69" s="258"/>
      <c r="J69" s="258"/>
      <c r="K69" s="258"/>
      <c r="L69" s="258"/>
    </row>
    <row r="70" spans="1:12" ht="32.25" customHeight="1" x14ac:dyDescent="0.25">
      <c r="A70" s="252" t="s">
        <v>74</v>
      </c>
      <c r="B70" s="253"/>
      <c r="C70" s="253"/>
      <c r="D70" s="254"/>
      <c r="E70" s="84" t="s">
        <v>174</v>
      </c>
      <c r="F70" s="163" t="s">
        <v>163</v>
      </c>
      <c r="G70" s="1"/>
      <c r="H70" s="258"/>
      <c r="I70" s="258"/>
      <c r="J70" s="258"/>
      <c r="K70" s="258"/>
      <c r="L70" s="258"/>
    </row>
    <row r="71" spans="1:12" ht="60.75" customHeight="1" x14ac:dyDescent="0.25">
      <c r="A71" s="252" t="s">
        <v>75</v>
      </c>
      <c r="B71" s="253"/>
      <c r="C71" s="253"/>
      <c r="D71" s="254"/>
      <c r="E71" s="84" t="s">
        <v>184</v>
      </c>
      <c r="F71" s="163" t="s">
        <v>163</v>
      </c>
      <c r="G71" s="1"/>
      <c r="H71" s="258"/>
      <c r="I71" s="258"/>
      <c r="J71" s="258"/>
      <c r="K71" s="258"/>
      <c r="L71" s="258"/>
    </row>
    <row r="72" spans="1:12" ht="18" customHeight="1" x14ac:dyDescent="0.25">
      <c r="A72" s="252" t="s">
        <v>76</v>
      </c>
      <c r="B72" s="253"/>
      <c r="C72" s="253"/>
      <c r="D72" s="254"/>
      <c r="E72" s="84">
        <v>11</v>
      </c>
      <c r="F72" s="163" t="s">
        <v>163</v>
      </c>
      <c r="G72" s="1"/>
      <c r="H72" s="258"/>
      <c r="I72" s="258"/>
      <c r="J72" s="258"/>
      <c r="K72" s="258"/>
      <c r="L72" s="258"/>
    </row>
    <row r="73" spans="1:12" ht="25.5" customHeight="1" x14ac:dyDescent="0.25">
      <c r="A73" s="259" t="s">
        <v>95</v>
      </c>
      <c r="B73" s="260"/>
      <c r="C73" s="260"/>
      <c r="D73" s="261"/>
      <c r="E73" s="84" t="s">
        <v>185</v>
      </c>
      <c r="F73" s="163" t="s">
        <v>163</v>
      </c>
      <c r="G73" s="1"/>
      <c r="H73" s="255"/>
      <c r="I73" s="256"/>
      <c r="J73" s="256"/>
      <c r="K73" s="256"/>
      <c r="L73" s="257"/>
    </row>
    <row r="74" spans="1:12" ht="15" customHeight="1" x14ac:dyDescent="0.25">
      <c r="A74" s="252" t="s">
        <v>98</v>
      </c>
      <c r="B74" s="253"/>
      <c r="C74" s="253"/>
      <c r="D74" s="254"/>
      <c r="E74" s="84" t="s">
        <v>182</v>
      </c>
      <c r="F74" s="163" t="s">
        <v>163</v>
      </c>
      <c r="G74" s="1"/>
      <c r="H74" s="255"/>
      <c r="I74" s="256"/>
      <c r="J74" s="256"/>
      <c r="K74" s="256"/>
      <c r="L74" s="257"/>
    </row>
    <row r="75" spans="1:12" ht="15" customHeight="1" x14ac:dyDescent="0.25">
      <c r="A75" s="252" t="s">
        <v>99</v>
      </c>
      <c r="B75" s="253"/>
      <c r="C75" s="253"/>
      <c r="D75" s="254"/>
      <c r="E75" s="86"/>
      <c r="F75" s="163"/>
      <c r="G75" s="1"/>
      <c r="H75" s="258" t="s">
        <v>165</v>
      </c>
      <c r="I75" s="258"/>
      <c r="J75" s="258"/>
      <c r="K75" s="258"/>
      <c r="L75" s="258"/>
    </row>
  </sheetData>
  <mergeCells count="108">
    <mergeCell ref="A74:D74"/>
    <mergeCell ref="A75:D75"/>
    <mergeCell ref="H75:L75"/>
    <mergeCell ref="H74:L74"/>
    <mergeCell ref="H54:L54"/>
    <mergeCell ref="A71:D71"/>
    <mergeCell ref="H71:L71"/>
    <mergeCell ref="A72:D72"/>
    <mergeCell ref="H72:L72"/>
    <mergeCell ref="A73:D73"/>
    <mergeCell ref="H73:L73"/>
    <mergeCell ref="A68:D68"/>
    <mergeCell ref="H68:L68"/>
    <mergeCell ref="A69:D69"/>
    <mergeCell ref="H69:L69"/>
    <mergeCell ref="A70:D70"/>
    <mergeCell ref="A64:D64"/>
    <mergeCell ref="H64:L64"/>
    <mergeCell ref="H70:L70"/>
    <mergeCell ref="A65:D65"/>
    <mergeCell ref="H65:L65"/>
    <mergeCell ref="A66:D66"/>
    <mergeCell ref="H66:L66"/>
    <mergeCell ref="A67:D67"/>
    <mergeCell ref="H67:L67"/>
    <mergeCell ref="A58:L58"/>
    <mergeCell ref="A60:D60"/>
    <mergeCell ref="H60:L60"/>
    <mergeCell ref="A61:D61"/>
    <mergeCell ref="H61:L61"/>
    <mergeCell ref="A62:D62"/>
    <mergeCell ref="H62:L62"/>
    <mergeCell ref="A63:D63"/>
    <mergeCell ref="H63:L63"/>
    <mergeCell ref="H55:L55"/>
    <mergeCell ref="A2:L2"/>
    <mergeCell ref="A38:L38"/>
    <mergeCell ref="H46:L46"/>
    <mergeCell ref="H48:L48"/>
    <mergeCell ref="H49:L49"/>
    <mergeCell ref="H50:L50"/>
    <mergeCell ref="H51:L51"/>
    <mergeCell ref="H52:L52"/>
    <mergeCell ref="A49:D49"/>
    <mergeCell ref="A50:D50"/>
    <mergeCell ref="A51:D51"/>
    <mergeCell ref="A52:D52"/>
    <mergeCell ref="A55:D55"/>
    <mergeCell ref="H40:L40"/>
    <mergeCell ref="A46:D46"/>
    <mergeCell ref="H53:L53"/>
    <mergeCell ref="A53:D53"/>
    <mergeCell ref="A54:D54"/>
    <mergeCell ref="A47:D47"/>
    <mergeCell ref="H47:L47"/>
    <mergeCell ref="A48:D48"/>
    <mergeCell ref="A4:L4"/>
    <mergeCell ref="A6:L6"/>
    <mergeCell ref="A8:L9"/>
    <mergeCell ref="A10:L11"/>
    <mergeCell ref="B13:L13"/>
    <mergeCell ref="A40:D40"/>
    <mergeCell ref="A45:D45"/>
    <mergeCell ref="H45:L45"/>
    <mergeCell ref="H42:L42"/>
    <mergeCell ref="H43:L43"/>
    <mergeCell ref="H44:L44"/>
    <mergeCell ref="A41:D41"/>
    <mergeCell ref="A42:D42"/>
    <mergeCell ref="A43:D43"/>
    <mergeCell ref="H41:L41"/>
    <mergeCell ref="A44:D44"/>
    <mergeCell ref="B14:L14"/>
    <mergeCell ref="B15:L15"/>
    <mergeCell ref="B16:L16"/>
    <mergeCell ref="A22:D22"/>
    <mergeCell ref="H22:L22"/>
    <mergeCell ref="A23:D23"/>
    <mergeCell ref="H23:L23"/>
    <mergeCell ref="A24:D24"/>
    <mergeCell ref="H24:L24"/>
    <mergeCell ref="A18:L18"/>
    <mergeCell ref="A20:D20"/>
    <mergeCell ref="H20:L20"/>
    <mergeCell ref="A21:D21"/>
    <mergeCell ref="H21:L21"/>
    <mergeCell ref="A28:D28"/>
    <mergeCell ref="H28:L28"/>
    <mergeCell ref="A29:D29"/>
    <mergeCell ref="H29:L29"/>
    <mergeCell ref="A30:D30"/>
    <mergeCell ref="H30:L30"/>
    <mergeCell ref="A25:D25"/>
    <mergeCell ref="H25:L25"/>
    <mergeCell ref="A26:D26"/>
    <mergeCell ref="H26:L26"/>
    <mergeCell ref="A27:D27"/>
    <mergeCell ref="H27:L27"/>
    <mergeCell ref="A34:D34"/>
    <mergeCell ref="H34:L34"/>
    <mergeCell ref="A35:D35"/>
    <mergeCell ref="H35:L35"/>
    <mergeCell ref="A31:D31"/>
    <mergeCell ref="H31:L31"/>
    <mergeCell ref="A32:D32"/>
    <mergeCell ref="H32:L32"/>
    <mergeCell ref="A33:D33"/>
    <mergeCell ref="H33:L33"/>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8"/>
  <sheetViews>
    <sheetView topLeftCell="A15" zoomScale="80" zoomScaleNormal="80" workbookViewId="0">
      <selection activeCell="A36" sqref="A36"/>
    </sheetView>
  </sheetViews>
  <sheetFormatPr baseColWidth="10" defaultRowHeight="15" x14ac:dyDescent="0.25"/>
  <cols>
    <col min="1" max="1" width="4.140625" style="9"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54.140625" style="9" customWidth="1"/>
    <col min="11" max="11" width="42.140625" style="9" customWidth="1"/>
    <col min="12" max="13" width="18.7109375" style="9" customWidth="1"/>
    <col min="14" max="14" width="22.140625" style="9" customWidth="1"/>
    <col min="15" max="15" width="26.140625" style="9" customWidth="1"/>
    <col min="16" max="16" width="19.5703125" style="9" bestFit="1" customWidth="1"/>
    <col min="17" max="17" width="26.710937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02" t="s">
        <v>62</v>
      </c>
      <c r="C2" s="303"/>
      <c r="D2" s="303"/>
      <c r="E2" s="303"/>
      <c r="F2" s="303"/>
      <c r="G2" s="303"/>
      <c r="H2" s="303"/>
      <c r="I2" s="303"/>
      <c r="J2" s="303"/>
      <c r="K2" s="303"/>
      <c r="L2" s="303"/>
      <c r="M2" s="303"/>
      <c r="N2" s="303"/>
      <c r="O2" s="303"/>
      <c r="P2" s="303"/>
    </row>
    <row r="4" spans="2:16" ht="26.25" x14ac:dyDescent="0.25">
      <c r="B4" s="302" t="s">
        <v>47</v>
      </c>
      <c r="C4" s="303"/>
      <c r="D4" s="303"/>
      <c r="E4" s="303"/>
      <c r="F4" s="303"/>
      <c r="G4" s="303"/>
      <c r="H4" s="303"/>
      <c r="I4" s="303"/>
      <c r="J4" s="303"/>
      <c r="K4" s="303"/>
      <c r="L4" s="303"/>
      <c r="M4" s="303"/>
      <c r="N4" s="303"/>
      <c r="O4" s="303"/>
      <c r="P4" s="303"/>
    </row>
    <row r="5" spans="2:16" ht="15.75" thickBot="1" x14ac:dyDescent="0.3"/>
    <row r="6" spans="2:16" ht="21.75" thickBot="1" x14ac:dyDescent="0.3">
      <c r="B6" s="11" t="s">
        <v>4</v>
      </c>
      <c r="C6" s="304" t="s">
        <v>529</v>
      </c>
      <c r="D6" s="304"/>
      <c r="E6" s="304"/>
      <c r="F6" s="304"/>
      <c r="G6" s="304"/>
      <c r="H6" s="304"/>
      <c r="I6" s="304"/>
      <c r="J6" s="304"/>
      <c r="K6" s="304"/>
      <c r="L6" s="304"/>
      <c r="M6" s="304"/>
      <c r="N6" s="305"/>
    </row>
    <row r="7" spans="2:16" ht="16.5" thickBot="1" x14ac:dyDescent="0.3">
      <c r="B7" s="12" t="s">
        <v>530</v>
      </c>
      <c r="C7" s="304"/>
      <c r="D7" s="304"/>
      <c r="E7" s="304"/>
      <c r="F7" s="304"/>
      <c r="G7" s="304"/>
      <c r="H7" s="304"/>
      <c r="I7" s="304"/>
      <c r="J7" s="304"/>
      <c r="K7" s="304"/>
      <c r="L7" s="304"/>
      <c r="M7" s="304"/>
      <c r="N7" s="305"/>
    </row>
    <row r="8" spans="2:16" ht="16.5" thickBot="1" x14ac:dyDescent="0.3">
      <c r="B8" s="12"/>
      <c r="C8" s="304"/>
      <c r="D8" s="304"/>
      <c r="E8" s="304"/>
      <c r="F8" s="304"/>
      <c r="G8" s="304"/>
      <c r="H8" s="304"/>
      <c r="I8" s="304"/>
      <c r="J8" s="304"/>
      <c r="K8" s="304"/>
      <c r="L8" s="304"/>
      <c r="M8" s="304"/>
      <c r="N8" s="305"/>
    </row>
    <row r="9" spans="2:16" ht="16.5" thickBot="1" x14ac:dyDescent="0.3">
      <c r="B9" s="12"/>
      <c r="C9" s="304"/>
      <c r="D9" s="304"/>
      <c r="E9" s="304"/>
      <c r="F9" s="304"/>
      <c r="G9" s="304"/>
      <c r="H9" s="304"/>
      <c r="I9" s="304"/>
      <c r="J9" s="304"/>
      <c r="K9" s="304"/>
      <c r="L9" s="304"/>
      <c r="M9" s="304"/>
      <c r="N9" s="305"/>
    </row>
    <row r="10" spans="2:16" ht="16.5" thickBot="1" x14ac:dyDescent="0.3">
      <c r="B10" s="12" t="s">
        <v>679</v>
      </c>
      <c r="C10" s="306">
        <v>7</v>
      </c>
      <c r="D10" s="306"/>
      <c r="E10" s="307"/>
      <c r="F10" s="33"/>
      <c r="G10" s="33"/>
      <c r="H10" s="33"/>
      <c r="I10" s="33"/>
      <c r="J10" s="33"/>
      <c r="K10" s="33"/>
      <c r="L10" s="33"/>
      <c r="M10" s="33"/>
      <c r="N10" s="34"/>
    </row>
    <row r="11" spans="2:16" ht="16.5" thickBot="1" x14ac:dyDescent="0.3">
      <c r="B11" s="14" t="s">
        <v>8</v>
      </c>
      <c r="C11" s="15">
        <v>41971</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08" t="s">
        <v>100</v>
      </c>
      <c r="C14" s="308"/>
      <c r="D14" s="194" t="s">
        <v>11</v>
      </c>
      <c r="E14" s="194" t="s">
        <v>12</v>
      </c>
      <c r="F14" s="194" t="s">
        <v>28</v>
      </c>
      <c r="G14" s="91"/>
      <c r="I14" s="36"/>
      <c r="J14" s="36"/>
      <c r="K14" s="36"/>
      <c r="L14" s="36"/>
      <c r="M14" s="36"/>
      <c r="N14" s="107"/>
    </row>
    <row r="15" spans="2:16" x14ac:dyDescent="0.25">
      <c r="B15" s="308"/>
      <c r="C15" s="308"/>
      <c r="D15" s="194">
        <v>1</v>
      </c>
      <c r="E15" s="35" t="s">
        <v>226</v>
      </c>
      <c r="F15" s="35" t="s">
        <v>226</v>
      </c>
      <c r="G15" s="92"/>
      <c r="I15" s="37"/>
      <c r="J15" s="37"/>
      <c r="K15" s="37"/>
      <c r="L15" s="37"/>
      <c r="M15" s="37"/>
      <c r="N15" s="107"/>
    </row>
    <row r="16" spans="2:16" x14ac:dyDescent="0.25">
      <c r="B16" s="308"/>
      <c r="C16" s="308"/>
      <c r="D16" s="194">
        <v>2</v>
      </c>
      <c r="E16" s="35" t="s">
        <v>226</v>
      </c>
      <c r="F16" s="35" t="s">
        <v>226</v>
      </c>
      <c r="G16" s="92"/>
      <c r="I16" s="37"/>
      <c r="J16" s="37"/>
      <c r="K16" s="37"/>
      <c r="L16" s="37"/>
      <c r="M16" s="37"/>
      <c r="N16" s="107"/>
    </row>
    <row r="17" spans="1:14" x14ac:dyDescent="0.25">
      <c r="B17" s="308"/>
      <c r="C17" s="308"/>
      <c r="D17" s="194">
        <v>3</v>
      </c>
      <c r="E17" s="35" t="s">
        <v>226</v>
      </c>
      <c r="F17" s="203" t="s">
        <v>226</v>
      </c>
      <c r="G17" s="92"/>
      <c r="I17" s="37"/>
      <c r="J17" s="37"/>
      <c r="K17" s="37"/>
      <c r="L17" s="37"/>
      <c r="M17" s="37"/>
      <c r="N17" s="107"/>
    </row>
    <row r="18" spans="1:14" x14ac:dyDescent="0.25">
      <c r="B18" s="308"/>
      <c r="C18" s="308"/>
      <c r="D18" s="194">
        <v>4</v>
      </c>
      <c r="E18" s="35" t="s">
        <v>226</v>
      </c>
      <c r="F18" s="35" t="s">
        <v>226</v>
      </c>
      <c r="G18" s="92"/>
      <c r="H18" s="22"/>
      <c r="I18" s="37"/>
      <c r="J18" s="37"/>
      <c r="K18" s="37"/>
      <c r="L18" s="37"/>
      <c r="M18" s="37"/>
      <c r="N18" s="20"/>
    </row>
    <row r="19" spans="1:14" x14ac:dyDescent="0.25">
      <c r="B19" s="308"/>
      <c r="C19" s="308"/>
      <c r="D19" s="194">
        <v>5</v>
      </c>
      <c r="E19" s="35" t="s">
        <v>226</v>
      </c>
      <c r="F19" s="35" t="s">
        <v>226</v>
      </c>
      <c r="G19" s="92"/>
      <c r="H19" s="22"/>
      <c r="I19" s="39"/>
      <c r="J19" s="39"/>
      <c r="K19" s="39"/>
      <c r="L19" s="39"/>
      <c r="M19" s="39"/>
      <c r="N19" s="20"/>
    </row>
    <row r="20" spans="1:14" x14ac:dyDescent="0.25">
      <c r="B20" s="308"/>
      <c r="C20" s="308"/>
      <c r="D20" s="194">
        <v>6</v>
      </c>
      <c r="E20" s="35" t="s">
        <v>226</v>
      </c>
      <c r="F20" s="35" t="s">
        <v>226</v>
      </c>
      <c r="G20" s="92"/>
      <c r="H20" s="22"/>
      <c r="I20" s="106"/>
      <c r="J20" s="106"/>
      <c r="K20" s="106"/>
      <c r="L20" s="106"/>
      <c r="M20" s="106"/>
      <c r="N20" s="20"/>
    </row>
    <row r="21" spans="1:14" x14ac:dyDescent="0.25">
      <c r="B21" s="308"/>
      <c r="C21" s="308"/>
      <c r="D21" s="194">
        <v>7</v>
      </c>
      <c r="E21" s="35">
        <v>756830956</v>
      </c>
      <c r="F21" s="35">
        <v>272</v>
      </c>
      <c r="G21" s="92"/>
      <c r="H21" s="22"/>
      <c r="I21" s="106"/>
      <c r="J21" s="106"/>
      <c r="K21" s="106"/>
      <c r="L21" s="106"/>
      <c r="M21" s="106"/>
      <c r="N21" s="20"/>
    </row>
    <row r="22" spans="1:14" ht="15.75" thickBot="1" x14ac:dyDescent="0.3">
      <c r="B22" s="309" t="s">
        <v>13</v>
      </c>
      <c r="C22" s="310"/>
      <c r="D22" s="194"/>
      <c r="E22" s="35">
        <f>SUM(E15:E21)</f>
        <v>756830956</v>
      </c>
      <c r="F22" s="203">
        <f>SUM(F15:F21)</f>
        <v>272</v>
      </c>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+F21*80%</f>
        <v>217.60000000000002</v>
      </c>
      <c r="D24" s="40"/>
      <c r="E24" s="43">
        <f>E22</f>
        <v>756830956</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218"/>
      <c r="D30" s="218" t="s">
        <v>163</v>
      </c>
      <c r="E30" s="103"/>
      <c r="F30" s="103"/>
      <c r="G30" s="103"/>
      <c r="H30" s="103"/>
      <c r="I30" s="106"/>
      <c r="J30" s="106"/>
      <c r="K30" s="106"/>
      <c r="L30" s="106"/>
      <c r="M30" s="106"/>
      <c r="N30" s="107"/>
    </row>
    <row r="31" spans="1:14" x14ac:dyDescent="0.25">
      <c r="A31" s="98"/>
      <c r="B31" s="120" t="s">
        <v>140</v>
      </c>
      <c r="C31" s="218" t="s">
        <v>163</v>
      </c>
      <c r="D31" s="218"/>
      <c r="E31" s="103"/>
      <c r="F31" s="103"/>
      <c r="G31" s="103"/>
      <c r="H31" s="103"/>
      <c r="I31" s="106"/>
      <c r="J31" s="106"/>
      <c r="K31" s="106"/>
      <c r="L31" s="106"/>
      <c r="M31" s="106"/>
      <c r="N31" s="107"/>
    </row>
    <row r="32" spans="1:14" x14ac:dyDescent="0.25">
      <c r="A32" s="98"/>
      <c r="B32" s="120" t="s">
        <v>141</v>
      </c>
      <c r="C32" s="218" t="s">
        <v>163</v>
      </c>
      <c r="D32" s="218"/>
      <c r="E32" s="103"/>
      <c r="F32" s="103"/>
      <c r="G32" s="103"/>
      <c r="H32" s="103"/>
      <c r="I32" s="106"/>
      <c r="J32" s="106"/>
      <c r="K32" s="106"/>
      <c r="L32" s="106"/>
      <c r="M32" s="106"/>
      <c r="N32" s="107"/>
    </row>
    <row r="33" spans="1:17" x14ac:dyDescent="0.25">
      <c r="A33" s="98"/>
      <c r="B33" s="120" t="s">
        <v>142</v>
      </c>
      <c r="C33" s="218" t="s">
        <v>163</v>
      </c>
      <c r="D33" s="218"/>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93">
        <f>D157</f>
        <v>40</v>
      </c>
      <c r="E40" s="311">
        <f>+D40+D41</f>
        <v>100</v>
      </c>
      <c r="F40" s="103"/>
      <c r="G40" s="103"/>
      <c r="H40" s="103"/>
      <c r="I40" s="106"/>
      <c r="J40" s="106"/>
      <c r="K40" s="106"/>
      <c r="L40" s="106"/>
      <c r="M40" s="106"/>
      <c r="N40" s="107"/>
    </row>
    <row r="41" spans="1:17" ht="42.75" x14ac:dyDescent="0.25">
      <c r="A41" s="98"/>
      <c r="B41" s="104" t="s">
        <v>145</v>
      </c>
      <c r="C41" s="105">
        <v>60</v>
      </c>
      <c r="D41" s="218">
        <f>D158</f>
        <v>60</v>
      </c>
      <c r="E41" s="312"/>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13" t="s">
        <v>34</v>
      </c>
      <c r="N45" s="313"/>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x14ac:dyDescent="0.25">
      <c r="A49" s="45"/>
      <c r="B49" s="113" t="s">
        <v>531</v>
      </c>
      <c r="C49" s="114" t="s">
        <v>532</v>
      </c>
      <c r="D49" s="113" t="s">
        <v>188</v>
      </c>
      <c r="E49" s="108" t="s">
        <v>533</v>
      </c>
      <c r="F49" s="109" t="s">
        <v>137</v>
      </c>
      <c r="G49" s="109" t="s">
        <v>534</v>
      </c>
      <c r="H49" s="116">
        <v>41519</v>
      </c>
      <c r="I49" s="116">
        <v>41943</v>
      </c>
      <c r="J49" s="110" t="s">
        <v>138</v>
      </c>
      <c r="K49" s="101">
        <f>+(I49-H49)/30</f>
        <v>14.133333333333333</v>
      </c>
      <c r="L49" s="101"/>
      <c r="M49" s="206">
        <v>550</v>
      </c>
      <c r="N49" s="101"/>
      <c r="O49" s="207">
        <v>1314961947</v>
      </c>
      <c r="P49" s="26" t="s">
        <v>535</v>
      </c>
      <c r="Q49" s="156"/>
      <c r="R49" s="111"/>
      <c r="S49" s="111"/>
      <c r="T49" s="111"/>
      <c r="U49" s="111"/>
      <c r="V49" s="111"/>
      <c r="W49" s="111"/>
      <c r="X49" s="111"/>
      <c r="Y49" s="111"/>
      <c r="Z49" s="111"/>
    </row>
    <row r="50" spans="1:26" s="112" customFormat="1" ht="137.25" customHeight="1" x14ac:dyDescent="0.25">
      <c r="A50" s="45"/>
      <c r="B50" s="113" t="s">
        <v>531</v>
      </c>
      <c r="C50" s="113" t="s">
        <v>532</v>
      </c>
      <c r="D50" s="113" t="s">
        <v>188</v>
      </c>
      <c r="E50" s="108" t="s">
        <v>536</v>
      </c>
      <c r="F50" s="109" t="s">
        <v>137</v>
      </c>
      <c r="G50" s="155" t="s">
        <v>534</v>
      </c>
      <c r="H50" s="116">
        <v>41253</v>
      </c>
      <c r="I50" s="116">
        <v>41912</v>
      </c>
      <c r="J50" s="110" t="s">
        <v>138</v>
      </c>
      <c r="K50" s="101">
        <f>((I50-H50)/30)-L50</f>
        <v>8.8666666666666654</v>
      </c>
      <c r="L50" s="101">
        <f>(I50-H49)/30</f>
        <v>13.1</v>
      </c>
      <c r="M50" s="206">
        <v>232</v>
      </c>
      <c r="N50" s="101"/>
      <c r="O50" s="207">
        <v>1230714620</v>
      </c>
      <c r="P50" s="26" t="s">
        <v>537</v>
      </c>
      <c r="Q50" s="156" t="s">
        <v>699</v>
      </c>
      <c r="R50" s="111"/>
      <c r="S50" s="111"/>
      <c r="T50" s="111"/>
      <c r="U50" s="111"/>
      <c r="V50" s="111"/>
      <c r="W50" s="111"/>
      <c r="X50" s="111"/>
      <c r="Y50" s="111"/>
      <c r="Z50" s="111"/>
    </row>
    <row r="51" spans="1:26" s="112" customFormat="1" x14ac:dyDescent="0.25">
      <c r="A51" s="45"/>
      <c r="B51" s="113" t="s">
        <v>531</v>
      </c>
      <c r="C51" s="114" t="s">
        <v>532</v>
      </c>
      <c r="D51" s="113" t="s">
        <v>188</v>
      </c>
      <c r="E51" s="208" t="s">
        <v>538</v>
      </c>
      <c r="F51" s="109" t="s">
        <v>137</v>
      </c>
      <c r="G51" s="109" t="s">
        <v>534</v>
      </c>
      <c r="H51" s="209">
        <v>41304</v>
      </c>
      <c r="I51" s="209">
        <v>41639</v>
      </c>
      <c r="J51" s="110" t="s">
        <v>138</v>
      </c>
      <c r="K51" s="101">
        <f>((I51-H51)/30)-L51</f>
        <v>0</v>
      </c>
      <c r="L51" s="101">
        <f>(I51-H51)/30</f>
        <v>11.166666666666666</v>
      </c>
      <c r="M51" s="206">
        <f>4*12</f>
        <v>48</v>
      </c>
      <c r="N51" s="101"/>
      <c r="O51" s="207">
        <v>54180452</v>
      </c>
      <c r="P51" s="26" t="s">
        <v>539</v>
      </c>
      <c r="Q51" s="156"/>
      <c r="R51" s="111"/>
      <c r="S51" s="111"/>
      <c r="T51" s="111"/>
      <c r="U51" s="111"/>
      <c r="V51" s="111"/>
      <c r="W51" s="111"/>
      <c r="X51" s="111"/>
      <c r="Y51" s="111"/>
      <c r="Z51" s="111"/>
    </row>
    <row r="52" spans="1:26" s="112" customFormat="1" x14ac:dyDescent="0.25">
      <c r="A52" s="45"/>
      <c r="B52" s="113"/>
      <c r="C52" s="114"/>
      <c r="D52" s="113"/>
      <c r="E52" s="108"/>
      <c r="F52" s="109"/>
      <c r="G52" s="109"/>
      <c r="H52" s="116"/>
      <c r="I52" s="116"/>
      <c r="J52" s="110"/>
      <c r="K52" s="101"/>
      <c r="L52" s="101"/>
      <c r="M52" s="206"/>
      <c r="N52" s="101"/>
      <c r="O52" s="207"/>
      <c r="P52" s="26"/>
      <c r="Q52" s="156"/>
      <c r="R52" s="111"/>
      <c r="S52" s="111"/>
      <c r="T52" s="111"/>
      <c r="U52" s="111"/>
      <c r="V52" s="111"/>
      <c r="W52" s="111"/>
      <c r="X52" s="111"/>
      <c r="Y52" s="111"/>
      <c r="Z52" s="111"/>
    </row>
    <row r="53" spans="1:26" s="112" customFormat="1" x14ac:dyDescent="0.25">
      <c r="A53" s="45"/>
      <c r="B53" s="113"/>
      <c r="C53" s="114"/>
      <c r="D53" s="113"/>
      <c r="E53" s="108"/>
      <c r="F53" s="210"/>
      <c r="G53" s="109"/>
      <c r="H53" s="116"/>
      <c r="I53" s="116"/>
      <c r="J53" s="110"/>
      <c r="K53" s="101"/>
      <c r="L53" s="101"/>
      <c r="M53" s="206"/>
      <c r="N53" s="101"/>
      <c r="O53" s="207"/>
      <c r="P53" s="26"/>
      <c r="Q53" s="156"/>
      <c r="R53" s="111"/>
      <c r="S53" s="111"/>
      <c r="T53" s="111"/>
      <c r="U53" s="111"/>
      <c r="V53" s="111"/>
      <c r="W53" s="111"/>
      <c r="X53" s="111"/>
      <c r="Y53" s="111"/>
      <c r="Z53" s="111"/>
    </row>
    <row r="54" spans="1:26" s="112" customFormat="1" x14ac:dyDescent="0.25">
      <c r="A54" s="45"/>
      <c r="B54" s="113"/>
      <c r="C54" s="114"/>
      <c r="D54" s="113"/>
      <c r="E54" s="108"/>
      <c r="F54" s="210"/>
      <c r="G54" s="109"/>
      <c r="H54" s="116"/>
      <c r="I54" s="116"/>
      <c r="J54" s="110"/>
      <c r="K54" s="101"/>
      <c r="L54" s="101"/>
      <c r="M54" s="206"/>
      <c r="N54" s="101"/>
      <c r="O54" s="207"/>
      <c r="P54" s="26"/>
      <c r="Q54" s="156"/>
      <c r="R54" s="111"/>
      <c r="S54" s="111"/>
      <c r="T54" s="111"/>
      <c r="U54" s="111"/>
      <c r="V54" s="111"/>
      <c r="W54" s="111"/>
      <c r="X54" s="111"/>
      <c r="Y54" s="111"/>
      <c r="Z54" s="111"/>
    </row>
    <row r="55" spans="1:26" s="112" customFormat="1" x14ac:dyDescent="0.25">
      <c r="A55" s="45"/>
      <c r="B55" s="113"/>
      <c r="C55" s="114"/>
      <c r="D55" s="113"/>
      <c r="E55" s="108"/>
      <c r="F55" s="210"/>
      <c r="G55" s="109"/>
      <c r="H55" s="116"/>
      <c r="I55" s="116"/>
      <c r="J55" s="110"/>
      <c r="K55" s="101"/>
      <c r="L55" s="101"/>
      <c r="M55" s="206"/>
      <c r="N55" s="101"/>
      <c r="O55" s="207"/>
      <c r="P55" s="26"/>
      <c r="Q55" s="156"/>
      <c r="R55" s="111"/>
      <c r="S55" s="111"/>
      <c r="T55" s="111"/>
      <c r="U55" s="111"/>
      <c r="V55" s="111"/>
      <c r="W55" s="111"/>
      <c r="X55" s="111"/>
      <c r="Y55" s="111"/>
      <c r="Z55" s="111"/>
    </row>
    <row r="56" spans="1:26" s="112" customFormat="1" x14ac:dyDescent="0.25">
      <c r="A56" s="45"/>
      <c r="B56" s="48" t="s">
        <v>15</v>
      </c>
      <c r="C56" s="114"/>
      <c r="D56" s="113"/>
      <c r="E56" s="108"/>
      <c r="F56" s="109"/>
      <c r="G56" s="109"/>
      <c r="H56" s="109"/>
      <c r="I56" s="116"/>
      <c r="J56" s="110"/>
      <c r="K56" s="115">
        <f>SUM(K49:K55)</f>
        <v>23</v>
      </c>
      <c r="L56" s="115">
        <f>SUM(L49:L55)</f>
        <v>24.266666666666666</v>
      </c>
      <c r="M56" s="154">
        <f>SUM(M49:M55)</f>
        <v>830</v>
      </c>
      <c r="N56" s="115">
        <f>SUM(N49:N55)</f>
        <v>0</v>
      </c>
      <c r="O56" s="207"/>
      <c r="P56" s="26"/>
      <c r="Q56" s="157"/>
    </row>
    <row r="57" spans="1:26" s="29" customFormat="1" x14ac:dyDescent="0.25">
      <c r="E57" s="30"/>
    </row>
    <row r="58" spans="1:26" s="29" customFormat="1" x14ac:dyDescent="0.25">
      <c r="B58" s="299" t="s">
        <v>27</v>
      </c>
      <c r="C58" s="299" t="s">
        <v>26</v>
      </c>
      <c r="D58" s="301" t="s">
        <v>33</v>
      </c>
      <c r="E58" s="301"/>
    </row>
    <row r="59" spans="1:26" s="29" customFormat="1" x14ac:dyDescent="0.25">
      <c r="B59" s="300"/>
      <c r="C59" s="300"/>
      <c r="D59" s="195" t="s">
        <v>22</v>
      </c>
      <c r="E59" s="61" t="s">
        <v>23</v>
      </c>
    </row>
    <row r="60" spans="1:26" s="29" customFormat="1" ht="30.6" customHeight="1" x14ac:dyDescent="0.25">
      <c r="B60" s="58" t="s">
        <v>20</v>
      </c>
      <c r="C60" s="59">
        <f>+K56</f>
        <v>23</v>
      </c>
      <c r="D60" s="57"/>
      <c r="E60" s="56" t="s">
        <v>163</v>
      </c>
      <c r="F60" s="31"/>
      <c r="G60" s="31"/>
      <c r="H60" s="31"/>
      <c r="I60" s="31"/>
      <c r="J60" s="31"/>
      <c r="K60" s="31"/>
      <c r="L60" s="31"/>
      <c r="M60" s="31"/>
    </row>
    <row r="61" spans="1:26" s="29" customFormat="1" ht="30" customHeight="1" x14ac:dyDescent="0.25">
      <c r="B61" s="58" t="s">
        <v>24</v>
      </c>
      <c r="C61" s="59">
        <f>+M56</f>
        <v>830</v>
      </c>
      <c r="D61" s="56" t="s">
        <v>163</v>
      </c>
      <c r="E61" s="57"/>
    </row>
    <row r="62" spans="1:26" s="29" customFormat="1" x14ac:dyDescent="0.25">
      <c r="B62" s="32"/>
      <c r="C62" s="317"/>
      <c r="D62" s="317"/>
      <c r="E62" s="317"/>
      <c r="F62" s="317"/>
      <c r="G62" s="317"/>
      <c r="H62" s="317"/>
      <c r="I62" s="317"/>
      <c r="J62" s="317"/>
      <c r="K62" s="317"/>
      <c r="L62" s="317"/>
      <c r="M62" s="317"/>
      <c r="N62" s="317"/>
    </row>
    <row r="63" spans="1:26" ht="28.15" customHeight="1" thickBot="1" x14ac:dyDescent="0.3"/>
    <row r="64" spans="1:26" ht="27" thickBot="1" x14ac:dyDescent="0.3">
      <c r="B64" s="318" t="s">
        <v>103</v>
      </c>
      <c r="C64" s="318"/>
      <c r="D64" s="318"/>
      <c r="E64" s="318"/>
      <c r="F64" s="318"/>
      <c r="G64" s="318"/>
      <c r="H64" s="318"/>
      <c r="I64" s="318"/>
      <c r="J64" s="318"/>
      <c r="K64" s="318"/>
      <c r="L64" s="318"/>
      <c r="M64" s="318"/>
      <c r="N64" s="318"/>
    </row>
    <row r="67" spans="2:17" ht="109.5" customHeight="1" x14ac:dyDescent="0.25">
      <c r="B67" s="119" t="s">
        <v>150</v>
      </c>
      <c r="C67" s="66" t="s">
        <v>2</v>
      </c>
      <c r="D67" s="66" t="s">
        <v>105</v>
      </c>
      <c r="E67" s="66" t="s">
        <v>104</v>
      </c>
      <c r="F67" s="66" t="s">
        <v>106</v>
      </c>
      <c r="G67" s="66" t="s">
        <v>107</v>
      </c>
      <c r="H67" s="66" t="s">
        <v>108</v>
      </c>
      <c r="I67" s="66" t="s">
        <v>109</v>
      </c>
      <c r="J67" s="66" t="s">
        <v>110</v>
      </c>
      <c r="K67" s="66" t="s">
        <v>111</v>
      </c>
      <c r="L67" s="66" t="s">
        <v>112</v>
      </c>
      <c r="M67" s="95" t="s">
        <v>113</v>
      </c>
      <c r="N67" s="95" t="s">
        <v>114</v>
      </c>
      <c r="O67" s="314" t="s">
        <v>3</v>
      </c>
      <c r="P67" s="316"/>
      <c r="Q67" s="66" t="s">
        <v>17</v>
      </c>
    </row>
    <row r="68" spans="2:17" ht="60" x14ac:dyDescent="0.25">
      <c r="B68" s="3" t="s">
        <v>540</v>
      </c>
      <c r="C68" s="3" t="s">
        <v>396</v>
      </c>
      <c r="D68" s="97" t="s">
        <v>541</v>
      </c>
      <c r="E68" s="5">
        <v>85</v>
      </c>
      <c r="F68" s="4" t="s">
        <v>226</v>
      </c>
      <c r="G68" s="4" t="s">
        <v>226</v>
      </c>
      <c r="H68" s="211" t="s">
        <v>137</v>
      </c>
      <c r="I68" s="96" t="s">
        <v>226</v>
      </c>
      <c r="J68" s="96" t="s">
        <v>137</v>
      </c>
      <c r="K68" s="120" t="s">
        <v>137</v>
      </c>
      <c r="L68" s="120" t="s">
        <v>137</v>
      </c>
      <c r="M68" s="120" t="s">
        <v>137</v>
      </c>
      <c r="N68" s="120"/>
      <c r="O68" s="319" t="s">
        <v>542</v>
      </c>
      <c r="P68" s="320"/>
      <c r="Q68" s="120"/>
    </row>
    <row r="69" spans="2:17" ht="30" x14ac:dyDescent="0.25">
      <c r="B69" s="3" t="s">
        <v>543</v>
      </c>
      <c r="C69" s="3" t="s">
        <v>396</v>
      </c>
      <c r="D69" s="97" t="s">
        <v>544</v>
      </c>
      <c r="E69" s="5">
        <v>40</v>
      </c>
      <c r="F69" s="4" t="s">
        <v>226</v>
      </c>
      <c r="G69" s="4" t="s">
        <v>226</v>
      </c>
      <c r="H69" s="4" t="s">
        <v>137</v>
      </c>
      <c r="I69" s="96" t="s">
        <v>226</v>
      </c>
      <c r="J69" s="96"/>
      <c r="K69" s="120"/>
      <c r="L69" s="120"/>
      <c r="M69" s="120"/>
      <c r="N69" s="120"/>
      <c r="O69" s="321" t="s">
        <v>545</v>
      </c>
      <c r="P69" s="322"/>
      <c r="Q69" s="120"/>
    </row>
    <row r="70" spans="2:17" ht="30" x14ac:dyDescent="0.25">
      <c r="B70" s="3" t="s">
        <v>543</v>
      </c>
      <c r="C70" s="3" t="s">
        <v>396</v>
      </c>
      <c r="D70" s="97" t="s">
        <v>546</v>
      </c>
      <c r="E70" s="5">
        <v>108</v>
      </c>
      <c r="F70" s="4" t="s">
        <v>226</v>
      </c>
      <c r="G70" s="4" t="s">
        <v>226</v>
      </c>
      <c r="H70" s="4" t="s">
        <v>137</v>
      </c>
      <c r="I70" s="96" t="s">
        <v>226</v>
      </c>
      <c r="J70" s="96" t="s">
        <v>137</v>
      </c>
      <c r="K70" s="120" t="s">
        <v>137</v>
      </c>
      <c r="L70" s="120" t="s">
        <v>137</v>
      </c>
      <c r="M70" s="120" t="s">
        <v>137</v>
      </c>
      <c r="N70" s="120"/>
      <c r="O70" s="321" t="s">
        <v>542</v>
      </c>
      <c r="P70" s="322"/>
      <c r="Q70" s="120"/>
    </row>
    <row r="71" spans="2:17" ht="30" x14ac:dyDescent="0.25">
      <c r="B71" s="3" t="s">
        <v>543</v>
      </c>
      <c r="C71" s="3" t="s">
        <v>396</v>
      </c>
      <c r="D71" s="97" t="s">
        <v>547</v>
      </c>
      <c r="E71" s="5">
        <v>39</v>
      </c>
      <c r="F71" s="4" t="s">
        <v>226</v>
      </c>
      <c r="G71" s="4" t="s">
        <v>226</v>
      </c>
      <c r="H71" s="4" t="s">
        <v>137</v>
      </c>
      <c r="I71" s="96" t="s">
        <v>226</v>
      </c>
      <c r="J71" s="96" t="s">
        <v>137</v>
      </c>
      <c r="K71" s="120" t="s">
        <v>137</v>
      </c>
      <c r="L71" s="120" t="s">
        <v>137</v>
      </c>
      <c r="M71" s="120" t="s">
        <v>137</v>
      </c>
      <c r="N71" s="120"/>
      <c r="O71" s="321" t="s">
        <v>542</v>
      </c>
      <c r="P71" s="322"/>
      <c r="Q71" s="120"/>
    </row>
    <row r="72" spans="2:17" x14ac:dyDescent="0.25">
      <c r="B72" s="3"/>
      <c r="C72" s="3"/>
      <c r="D72" s="5"/>
      <c r="E72" s="5"/>
      <c r="F72" s="4"/>
      <c r="G72" s="4"/>
      <c r="H72" s="4"/>
      <c r="I72" s="96"/>
      <c r="J72" s="96"/>
      <c r="K72" s="120"/>
      <c r="L72" s="120"/>
      <c r="M72" s="120"/>
      <c r="N72" s="120"/>
      <c r="O72" s="321"/>
      <c r="P72" s="322"/>
      <c r="Q72" s="120"/>
    </row>
    <row r="73" spans="2:17" x14ac:dyDescent="0.25">
      <c r="B73" s="3"/>
      <c r="C73" s="3"/>
      <c r="D73" s="5"/>
      <c r="E73" s="5"/>
      <c r="F73" s="4"/>
      <c r="G73" s="4"/>
      <c r="H73" s="4"/>
      <c r="I73" s="96"/>
      <c r="J73" s="96"/>
      <c r="K73" s="120"/>
      <c r="L73" s="120"/>
      <c r="M73" s="120"/>
      <c r="N73" s="120"/>
      <c r="O73" s="321"/>
      <c r="P73" s="322"/>
      <c r="Q73" s="120"/>
    </row>
    <row r="74" spans="2:17" x14ac:dyDescent="0.25">
      <c r="B74" s="120"/>
      <c r="C74" s="120"/>
      <c r="D74" s="120"/>
      <c r="E74" s="120"/>
      <c r="F74" s="120"/>
      <c r="G74" s="120"/>
      <c r="H74" s="120"/>
      <c r="I74" s="120"/>
      <c r="J74" s="120"/>
      <c r="K74" s="120"/>
      <c r="L74" s="120"/>
      <c r="M74" s="120"/>
      <c r="N74" s="120"/>
      <c r="O74" s="321"/>
      <c r="P74" s="322"/>
      <c r="Q74" s="120"/>
    </row>
    <row r="75" spans="2:17" x14ac:dyDescent="0.25">
      <c r="B75" s="9" t="s">
        <v>1</v>
      </c>
    </row>
    <row r="76" spans="2:17" x14ac:dyDescent="0.25">
      <c r="B76" s="9" t="s">
        <v>36</v>
      </c>
    </row>
    <row r="77" spans="2:17" x14ac:dyDescent="0.25">
      <c r="B77" s="9" t="s">
        <v>61</v>
      </c>
    </row>
    <row r="79" spans="2:17" ht="15.75" thickBot="1" x14ac:dyDescent="0.3"/>
    <row r="80" spans="2:17" ht="27" thickBot="1" x14ac:dyDescent="0.3">
      <c r="B80" s="323" t="s">
        <v>37</v>
      </c>
      <c r="C80" s="324"/>
      <c r="D80" s="324"/>
      <c r="E80" s="324"/>
      <c r="F80" s="324"/>
      <c r="G80" s="324"/>
      <c r="H80" s="324"/>
      <c r="I80" s="324"/>
      <c r="J80" s="324"/>
      <c r="K80" s="324"/>
      <c r="L80" s="324"/>
      <c r="M80" s="324"/>
      <c r="N80" s="325"/>
    </row>
    <row r="85" spans="2:17" ht="76.5" customHeight="1" x14ac:dyDescent="0.25">
      <c r="B85" s="119" t="s">
        <v>0</v>
      </c>
      <c r="C85" s="119" t="s">
        <v>38</v>
      </c>
      <c r="D85" s="119" t="s">
        <v>39</v>
      </c>
      <c r="E85" s="119" t="s">
        <v>115</v>
      </c>
      <c r="F85" s="119" t="s">
        <v>117</v>
      </c>
      <c r="G85" s="119" t="s">
        <v>118</v>
      </c>
      <c r="H85" s="119" t="s">
        <v>119</v>
      </c>
      <c r="I85" s="119" t="s">
        <v>116</v>
      </c>
      <c r="J85" s="314" t="s">
        <v>120</v>
      </c>
      <c r="K85" s="315"/>
      <c r="L85" s="316"/>
      <c r="M85" s="119" t="s">
        <v>124</v>
      </c>
      <c r="N85" s="119" t="s">
        <v>40</v>
      </c>
      <c r="O85" s="119" t="s">
        <v>41</v>
      </c>
      <c r="P85" s="314" t="s">
        <v>3</v>
      </c>
      <c r="Q85" s="316"/>
    </row>
    <row r="86" spans="2:17" ht="105.75" customHeight="1" x14ac:dyDescent="0.25">
      <c r="B86" s="192" t="s">
        <v>42</v>
      </c>
      <c r="C86" s="192">
        <v>1</v>
      </c>
      <c r="D86" s="230" t="s">
        <v>548</v>
      </c>
      <c r="E86" s="212">
        <v>41913635</v>
      </c>
      <c r="F86" s="3" t="s">
        <v>190</v>
      </c>
      <c r="G86" s="3" t="s">
        <v>192</v>
      </c>
      <c r="H86" s="180">
        <v>38337</v>
      </c>
      <c r="I86" s="5" t="s">
        <v>226</v>
      </c>
      <c r="J86" s="192" t="s">
        <v>549</v>
      </c>
      <c r="K86" s="97" t="s">
        <v>550</v>
      </c>
      <c r="L86" s="96" t="s">
        <v>406</v>
      </c>
      <c r="M86" s="120" t="s">
        <v>137</v>
      </c>
      <c r="N86" s="120" t="s">
        <v>137</v>
      </c>
      <c r="O86" s="120" t="s">
        <v>137</v>
      </c>
      <c r="P86" s="329" t="s">
        <v>684</v>
      </c>
      <c r="Q86" s="329"/>
    </row>
    <row r="87" spans="2:17" ht="87" customHeight="1" x14ac:dyDescent="0.25">
      <c r="B87" s="192" t="s">
        <v>42</v>
      </c>
      <c r="C87" s="192">
        <v>1</v>
      </c>
      <c r="D87" s="230" t="s">
        <v>551</v>
      </c>
      <c r="E87" s="212">
        <v>24574636</v>
      </c>
      <c r="F87" s="3" t="s">
        <v>552</v>
      </c>
      <c r="G87" s="192" t="s">
        <v>553</v>
      </c>
      <c r="H87" s="180">
        <v>31044</v>
      </c>
      <c r="I87" s="5" t="s">
        <v>226</v>
      </c>
      <c r="J87" s="192" t="s">
        <v>554</v>
      </c>
      <c r="K87" s="97" t="s">
        <v>555</v>
      </c>
      <c r="L87" s="96" t="s">
        <v>406</v>
      </c>
      <c r="M87" s="120" t="s">
        <v>137</v>
      </c>
      <c r="N87" s="120" t="s">
        <v>137</v>
      </c>
      <c r="O87" s="120" t="s">
        <v>137</v>
      </c>
      <c r="P87" s="319" t="s">
        <v>681</v>
      </c>
      <c r="Q87" s="320"/>
    </row>
    <row r="88" spans="2:17" ht="117" customHeight="1" x14ac:dyDescent="0.25">
      <c r="B88" s="192" t="s">
        <v>43</v>
      </c>
      <c r="C88" s="192">
        <v>1</v>
      </c>
      <c r="D88" s="230" t="s">
        <v>556</v>
      </c>
      <c r="E88" s="212">
        <v>39687024</v>
      </c>
      <c r="F88" s="3" t="s">
        <v>193</v>
      </c>
      <c r="G88" s="192" t="s">
        <v>557</v>
      </c>
      <c r="H88" s="180">
        <v>33746</v>
      </c>
      <c r="I88" s="5" t="s">
        <v>558</v>
      </c>
      <c r="J88" s="192" t="s">
        <v>559</v>
      </c>
      <c r="K88" s="97" t="s">
        <v>560</v>
      </c>
      <c r="L88" s="96" t="s">
        <v>406</v>
      </c>
      <c r="M88" s="120" t="s">
        <v>137</v>
      </c>
      <c r="N88" s="120" t="s">
        <v>137</v>
      </c>
      <c r="O88" s="120" t="s">
        <v>137</v>
      </c>
      <c r="P88" s="329" t="s">
        <v>682</v>
      </c>
      <c r="Q88" s="329"/>
    </row>
    <row r="89" spans="2:17" ht="30" x14ac:dyDescent="0.25">
      <c r="B89" s="192" t="s">
        <v>43</v>
      </c>
      <c r="C89" s="192">
        <v>1</v>
      </c>
      <c r="D89" s="230" t="s">
        <v>561</v>
      </c>
      <c r="E89" s="212">
        <v>41958474</v>
      </c>
      <c r="F89" s="3" t="s">
        <v>193</v>
      </c>
      <c r="G89" s="192" t="s">
        <v>562</v>
      </c>
      <c r="H89" s="180">
        <v>33746</v>
      </c>
      <c r="I89" s="5">
        <v>142478</v>
      </c>
      <c r="J89" s="192" t="s">
        <v>189</v>
      </c>
      <c r="K89" s="97" t="s">
        <v>563</v>
      </c>
      <c r="L89" s="96" t="s">
        <v>406</v>
      </c>
      <c r="M89" s="120" t="s">
        <v>137</v>
      </c>
      <c r="N89" s="120" t="s">
        <v>137</v>
      </c>
      <c r="O89" s="120" t="s">
        <v>137</v>
      </c>
      <c r="P89" s="329"/>
      <c r="Q89" s="329"/>
    </row>
    <row r="90" spans="2:17" ht="15.75" thickBot="1" x14ac:dyDescent="0.3"/>
    <row r="91" spans="2:17" ht="27" thickBot="1" x14ac:dyDescent="0.3">
      <c r="B91" s="323" t="s">
        <v>45</v>
      </c>
      <c r="C91" s="324"/>
      <c r="D91" s="324"/>
      <c r="E91" s="324"/>
      <c r="F91" s="324"/>
      <c r="G91" s="324"/>
      <c r="H91" s="324"/>
      <c r="I91" s="324"/>
      <c r="J91" s="324"/>
      <c r="K91" s="324"/>
      <c r="L91" s="324"/>
      <c r="M91" s="324"/>
      <c r="N91" s="325"/>
    </row>
    <row r="94" spans="2:17" ht="46.15" customHeight="1" x14ac:dyDescent="0.25">
      <c r="B94" s="66" t="s">
        <v>32</v>
      </c>
      <c r="C94" s="66" t="s">
        <v>46</v>
      </c>
      <c r="D94" s="314" t="s">
        <v>3</v>
      </c>
      <c r="E94" s="316"/>
    </row>
    <row r="95" spans="2:17" ht="46.9" customHeight="1" x14ac:dyDescent="0.25">
      <c r="B95" s="67" t="s">
        <v>125</v>
      </c>
      <c r="C95" s="120" t="s">
        <v>137</v>
      </c>
      <c r="D95" s="328"/>
      <c r="E95" s="328"/>
    </row>
    <row r="98" spans="1:26" ht="26.25" x14ac:dyDescent="0.25">
      <c r="B98" s="302" t="s">
        <v>63</v>
      </c>
      <c r="C98" s="303"/>
      <c r="D98" s="303"/>
      <c r="E98" s="303"/>
      <c r="F98" s="303"/>
      <c r="G98" s="303"/>
      <c r="H98" s="303"/>
      <c r="I98" s="303"/>
      <c r="J98" s="303"/>
      <c r="K98" s="303"/>
      <c r="L98" s="303"/>
      <c r="M98" s="303"/>
      <c r="N98" s="303"/>
      <c r="O98" s="303"/>
      <c r="P98" s="303"/>
    </row>
    <row r="100" spans="1:26" ht="15.75" thickBot="1" x14ac:dyDescent="0.3"/>
    <row r="101" spans="1:26" ht="27" thickBot="1" x14ac:dyDescent="0.3">
      <c r="B101" s="323" t="s">
        <v>53</v>
      </c>
      <c r="C101" s="324"/>
      <c r="D101" s="324"/>
      <c r="E101" s="324"/>
      <c r="F101" s="324"/>
      <c r="G101" s="324"/>
      <c r="H101" s="324"/>
      <c r="I101" s="324"/>
      <c r="J101" s="324"/>
      <c r="K101" s="324"/>
      <c r="L101" s="324"/>
      <c r="M101" s="324"/>
      <c r="N101" s="325"/>
    </row>
    <row r="103" spans="1:26" ht="15.75" thickBot="1" x14ac:dyDescent="0.3">
      <c r="M103" s="63"/>
      <c r="N103" s="63"/>
    </row>
    <row r="104" spans="1:26" s="106" customFormat="1" ht="109.5" customHeight="1" x14ac:dyDescent="0.25">
      <c r="B104" s="117" t="s">
        <v>146</v>
      </c>
      <c r="C104" s="117" t="s">
        <v>147</v>
      </c>
      <c r="D104" s="117" t="s">
        <v>148</v>
      </c>
      <c r="E104" s="117" t="s">
        <v>44</v>
      </c>
      <c r="F104" s="117" t="s">
        <v>21</v>
      </c>
      <c r="G104" s="117" t="s">
        <v>102</v>
      </c>
      <c r="H104" s="117" t="s">
        <v>16</v>
      </c>
      <c r="I104" s="117" t="s">
        <v>9</v>
      </c>
      <c r="J104" s="117" t="s">
        <v>30</v>
      </c>
      <c r="K104" s="117" t="s">
        <v>60</v>
      </c>
      <c r="L104" s="117" t="s">
        <v>19</v>
      </c>
      <c r="M104" s="102" t="s">
        <v>25</v>
      </c>
      <c r="N104" s="117" t="s">
        <v>149</v>
      </c>
      <c r="O104" s="117" t="s">
        <v>35</v>
      </c>
      <c r="P104" s="118" t="s">
        <v>10</v>
      </c>
      <c r="Q104" s="118" t="s">
        <v>18</v>
      </c>
    </row>
    <row r="105" spans="1:26" s="112" customFormat="1" x14ac:dyDescent="0.25">
      <c r="A105" s="45" t="s">
        <v>564</v>
      </c>
      <c r="B105" s="113" t="s">
        <v>531</v>
      </c>
      <c r="C105" s="113" t="s">
        <v>532</v>
      </c>
      <c r="D105" s="113" t="s">
        <v>188</v>
      </c>
      <c r="E105" s="108" t="s">
        <v>565</v>
      </c>
      <c r="F105" s="109" t="s">
        <v>137</v>
      </c>
      <c r="G105" s="155" t="s">
        <v>226</v>
      </c>
      <c r="H105" s="116">
        <v>41302</v>
      </c>
      <c r="I105" s="116">
        <v>41639</v>
      </c>
      <c r="J105" s="110" t="s">
        <v>138</v>
      </c>
      <c r="K105" s="101">
        <f>+(I105-H105)/30</f>
        <v>11.233333333333333</v>
      </c>
      <c r="L105" s="101"/>
      <c r="M105" s="101">
        <f>307*12</f>
        <v>3684</v>
      </c>
      <c r="N105" s="101" t="s">
        <v>564</v>
      </c>
      <c r="O105" s="207">
        <v>3220734450</v>
      </c>
      <c r="P105" s="26" t="s">
        <v>566</v>
      </c>
      <c r="Q105" s="156"/>
      <c r="R105" s="111"/>
      <c r="S105" s="111"/>
      <c r="T105" s="111"/>
      <c r="U105" s="111"/>
      <c r="V105" s="111"/>
      <c r="W105" s="111"/>
      <c r="X105" s="111"/>
      <c r="Y105" s="111"/>
      <c r="Z105" s="111"/>
    </row>
    <row r="106" spans="1:26" s="112" customFormat="1" x14ac:dyDescent="0.25">
      <c r="A106" s="45" t="s">
        <v>567</v>
      </c>
      <c r="B106" s="113" t="s">
        <v>531</v>
      </c>
      <c r="C106" s="114" t="s">
        <v>532</v>
      </c>
      <c r="D106" s="114" t="s">
        <v>188</v>
      </c>
      <c r="E106" s="213" t="s">
        <v>568</v>
      </c>
      <c r="F106" s="109" t="s">
        <v>137</v>
      </c>
      <c r="G106" s="109" t="s">
        <v>226</v>
      </c>
      <c r="H106" s="116">
        <v>41094</v>
      </c>
      <c r="I106" s="116">
        <v>41273</v>
      </c>
      <c r="J106" s="110" t="s">
        <v>138</v>
      </c>
      <c r="K106" s="101">
        <f>+(I106-H106)/30</f>
        <v>5.9666666666666668</v>
      </c>
      <c r="L106" s="101"/>
      <c r="M106" s="101">
        <v>52</v>
      </c>
      <c r="N106" s="101"/>
      <c r="O106" s="207">
        <v>22208964</v>
      </c>
      <c r="P106" s="26" t="s">
        <v>569</v>
      </c>
      <c r="Q106" s="156"/>
      <c r="R106" s="111"/>
      <c r="S106" s="111"/>
      <c r="T106" s="111"/>
      <c r="U106" s="111"/>
      <c r="V106" s="111"/>
      <c r="W106" s="111"/>
      <c r="X106" s="111"/>
      <c r="Y106" s="111"/>
      <c r="Z106" s="111"/>
    </row>
    <row r="107" spans="1:26" s="112" customFormat="1" x14ac:dyDescent="0.25">
      <c r="A107" s="45" t="s">
        <v>570</v>
      </c>
      <c r="B107" s="113" t="s">
        <v>531</v>
      </c>
      <c r="C107" s="114" t="s">
        <v>532</v>
      </c>
      <c r="D107" s="113" t="s">
        <v>188</v>
      </c>
      <c r="E107" s="108" t="s">
        <v>571</v>
      </c>
      <c r="F107" s="109" t="s">
        <v>137</v>
      </c>
      <c r="G107" s="109" t="s">
        <v>226</v>
      </c>
      <c r="H107" s="116">
        <v>39843</v>
      </c>
      <c r="I107" s="116">
        <v>40178</v>
      </c>
      <c r="J107" s="110" t="s">
        <v>138</v>
      </c>
      <c r="K107" s="101">
        <v>1</v>
      </c>
      <c r="L107" s="101">
        <f>+((I107-H107)/30)-K107</f>
        <v>10.166666666666666</v>
      </c>
      <c r="M107" s="101">
        <v>52</v>
      </c>
      <c r="N107" s="101"/>
      <c r="O107" s="207">
        <v>24908279</v>
      </c>
      <c r="P107" s="26" t="s">
        <v>572</v>
      </c>
      <c r="Q107" s="156"/>
      <c r="R107" s="111"/>
      <c r="S107" s="111"/>
      <c r="T107" s="111"/>
      <c r="U107" s="111"/>
      <c r="V107" s="111"/>
      <c r="W107" s="111"/>
      <c r="X107" s="111"/>
      <c r="Y107" s="111"/>
      <c r="Z107" s="111"/>
    </row>
    <row r="108" spans="1:26" s="112" customFormat="1" x14ac:dyDescent="0.25">
      <c r="A108" s="45" t="e">
        <f t="shared" ref="A108:A110" si="0">+A107+1</f>
        <v>#VALUE!</v>
      </c>
      <c r="B108" s="113"/>
      <c r="C108" s="114"/>
      <c r="D108" s="113"/>
      <c r="E108" s="108"/>
      <c r="F108" s="109"/>
      <c r="G108" s="109"/>
      <c r="H108" s="116"/>
      <c r="I108" s="116"/>
      <c r="J108" s="110"/>
      <c r="K108" s="101"/>
      <c r="L108" s="101"/>
      <c r="M108" s="101"/>
      <c r="N108" s="101"/>
      <c r="O108" s="207"/>
      <c r="P108" s="26"/>
      <c r="Q108" s="156"/>
      <c r="R108" s="111"/>
      <c r="S108" s="111"/>
      <c r="T108" s="111"/>
      <c r="U108" s="111"/>
      <c r="V108" s="111"/>
      <c r="W108" s="111"/>
      <c r="X108" s="111"/>
      <c r="Y108" s="111"/>
      <c r="Z108" s="111"/>
    </row>
    <row r="109" spans="1:26" s="112" customFormat="1" x14ac:dyDescent="0.25">
      <c r="A109" s="45" t="e">
        <f t="shared" si="0"/>
        <v>#VALUE!</v>
      </c>
      <c r="B109" s="113"/>
      <c r="C109" s="114"/>
      <c r="D109" s="113"/>
      <c r="E109" s="108"/>
      <c r="F109" s="109"/>
      <c r="G109" s="109" t="s">
        <v>573</v>
      </c>
      <c r="H109" s="116"/>
      <c r="I109" s="116"/>
      <c r="J109" s="110"/>
      <c r="K109" s="101"/>
      <c r="L109" s="101"/>
      <c r="M109" s="101"/>
      <c r="N109" s="101"/>
      <c r="O109" s="207"/>
      <c r="P109" s="26"/>
      <c r="Q109" s="156"/>
      <c r="R109" s="111"/>
      <c r="S109" s="111"/>
      <c r="T109" s="111"/>
      <c r="U109" s="111"/>
      <c r="V109" s="111"/>
      <c r="W109" s="111"/>
      <c r="X109" s="111"/>
      <c r="Y109" s="111"/>
      <c r="Z109" s="111"/>
    </row>
    <row r="110" spans="1:26" s="112" customFormat="1" x14ac:dyDescent="0.25">
      <c r="A110" s="45" t="e">
        <f t="shared" si="0"/>
        <v>#VALUE!</v>
      </c>
      <c r="B110" s="113"/>
      <c r="C110" s="114"/>
      <c r="D110" s="113"/>
      <c r="E110" s="108"/>
      <c r="F110" s="109"/>
      <c r="G110" s="109"/>
      <c r="H110" s="116"/>
      <c r="I110" s="116"/>
      <c r="J110" s="110"/>
      <c r="K110" s="101"/>
      <c r="L110" s="101"/>
      <c r="M110" s="101"/>
      <c r="N110" s="101"/>
      <c r="O110" s="207"/>
      <c r="P110" s="26"/>
      <c r="Q110" s="156"/>
      <c r="R110" s="111"/>
      <c r="S110" s="111"/>
      <c r="T110" s="111"/>
      <c r="U110" s="111"/>
      <c r="V110" s="111"/>
      <c r="W110" s="111"/>
      <c r="X110" s="111"/>
      <c r="Y110" s="111"/>
      <c r="Z110" s="111"/>
    </row>
    <row r="111" spans="1:26" s="112" customFormat="1" x14ac:dyDescent="0.25">
      <c r="A111" s="45">
        <v>7</v>
      </c>
      <c r="B111" s="113"/>
      <c r="C111" s="114"/>
      <c r="D111" s="113"/>
      <c r="E111" s="108"/>
      <c r="F111" s="109"/>
      <c r="G111" s="109"/>
      <c r="H111" s="116"/>
      <c r="I111" s="116"/>
      <c r="J111" s="110"/>
      <c r="K111" s="101"/>
      <c r="L111" s="101"/>
      <c r="M111" s="101"/>
      <c r="N111" s="101"/>
      <c r="O111" s="207"/>
      <c r="P111" s="26"/>
      <c r="Q111" s="156"/>
      <c r="R111" s="111"/>
      <c r="S111" s="111"/>
      <c r="T111" s="111"/>
      <c r="U111" s="111"/>
      <c r="V111" s="111"/>
      <c r="W111" s="111"/>
      <c r="X111" s="111"/>
      <c r="Y111" s="111"/>
      <c r="Z111" s="111"/>
    </row>
    <row r="112" spans="1:26" s="112" customFormat="1" x14ac:dyDescent="0.25">
      <c r="A112" s="45">
        <v>8</v>
      </c>
      <c r="B112" s="113"/>
      <c r="C112" s="114"/>
      <c r="D112" s="113"/>
      <c r="E112" s="108"/>
      <c r="F112" s="109"/>
      <c r="G112" s="109"/>
      <c r="H112" s="116"/>
      <c r="I112" s="116"/>
      <c r="J112" s="110"/>
      <c r="K112" s="101"/>
      <c r="L112" s="101"/>
      <c r="M112" s="101"/>
      <c r="N112" s="101"/>
      <c r="O112" s="207"/>
      <c r="P112" s="26"/>
      <c r="Q112" s="156"/>
      <c r="R112" s="111"/>
      <c r="S112" s="111"/>
      <c r="T112" s="111"/>
      <c r="U112" s="111"/>
      <c r="V112" s="111"/>
      <c r="W112" s="111"/>
      <c r="X112" s="111"/>
      <c r="Y112" s="111"/>
      <c r="Z112" s="111"/>
    </row>
    <row r="113" spans="1:26" s="112" customFormat="1" x14ac:dyDescent="0.25">
      <c r="A113" s="45">
        <v>9</v>
      </c>
      <c r="B113" s="113"/>
      <c r="C113" s="114"/>
      <c r="D113" s="113"/>
      <c r="E113" s="108"/>
      <c r="F113" s="109"/>
      <c r="G113" s="109"/>
      <c r="H113" s="116"/>
      <c r="I113" s="116"/>
      <c r="J113" s="110"/>
      <c r="K113" s="101"/>
      <c r="L113" s="101"/>
      <c r="M113" s="101"/>
      <c r="N113" s="101"/>
      <c r="O113" s="207"/>
      <c r="P113" s="26"/>
      <c r="Q113" s="156"/>
      <c r="R113" s="111"/>
      <c r="S113" s="111"/>
      <c r="T113" s="111"/>
      <c r="U113" s="111"/>
      <c r="V113" s="111"/>
      <c r="W113" s="111"/>
      <c r="X113" s="111"/>
      <c r="Y113" s="111"/>
      <c r="Z113" s="111"/>
    </row>
    <row r="114" spans="1:26" s="112" customFormat="1" x14ac:dyDescent="0.25">
      <c r="A114" s="45">
        <v>10</v>
      </c>
      <c r="B114" s="113"/>
      <c r="C114" s="114"/>
      <c r="D114" s="113"/>
      <c r="E114" s="108"/>
      <c r="F114" s="109"/>
      <c r="G114" s="109"/>
      <c r="H114" s="116"/>
      <c r="I114" s="214"/>
      <c r="J114" s="215"/>
      <c r="K114" s="216"/>
      <c r="L114" s="101"/>
      <c r="M114" s="101"/>
      <c r="N114" s="101"/>
      <c r="O114" s="207"/>
      <c r="P114" s="26"/>
      <c r="Q114" s="156"/>
      <c r="R114" s="111"/>
      <c r="S114" s="111"/>
      <c r="T114" s="111"/>
      <c r="U114" s="111"/>
      <c r="V114" s="111"/>
      <c r="W114" s="111"/>
      <c r="X114" s="111"/>
      <c r="Y114" s="111"/>
      <c r="Z114" s="111"/>
    </row>
    <row r="115" spans="1:26" s="112" customFormat="1" x14ac:dyDescent="0.25">
      <c r="A115" s="45">
        <v>11</v>
      </c>
      <c r="B115" s="113"/>
      <c r="C115" s="114"/>
      <c r="D115" s="113"/>
      <c r="E115" s="213"/>
      <c r="F115" s="109"/>
      <c r="G115" s="109"/>
      <c r="H115" s="116"/>
      <c r="I115" s="214"/>
      <c r="J115" s="215"/>
      <c r="K115" s="216"/>
      <c r="L115" s="101"/>
      <c r="M115" s="101"/>
      <c r="N115" s="101"/>
      <c r="O115" s="207"/>
      <c r="P115" s="26"/>
      <c r="Q115" s="156"/>
      <c r="R115" s="111"/>
      <c r="S115" s="111"/>
      <c r="T115" s="111"/>
      <c r="U115" s="111"/>
      <c r="V115" s="111"/>
      <c r="W115" s="111"/>
      <c r="X115" s="111"/>
      <c r="Y115" s="111"/>
      <c r="Z115" s="111"/>
    </row>
    <row r="116" spans="1:26" s="112" customFormat="1" x14ac:dyDescent="0.25">
      <c r="A116" s="45">
        <v>12</v>
      </c>
      <c r="B116" s="113"/>
      <c r="C116" s="114"/>
      <c r="D116" s="113"/>
      <c r="E116" s="108"/>
      <c r="F116" s="109"/>
      <c r="G116" s="109"/>
      <c r="H116" s="116"/>
      <c r="I116" s="214"/>
      <c r="J116" s="215"/>
      <c r="K116" s="216"/>
      <c r="L116" s="101"/>
      <c r="M116" s="101"/>
      <c r="N116" s="101"/>
      <c r="O116" s="207"/>
      <c r="P116" s="26"/>
      <c r="Q116" s="156"/>
      <c r="R116" s="111"/>
      <c r="S116" s="111"/>
      <c r="T116" s="111"/>
      <c r="U116" s="111"/>
      <c r="V116" s="111"/>
      <c r="W116" s="111"/>
      <c r="X116" s="111"/>
      <c r="Y116" s="111"/>
      <c r="Z116" s="111"/>
    </row>
    <row r="117" spans="1:26" s="112" customFormat="1" x14ac:dyDescent="0.25">
      <c r="A117" s="45">
        <v>13</v>
      </c>
      <c r="B117" s="113"/>
      <c r="C117" s="114"/>
      <c r="D117" s="113"/>
      <c r="E117" s="108"/>
      <c r="F117" s="109"/>
      <c r="G117" s="109"/>
      <c r="H117" s="116"/>
      <c r="I117" s="214"/>
      <c r="J117" s="215"/>
      <c r="K117" s="216"/>
      <c r="L117" s="101"/>
      <c r="M117" s="101"/>
      <c r="N117" s="101"/>
      <c r="O117" s="207"/>
      <c r="P117" s="26"/>
      <c r="Q117" s="156"/>
      <c r="R117" s="111"/>
      <c r="S117" s="111"/>
      <c r="T117" s="111"/>
      <c r="U117" s="111"/>
      <c r="V117" s="111"/>
      <c r="W117" s="111"/>
      <c r="X117" s="111"/>
      <c r="Y117" s="111"/>
      <c r="Z117" s="111"/>
    </row>
    <row r="118" spans="1:26" s="112" customFormat="1" x14ac:dyDescent="0.25">
      <c r="A118" s="45">
        <v>14</v>
      </c>
      <c r="B118" s="113"/>
      <c r="C118" s="114"/>
      <c r="D118" s="113"/>
      <c r="E118" s="108"/>
      <c r="F118" s="109"/>
      <c r="G118" s="109"/>
      <c r="H118" s="116"/>
      <c r="I118" s="214"/>
      <c r="J118" s="215"/>
      <c r="K118" s="216"/>
      <c r="L118" s="101"/>
      <c r="M118" s="101"/>
      <c r="N118" s="101"/>
      <c r="O118" s="207"/>
      <c r="P118" s="26"/>
      <c r="Q118" s="156"/>
      <c r="R118" s="111"/>
      <c r="S118" s="111"/>
      <c r="T118" s="111"/>
      <c r="U118" s="111"/>
      <c r="V118" s="111"/>
      <c r="W118" s="111"/>
      <c r="X118" s="111"/>
      <c r="Y118" s="111"/>
      <c r="Z118" s="111"/>
    </row>
    <row r="119" spans="1:26" s="112" customFormat="1" x14ac:dyDescent="0.25">
      <c r="A119" s="45">
        <v>15</v>
      </c>
      <c r="B119" s="113"/>
      <c r="C119" s="114"/>
      <c r="D119" s="113"/>
      <c r="E119" s="108"/>
      <c r="F119" s="109"/>
      <c r="G119" s="109"/>
      <c r="H119" s="116"/>
      <c r="I119" s="214"/>
      <c r="J119" s="215"/>
      <c r="K119" s="216"/>
      <c r="L119" s="101"/>
      <c r="M119" s="101"/>
      <c r="N119" s="101"/>
      <c r="O119" s="207"/>
      <c r="P119" s="26"/>
      <c r="Q119" s="156"/>
      <c r="R119" s="111"/>
      <c r="S119" s="111"/>
      <c r="T119" s="111"/>
      <c r="U119" s="111"/>
      <c r="V119" s="111"/>
      <c r="W119" s="111"/>
      <c r="X119" s="111"/>
      <c r="Y119" s="111"/>
      <c r="Z119" s="111"/>
    </row>
    <row r="120" spans="1:26" s="112" customFormat="1" x14ac:dyDescent="0.25">
      <c r="A120" s="45">
        <v>16</v>
      </c>
      <c r="B120" s="113"/>
      <c r="C120" s="114"/>
      <c r="D120" s="113"/>
      <c r="E120" s="108"/>
      <c r="F120" s="109"/>
      <c r="G120" s="109"/>
      <c r="H120" s="116"/>
      <c r="I120" s="214"/>
      <c r="J120" s="215"/>
      <c r="K120" s="216"/>
      <c r="L120" s="216"/>
      <c r="M120" s="101"/>
      <c r="N120" s="101"/>
      <c r="O120" s="207"/>
      <c r="P120" s="26"/>
      <c r="Q120" s="156"/>
      <c r="R120" s="111"/>
      <c r="S120" s="111"/>
      <c r="T120" s="111"/>
      <c r="U120" s="111"/>
      <c r="V120" s="111"/>
      <c r="W120" s="111"/>
      <c r="X120" s="111"/>
      <c r="Y120" s="111"/>
      <c r="Z120" s="111"/>
    </row>
    <row r="121" spans="1:26" s="112" customFormat="1" x14ac:dyDescent="0.25">
      <c r="A121" s="45">
        <v>17</v>
      </c>
      <c r="B121" s="113"/>
      <c r="C121" s="114"/>
      <c r="D121" s="113"/>
      <c r="E121" s="108"/>
      <c r="F121" s="109"/>
      <c r="G121" s="109"/>
      <c r="H121" s="116"/>
      <c r="I121" s="214"/>
      <c r="J121" s="215"/>
      <c r="K121" s="216"/>
      <c r="L121" s="216"/>
      <c r="M121" s="101"/>
      <c r="N121" s="101"/>
      <c r="O121" s="207"/>
      <c r="P121" s="26"/>
      <c r="Q121" s="156"/>
      <c r="R121" s="111"/>
      <c r="S121" s="111"/>
      <c r="T121" s="111"/>
      <c r="U121" s="111"/>
      <c r="V121" s="111"/>
      <c r="W121" s="111"/>
      <c r="X121" s="111"/>
      <c r="Y121" s="111"/>
      <c r="Z121" s="111"/>
    </row>
    <row r="122" spans="1:26" s="112" customFormat="1" x14ac:dyDescent="0.25">
      <c r="A122" s="45">
        <v>18</v>
      </c>
      <c r="B122" s="113"/>
      <c r="C122" s="114"/>
      <c r="D122" s="113"/>
      <c r="E122" s="108"/>
      <c r="F122" s="109"/>
      <c r="G122" s="109"/>
      <c r="H122" s="116"/>
      <c r="I122" s="214"/>
      <c r="J122" s="215"/>
      <c r="K122" s="216"/>
      <c r="L122" s="216"/>
      <c r="M122" s="101"/>
      <c r="N122" s="101"/>
      <c r="O122" s="207"/>
      <c r="P122" s="26"/>
      <c r="Q122" s="156"/>
      <c r="R122" s="111"/>
      <c r="S122" s="111"/>
      <c r="T122" s="111"/>
      <c r="U122" s="111"/>
      <c r="V122" s="111"/>
      <c r="W122" s="111"/>
      <c r="X122" s="111"/>
      <c r="Y122" s="111"/>
      <c r="Z122" s="111"/>
    </row>
    <row r="123" spans="1:26" s="112" customFormat="1" x14ac:dyDescent="0.25">
      <c r="A123" s="45">
        <v>19</v>
      </c>
      <c r="B123" s="113"/>
      <c r="C123" s="114"/>
      <c r="D123" s="113"/>
      <c r="E123" s="108"/>
      <c r="F123" s="109"/>
      <c r="G123" s="109"/>
      <c r="H123" s="116"/>
      <c r="I123" s="214"/>
      <c r="J123" s="215"/>
      <c r="K123" s="216"/>
      <c r="L123" s="216"/>
      <c r="M123" s="101"/>
      <c r="N123" s="101"/>
      <c r="O123" s="207"/>
      <c r="P123" s="26"/>
      <c r="Q123" s="156"/>
      <c r="R123" s="111"/>
      <c r="S123" s="111"/>
      <c r="T123" s="111"/>
      <c r="U123" s="111"/>
      <c r="V123" s="111"/>
      <c r="W123" s="111"/>
      <c r="X123" s="111"/>
      <c r="Y123" s="111"/>
      <c r="Z123" s="111"/>
    </row>
    <row r="124" spans="1:26" s="112" customFormat="1" x14ac:dyDescent="0.25">
      <c r="A124" s="45">
        <v>20</v>
      </c>
      <c r="B124" s="113"/>
      <c r="C124" s="114"/>
      <c r="D124" s="113"/>
      <c r="E124" s="108"/>
      <c r="F124" s="109"/>
      <c r="G124" s="109"/>
      <c r="H124" s="116"/>
      <c r="I124" s="214"/>
      <c r="J124" s="215"/>
      <c r="K124" s="216"/>
      <c r="L124" s="216"/>
      <c r="M124" s="101"/>
      <c r="N124" s="101"/>
      <c r="O124" s="207"/>
      <c r="P124" s="26"/>
      <c r="Q124" s="156"/>
      <c r="R124" s="111"/>
      <c r="S124" s="111"/>
      <c r="T124" s="111"/>
      <c r="U124" s="111"/>
      <c r="V124" s="111"/>
      <c r="W124" s="111"/>
      <c r="X124" s="111"/>
      <c r="Y124" s="111"/>
      <c r="Z124" s="111"/>
    </row>
    <row r="125" spans="1:26" s="112" customFormat="1" x14ac:dyDescent="0.25">
      <c r="A125" s="45">
        <v>21</v>
      </c>
      <c r="B125" s="113"/>
      <c r="C125" s="114"/>
      <c r="D125" s="113"/>
      <c r="E125" s="108"/>
      <c r="F125" s="109"/>
      <c r="G125" s="109"/>
      <c r="H125" s="116"/>
      <c r="I125" s="214"/>
      <c r="J125" s="215"/>
      <c r="K125" s="216"/>
      <c r="L125" s="216"/>
      <c r="M125" s="101"/>
      <c r="N125" s="101"/>
      <c r="O125" s="207"/>
      <c r="P125" s="26"/>
      <c r="Q125" s="156"/>
      <c r="R125" s="111"/>
      <c r="S125" s="111"/>
      <c r="T125" s="111"/>
      <c r="U125" s="111"/>
      <c r="V125" s="111"/>
      <c r="W125" s="111"/>
      <c r="X125" s="111"/>
      <c r="Y125" s="111"/>
      <c r="Z125" s="111"/>
    </row>
    <row r="126" spans="1:26" s="112" customFormat="1" x14ac:dyDescent="0.25">
      <c r="A126" s="45"/>
      <c r="B126" s="48" t="s">
        <v>15</v>
      </c>
      <c r="C126" s="114"/>
      <c r="D126" s="113"/>
      <c r="E126" s="108"/>
      <c r="F126" s="109"/>
      <c r="G126" s="109"/>
      <c r="H126" s="109"/>
      <c r="I126" s="215"/>
      <c r="J126" s="215"/>
      <c r="K126" s="217">
        <f>SUM(K105:K125)</f>
        <v>18.2</v>
      </c>
      <c r="L126" s="217">
        <f>SUM(L105:L125)</f>
        <v>10.166666666666666</v>
      </c>
      <c r="M126" s="154">
        <f>SUM(M105:M125)</f>
        <v>3788</v>
      </c>
      <c r="N126" s="115">
        <f>SUM(N105:N125)</f>
        <v>0</v>
      </c>
      <c r="O126" s="26"/>
      <c r="P126" s="26"/>
      <c r="Q126" s="157"/>
    </row>
    <row r="127" spans="1:26" x14ac:dyDescent="0.25">
      <c r="B127" s="29"/>
      <c r="C127" s="29"/>
      <c r="D127" s="29"/>
      <c r="E127" s="30"/>
      <c r="F127" s="29"/>
      <c r="G127" s="29"/>
      <c r="H127" s="29"/>
      <c r="I127" s="29"/>
      <c r="J127" s="29"/>
      <c r="K127" s="29"/>
      <c r="L127" s="29"/>
      <c r="M127" s="29"/>
      <c r="N127" s="29"/>
      <c r="O127" s="29"/>
      <c r="P127" s="29"/>
    </row>
    <row r="128" spans="1:26" ht="18.75" x14ac:dyDescent="0.25">
      <c r="B128" s="58" t="s">
        <v>31</v>
      </c>
      <c r="C128" s="71">
        <f>+K126</f>
        <v>18.2</v>
      </c>
      <c r="H128" s="31"/>
      <c r="I128" s="31"/>
      <c r="J128" s="31"/>
      <c r="K128" s="31"/>
      <c r="L128" s="31"/>
      <c r="M128" s="31"/>
      <c r="N128" s="29"/>
      <c r="O128" s="29"/>
      <c r="P128" s="29"/>
    </row>
    <row r="130" spans="2:17" ht="15.75" thickBot="1" x14ac:dyDescent="0.3"/>
    <row r="131" spans="2:17" ht="37.15" customHeight="1" thickBot="1" x14ac:dyDescent="0.3">
      <c r="B131" s="74" t="s">
        <v>48</v>
      </c>
      <c r="C131" s="75" t="s">
        <v>49</v>
      </c>
      <c r="D131" s="74" t="s">
        <v>50</v>
      </c>
      <c r="E131" s="75" t="s">
        <v>54</v>
      </c>
    </row>
    <row r="132" spans="2:17" ht="41.45" customHeight="1" x14ac:dyDescent="0.25">
      <c r="B132" s="65" t="s">
        <v>126</v>
      </c>
      <c r="C132" s="68">
        <v>20</v>
      </c>
      <c r="D132" s="68"/>
      <c r="E132" s="330">
        <v>40</v>
      </c>
    </row>
    <row r="133" spans="2:17" x14ac:dyDescent="0.25">
      <c r="B133" s="65" t="s">
        <v>127</v>
      </c>
      <c r="C133" s="56">
        <v>30</v>
      </c>
      <c r="D133" s="193">
        <v>0</v>
      </c>
      <c r="E133" s="331"/>
    </row>
    <row r="134" spans="2:17" ht="15.75" thickBot="1" x14ac:dyDescent="0.3">
      <c r="B134" s="65" t="s">
        <v>128</v>
      </c>
      <c r="C134" s="70">
        <v>40</v>
      </c>
      <c r="D134" s="70">
        <v>40</v>
      </c>
      <c r="E134" s="332"/>
    </row>
    <row r="136" spans="2:17" ht="15.75" thickBot="1" x14ac:dyDescent="0.3"/>
    <row r="137" spans="2:17" ht="27" thickBot="1" x14ac:dyDescent="0.3">
      <c r="B137" s="323" t="s">
        <v>51</v>
      </c>
      <c r="C137" s="324"/>
      <c r="D137" s="324"/>
      <c r="E137" s="324"/>
      <c r="F137" s="324"/>
      <c r="G137" s="324"/>
      <c r="H137" s="324"/>
      <c r="I137" s="324"/>
      <c r="J137" s="324"/>
      <c r="K137" s="324"/>
      <c r="L137" s="324"/>
      <c r="M137" s="324"/>
      <c r="N137" s="325"/>
    </row>
    <row r="139" spans="2:17" ht="76.5" customHeight="1" x14ac:dyDescent="0.25">
      <c r="B139" s="119" t="s">
        <v>0</v>
      </c>
      <c r="C139" s="119" t="s">
        <v>38</v>
      </c>
      <c r="D139" s="119" t="s">
        <v>39</v>
      </c>
      <c r="E139" s="119" t="s">
        <v>115</v>
      </c>
      <c r="F139" s="119" t="s">
        <v>117</v>
      </c>
      <c r="G139" s="119" t="s">
        <v>118</v>
      </c>
      <c r="H139" s="119" t="s">
        <v>119</v>
      </c>
      <c r="I139" s="119" t="s">
        <v>116</v>
      </c>
      <c r="J139" s="314" t="s">
        <v>120</v>
      </c>
      <c r="K139" s="315"/>
      <c r="L139" s="316"/>
      <c r="M139" s="119" t="s">
        <v>124</v>
      </c>
      <c r="N139" s="119" t="s">
        <v>40</v>
      </c>
      <c r="O139" s="119" t="s">
        <v>41</v>
      </c>
      <c r="P139" s="314" t="s">
        <v>3</v>
      </c>
      <c r="Q139" s="316"/>
    </row>
    <row r="140" spans="2:17" ht="60.75" customHeight="1" x14ac:dyDescent="0.25">
      <c r="B140" s="192" t="s">
        <v>436</v>
      </c>
      <c r="C140" s="192">
        <v>1</v>
      </c>
      <c r="D140" s="212" t="s">
        <v>574</v>
      </c>
      <c r="E140" s="212">
        <v>1094883789</v>
      </c>
      <c r="F140" s="3" t="s">
        <v>575</v>
      </c>
      <c r="G140" s="192" t="s">
        <v>576</v>
      </c>
      <c r="H140" s="180">
        <v>40309</v>
      </c>
      <c r="I140" s="5" t="s">
        <v>226</v>
      </c>
      <c r="J140" s="192" t="s">
        <v>577</v>
      </c>
      <c r="K140" s="97" t="s">
        <v>578</v>
      </c>
      <c r="L140" s="96" t="s">
        <v>579</v>
      </c>
      <c r="M140" s="120" t="s">
        <v>137</v>
      </c>
      <c r="N140" s="120" t="s">
        <v>137</v>
      </c>
      <c r="O140" s="120" t="s">
        <v>137</v>
      </c>
      <c r="P140" s="328"/>
      <c r="Q140" s="328"/>
    </row>
    <row r="141" spans="2:17" ht="155.25" customHeight="1" x14ac:dyDescent="0.25">
      <c r="B141" s="192" t="s">
        <v>132</v>
      </c>
      <c r="C141" s="192">
        <v>1</v>
      </c>
      <c r="D141" s="230" t="s">
        <v>580</v>
      </c>
      <c r="E141" s="230">
        <v>24807723</v>
      </c>
      <c r="F141" s="192" t="s">
        <v>581</v>
      </c>
      <c r="G141" s="3" t="s">
        <v>582</v>
      </c>
      <c r="H141" s="180">
        <v>34879</v>
      </c>
      <c r="I141" s="5" t="s">
        <v>226</v>
      </c>
      <c r="J141" s="192" t="s">
        <v>583</v>
      </c>
      <c r="K141" s="192" t="s">
        <v>584</v>
      </c>
      <c r="L141" s="96" t="s">
        <v>406</v>
      </c>
      <c r="M141" s="120" t="s">
        <v>137</v>
      </c>
      <c r="N141" s="120" t="s">
        <v>137</v>
      </c>
      <c r="O141" s="120" t="s">
        <v>137</v>
      </c>
      <c r="P141" s="329"/>
      <c r="Q141" s="329"/>
    </row>
    <row r="142" spans="2:17" ht="58.5" customHeight="1" x14ac:dyDescent="0.25">
      <c r="B142" s="192" t="s">
        <v>133</v>
      </c>
      <c r="C142" s="192">
        <v>1</v>
      </c>
      <c r="D142" s="230" t="s">
        <v>585</v>
      </c>
      <c r="E142" s="212">
        <v>41931164</v>
      </c>
      <c r="F142" s="3" t="s">
        <v>586</v>
      </c>
      <c r="G142" s="3" t="s">
        <v>582</v>
      </c>
      <c r="H142" s="180">
        <v>36146</v>
      </c>
      <c r="I142" s="5" t="s">
        <v>587</v>
      </c>
      <c r="J142" s="192" t="s">
        <v>532</v>
      </c>
      <c r="K142" s="97" t="s">
        <v>588</v>
      </c>
      <c r="L142" s="96" t="s">
        <v>406</v>
      </c>
      <c r="M142" s="120" t="s">
        <v>137</v>
      </c>
      <c r="N142" s="120" t="s">
        <v>137</v>
      </c>
      <c r="O142" s="120" t="s">
        <v>137</v>
      </c>
      <c r="P142" s="329" t="s">
        <v>589</v>
      </c>
      <c r="Q142" s="329"/>
    </row>
    <row r="145" spans="2:7" ht="15.75" thickBot="1" x14ac:dyDescent="0.3"/>
    <row r="146" spans="2:7" ht="54" customHeight="1" x14ac:dyDescent="0.25">
      <c r="B146" s="123" t="s">
        <v>32</v>
      </c>
      <c r="C146" s="123" t="s">
        <v>48</v>
      </c>
      <c r="D146" s="119" t="s">
        <v>49</v>
      </c>
      <c r="E146" s="123" t="s">
        <v>50</v>
      </c>
      <c r="F146" s="75" t="s">
        <v>55</v>
      </c>
      <c r="G146" s="93"/>
    </row>
    <row r="147" spans="2:7" ht="120.75" customHeight="1" x14ac:dyDescent="0.2">
      <c r="B147" s="333" t="s">
        <v>52</v>
      </c>
      <c r="C147" s="6" t="s">
        <v>129</v>
      </c>
      <c r="D147" s="193">
        <v>25</v>
      </c>
      <c r="E147" s="193">
        <v>25</v>
      </c>
      <c r="F147" s="334">
        <f>+E147+E148+E149</f>
        <v>60</v>
      </c>
      <c r="G147" s="94"/>
    </row>
    <row r="148" spans="2:7" ht="76.150000000000006" customHeight="1" x14ac:dyDescent="0.2">
      <c r="B148" s="333"/>
      <c r="C148" s="6" t="s">
        <v>130</v>
      </c>
      <c r="D148" s="196">
        <v>25</v>
      </c>
      <c r="E148" s="193">
        <v>25</v>
      </c>
      <c r="F148" s="335"/>
      <c r="G148" s="94"/>
    </row>
    <row r="149" spans="2:7" ht="69" customHeight="1" x14ac:dyDescent="0.2">
      <c r="B149" s="333"/>
      <c r="C149" s="6" t="s">
        <v>131</v>
      </c>
      <c r="D149" s="193">
        <v>10</v>
      </c>
      <c r="E149" s="193">
        <v>10</v>
      </c>
      <c r="F149" s="336"/>
      <c r="G149" s="94"/>
    </row>
    <row r="150" spans="2:7" x14ac:dyDescent="0.25">
      <c r="C150" s="103"/>
    </row>
    <row r="153" spans="2:7" x14ac:dyDescent="0.25">
      <c r="B153" s="121" t="s">
        <v>56</v>
      </c>
    </row>
    <row r="156" spans="2:7" x14ac:dyDescent="0.25">
      <c r="B156" s="124" t="s">
        <v>32</v>
      </c>
      <c r="C156" s="124" t="s">
        <v>57</v>
      </c>
      <c r="D156" s="123" t="s">
        <v>50</v>
      </c>
      <c r="E156" s="123" t="s">
        <v>15</v>
      </c>
    </row>
    <row r="157" spans="2:7" ht="28.5" x14ac:dyDescent="0.25">
      <c r="B157" s="104" t="s">
        <v>58</v>
      </c>
      <c r="C157" s="105">
        <v>40</v>
      </c>
      <c r="D157" s="193">
        <f>+E132</f>
        <v>40</v>
      </c>
      <c r="E157" s="311">
        <f>+D157+D158</f>
        <v>100</v>
      </c>
    </row>
    <row r="158" spans="2:7" ht="42.75" x14ac:dyDescent="0.25">
      <c r="B158" s="104" t="s">
        <v>59</v>
      </c>
      <c r="C158" s="105">
        <v>60</v>
      </c>
      <c r="D158" s="193">
        <f>+F147</f>
        <v>60</v>
      </c>
      <c r="E158" s="312"/>
    </row>
  </sheetData>
  <mergeCells count="46">
    <mergeCell ref="P140:Q140"/>
    <mergeCell ref="P142:Q142"/>
    <mergeCell ref="B147:B149"/>
    <mergeCell ref="F147:F149"/>
    <mergeCell ref="E157:E158"/>
    <mergeCell ref="P141:Q141"/>
    <mergeCell ref="J139:L139"/>
    <mergeCell ref="P139:Q139"/>
    <mergeCell ref="P86:Q86"/>
    <mergeCell ref="P87:Q87"/>
    <mergeCell ref="P88:Q88"/>
    <mergeCell ref="P89:Q89"/>
    <mergeCell ref="B91:N91"/>
    <mergeCell ref="D94:E94"/>
    <mergeCell ref="D95:E95"/>
    <mergeCell ref="B98:P98"/>
    <mergeCell ref="B101:N101"/>
    <mergeCell ref="E132:E134"/>
    <mergeCell ref="B137:N137"/>
    <mergeCell ref="J85:L85"/>
    <mergeCell ref="P85:Q85"/>
    <mergeCell ref="C62:N62"/>
    <mergeCell ref="B64:N64"/>
    <mergeCell ref="O67:P67"/>
    <mergeCell ref="O68:P68"/>
    <mergeCell ref="O69:P69"/>
    <mergeCell ref="O70:P70"/>
    <mergeCell ref="O71:P71"/>
    <mergeCell ref="O72:P72"/>
    <mergeCell ref="O73:P73"/>
    <mergeCell ref="O74:P74"/>
    <mergeCell ref="B80:N80"/>
    <mergeCell ref="B58:B59"/>
    <mergeCell ref="C58:C59"/>
    <mergeCell ref="D58:E58"/>
    <mergeCell ref="B2:P2"/>
    <mergeCell ref="B4:P4"/>
    <mergeCell ref="C6:N6"/>
    <mergeCell ref="C7:N7"/>
    <mergeCell ref="C8:N8"/>
    <mergeCell ref="C9:N9"/>
    <mergeCell ref="C10:E10"/>
    <mergeCell ref="B14:C21"/>
    <mergeCell ref="B22:C22"/>
    <mergeCell ref="E40:E41"/>
    <mergeCell ref="M45:N45"/>
  </mergeCells>
  <dataValidations count="2">
    <dataValidation type="list" allowBlank="1" showInputMessage="1" showErrorMessage="1" sqref="WVE983074 A65570 IS65570 SO65570 ACK65570 AMG65570 AWC65570 BFY65570 BPU65570 BZQ65570 CJM65570 CTI65570 DDE65570 DNA65570 DWW65570 EGS65570 EQO65570 FAK65570 FKG65570 FUC65570 GDY65570 GNU65570 GXQ65570 HHM65570 HRI65570 IBE65570 ILA65570 IUW65570 JES65570 JOO65570 JYK65570 KIG65570 KSC65570 LBY65570 LLU65570 LVQ65570 MFM65570 MPI65570 MZE65570 NJA65570 NSW65570 OCS65570 OMO65570 OWK65570 PGG65570 PQC65570 PZY65570 QJU65570 QTQ65570 RDM65570 RNI65570 RXE65570 SHA65570 SQW65570 TAS65570 TKO65570 TUK65570 UEG65570 UOC65570 UXY65570 VHU65570 VRQ65570 WBM65570 WLI65570 WVE65570 A131106 IS131106 SO131106 ACK131106 AMG131106 AWC131106 BFY131106 BPU131106 BZQ131106 CJM131106 CTI131106 DDE131106 DNA131106 DWW131106 EGS131106 EQO131106 FAK131106 FKG131106 FUC131106 GDY131106 GNU131106 GXQ131106 HHM131106 HRI131106 IBE131106 ILA131106 IUW131106 JES131106 JOO131106 JYK131106 KIG131106 KSC131106 LBY131106 LLU131106 LVQ131106 MFM131106 MPI131106 MZE131106 NJA131106 NSW131106 OCS131106 OMO131106 OWK131106 PGG131106 PQC131106 PZY131106 QJU131106 QTQ131106 RDM131106 RNI131106 RXE131106 SHA131106 SQW131106 TAS131106 TKO131106 TUK131106 UEG131106 UOC131106 UXY131106 VHU131106 VRQ131106 WBM131106 WLI131106 WVE131106 A196642 IS196642 SO196642 ACK196642 AMG196642 AWC196642 BFY196642 BPU196642 BZQ196642 CJM196642 CTI196642 DDE196642 DNA196642 DWW196642 EGS196642 EQO196642 FAK196642 FKG196642 FUC196642 GDY196642 GNU196642 GXQ196642 HHM196642 HRI196642 IBE196642 ILA196642 IUW196642 JES196642 JOO196642 JYK196642 KIG196642 KSC196642 LBY196642 LLU196642 LVQ196642 MFM196642 MPI196642 MZE196642 NJA196642 NSW196642 OCS196642 OMO196642 OWK196642 PGG196642 PQC196642 PZY196642 QJU196642 QTQ196642 RDM196642 RNI196642 RXE196642 SHA196642 SQW196642 TAS196642 TKO196642 TUK196642 UEG196642 UOC196642 UXY196642 VHU196642 VRQ196642 WBM196642 WLI196642 WVE196642 A262178 IS262178 SO262178 ACK262178 AMG262178 AWC262178 BFY262178 BPU262178 BZQ262178 CJM262178 CTI262178 DDE262178 DNA262178 DWW262178 EGS262178 EQO262178 FAK262178 FKG262178 FUC262178 GDY262178 GNU262178 GXQ262178 HHM262178 HRI262178 IBE262178 ILA262178 IUW262178 JES262178 JOO262178 JYK262178 KIG262178 KSC262178 LBY262178 LLU262178 LVQ262178 MFM262178 MPI262178 MZE262178 NJA262178 NSW262178 OCS262178 OMO262178 OWK262178 PGG262178 PQC262178 PZY262178 QJU262178 QTQ262178 RDM262178 RNI262178 RXE262178 SHA262178 SQW262178 TAS262178 TKO262178 TUK262178 UEG262178 UOC262178 UXY262178 VHU262178 VRQ262178 WBM262178 WLI262178 WVE262178 A327714 IS327714 SO327714 ACK327714 AMG327714 AWC327714 BFY327714 BPU327714 BZQ327714 CJM327714 CTI327714 DDE327714 DNA327714 DWW327714 EGS327714 EQO327714 FAK327714 FKG327714 FUC327714 GDY327714 GNU327714 GXQ327714 HHM327714 HRI327714 IBE327714 ILA327714 IUW327714 JES327714 JOO327714 JYK327714 KIG327714 KSC327714 LBY327714 LLU327714 LVQ327714 MFM327714 MPI327714 MZE327714 NJA327714 NSW327714 OCS327714 OMO327714 OWK327714 PGG327714 PQC327714 PZY327714 QJU327714 QTQ327714 RDM327714 RNI327714 RXE327714 SHA327714 SQW327714 TAS327714 TKO327714 TUK327714 UEG327714 UOC327714 UXY327714 VHU327714 VRQ327714 WBM327714 WLI327714 WVE327714 A393250 IS393250 SO393250 ACK393250 AMG393250 AWC393250 BFY393250 BPU393250 BZQ393250 CJM393250 CTI393250 DDE393250 DNA393250 DWW393250 EGS393250 EQO393250 FAK393250 FKG393250 FUC393250 GDY393250 GNU393250 GXQ393250 HHM393250 HRI393250 IBE393250 ILA393250 IUW393250 JES393250 JOO393250 JYK393250 KIG393250 KSC393250 LBY393250 LLU393250 LVQ393250 MFM393250 MPI393250 MZE393250 NJA393250 NSW393250 OCS393250 OMO393250 OWK393250 PGG393250 PQC393250 PZY393250 QJU393250 QTQ393250 RDM393250 RNI393250 RXE393250 SHA393250 SQW393250 TAS393250 TKO393250 TUK393250 UEG393250 UOC393250 UXY393250 VHU393250 VRQ393250 WBM393250 WLI393250 WVE393250 A458786 IS458786 SO458786 ACK458786 AMG458786 AWC458786 BFY458786 BPU458786 BZQ458786 CJM458786 CTI458786 DDE458786 DNA458786 DWW458786 EGS458786 EQO458786 FAK458786 FKG458786 FUC458786 GDY458786 GNU458786 GXQ458786 HHM458786 HRI458786 IBE458786 ILA458786 IUW458786 JES458786 JOO458786 JYK458786 KIG458786 KSC458786 LBY458786 LLU458786 LVQ458786 MFM458786 MPI458786 MZE458786 NJA458786 NSW458786 OCS458786 OMO458786 OWK458786 PGG458786 PQC458786 PZY458786 QJU458786 QTQ458786 RDM458786 RNI458786 RXE458786 SHA458786 SQW458786 TAS458786 TKO458786 TUK458786 UEG458786 UOC458786 UXY458786 VHU458786 VRQ458786 WBM458786 WLI458786 WVE458786 A524322 IS524322 SO524322 ACK524322 AMG524322 AWC524322 BFY524322 BPU524322 BZQ524322 CJM524322 CTI524322 DDE524322 DNA524322 DWW524322 EGS524322 EQO524322 FAK524322 FKG524322 FUC524322 GDY524322 GNU524322 GXQ524322 HHM524322 HRI524322 IBE524322 ILA524322 IUW524322 JES524322 JOO524322 JYK524322 KIG524322 KSC524322 LBY524322 LLU524322 LVQ524322 MFM524322 MPI524322 MZE524322 NJA524322 NSW524322 OCS524322 OMO524322 OWK524322 PGG524322 PQC524322 PZY524322 QJU524322 QTQ524322 RDM524322 RNI524322 RXE524322 SHA524322 SQW524322 TAS524322 TKO524322 TUK524322 UEG524322 UOC524322 UXY524322 VHU524322 VRQ524322 WBM524322 WLI524322 WVE524322 A589858 IS589858 SO589858 ACK589858 AMG589858 AWC589858 BFY589858 BPU589858 BZQ589858 CJM589858 CTI589858 DDE589858 DNA589858 DWW589858 EGS589858 EQO589858 FAK589858 FKG589858 FUC589858 GDY589858 GNU589858 GXQ589858 HHM589858 HRI589858 IBE589858 ILA589858 IUW589858 JES589858 JOO589858 JYK589858 KIG589858 KSC589858 LBY589858 LLU589858 LVQ589858 MFM589858 MPI589858 MZE589858 NJA589858 NSW589858 OCS589858 OMO589858 OWK589858 PGG589858 PQC589858 PZY589858 QJU589858 QTQ589858 RDM589858 RNI589858 RXE589858 SHA589858 SQW589858 TAS589858 TKO589858 TUK589858 UEG589858 UOC589858 UXY589858 VHU589858 VRQ589858 WBM589858 WLI589858 WVE589858 A655394 IS655394 SO655394 ACK655394 AMG655394 AWC655394 BFY655394 BPU655394 BZQ655394 CJM655394 CTI655394 DDE655394 DNA655394 DWW655394 EGS655394 EQO655394 FAK655394 FKG655394 FUC655394 GDY655394 GNU655394 GXQ655394 HHM655394 HRI655394 IBE655394 ILA655394 IUW655394 JES655394 JOO655394 JYK655394 KIG655394 KSC655394 LBY655394 LLU655394 LVQ655394 MFM655394 MPI655394 MZE655394 NJA655394 NSW655394 OCS655394 OMO655394 OWK655394 PGG655394 PQC655394 PZY655394 QJU655394 QTQ655394 RDM655394 RNI655394 RXE655394 SHA655394 SQW655394 TAS655394 TKO655394 TUK655394 UEG655394 UOC655394 UXY655394 VHU655394 VRQ655394 WBM655394 WLI655394 WVE655394 A720930 IS720930 SO720930 ACK720930 AMG720930 AWC720930 BFY720930 BPU720930 BZQ720930 CJM720930 CTI720930 DDE720930 DNA720930 DWW720930 EGS720930 EQO720930 FAK720930 FKG720930 FUC720930 GDY720930 GNU720930 GXQ720930 HHM720930 HRI720930 IBE720930 ILA720930 IUW720930 JES720930 JOO720930 JYK720930 KIG720930 KSC720930 LBY720930 LLU720930 LVQ720930 MFM720930 MPI720930 MZE720930 NJA720930 NSW720930 OCS720930 OMO720930 OWK720930 PGG720930 PQC720930 PZY720930 QJU720930 QTQ720930 RDM720930 RNI720930 RXE720930 SHA720930 SQW720930 TAS720930 TKO720930 TUK720930 UEG720930 UOC720930 UXY720930 VHU720930 VRQ720930 WBM720930 WLI720930 WVE720930 A786466 IS786466 SO786466 ACK786466 AMG786466 AWC786466 BFY786466 BPU786466 BZQ786466 CJM786466 CTI786466 DDE786466 DNA786466 DWW786466 EGS786466 EQO786466 FAK786466 FKG786466 FUC786466 GDY786466 GNU786466 GXQ786466 HHM786466 HRI786466 IBE786466 ILA786466 IUW786466 JES786466 JOO786466 JYK786466 KIG786466 KSC786466 LBY786466 LLU786466 LVQ786466 MFM786466 MPI786466 MZE786466 NJA786466 NSW786466 OCS786466 OMO786466 OWK786466 PGG786466 PQC786466 PZY786466 QJU786466 QTQ786466 RDM786466 RNI786466 RXE786466 SHA786466 SQW786466 TAS786466 TKO786466 TUK786466 UEG786466 UOC786466 UXY786466 VHU786466 VRQ786466 WBM786466 WLI786466 WVE786466 A852002 IS852002 SO852002 ACK852002 AMG852002 AWC852002 BFY852002 BPU852002 BZQ852002 CJM852002 CTI852002 DDE852002 DNA852002 DWW852002 EGS852002 EQO852002 FAK852002 FKG852002 FUC852002 GDY852002 GNU852002 GXQ852002 HHM852002 HRI852002 IBE852002 ILA852002 IUW852002 JES852002 JOO852002 JYK852002 KIG852002 KSC852002 LBY852002 LLU852002 LVQ852002 MFM852002 MPI852002 MZE852002 NJA852002 NSW852002 OCS852002 OMO852002 OWK852002 PGG852002 PQC852002 PZY852002 QJU852002 QTQ852002 RDM852002 RNI852002 RXE852002 SHA852002 SQW852002 TAS852002 TKO852002 TUK852002 UEG852002 UOC852002 UXY852002 VHU852002 VRQ852002 WBM852002 WLI852002 WVE852002 A917538 IS917538 SO917538 ACK917538 AMG917538 AWC917538 BFY917538 BPU917538 BZQ917538 CJM917538 CTI917538 DDE917538 DNA917538 DWW917538 EGS917538 EQO917538 FAK917538 FKG917538 FUC917538 GDY917538 GNU917538 GXQ917538 HHM917538 HRI917538 IBE917538 ILA917538 IUW917538 JES917538 JOO917538 JYK917538 KIG917538 KSC917538 LBY917538 LLU917538 LVQ917538 MFM917538 MPI917538 MZE917538 NJA917538 NSW917538 OCS917538 OMO917538 OWK917538 PGG917538 PQC917538 PZY917538 QJU917538 QTQ917538 RDM917538 RNI917538 RXE917538 SHA917538 SQW917538 TAS917538 TKO917538 TUK917538 UEG917538 UOC917538 UXY917538 VHU917538 VRQ917538 WBM917538 WLI917538 WVE917538 A983074 IS983074 SO983074 ACK983074 AMG983074 AWC983074 BFY983074 BPU983074 BZQ983074 CJM983074 CTI983074 DDE983074 DNA983074 DWW983074 EGS983074 EQO983074 FAK983074 FKG983074 FUC983074 GDY983074 GNU983074 GXQ983074 HHM983074 HRI983074 IBE983074 ILA983074 IUW983074 JES983074 JOO983074 JYK983074 KIG983074 KSC983074 LBY983074 LLU983074 LVQ983074 MFM983074 MPI983074 MZE983074 NJA983074 NSW983074 OCS983074 OMO983074 OWK983074 PGG983074 PQC983074 PZY983074 QJU983074 QTQ983074 RDM983074 RNI983074 RXE983074 SHA983074 SQW983074 TAS983074 TKO983074 TUK983074 UEG983074 UOC983074 UXY983074 VHU983074 VRQ983074 WBM983074 WLI983074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74 WLL983074 C65570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C131106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C196642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C262178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C327714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C393250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C458786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C524322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C589858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C655394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C720930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C786466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C852002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C917538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C983074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69" workbookViewId="0">
      <selection activeCell="A83" sqref="A83"/>
    </sheetView>
  </sheetViews>
  <sheetFormatPr baseColWidth="10" defaultRowHeight="15.75" x14ac:dyDescent="0.25"/>
  <cols>
    <col min="1" max="1" width="24.85546875" style="152" customWidth="1"/>
    <col min="2" max="2" width="55.5703125" style="152" customWidth="1"/>
    <col min="3" max="3" width="41.28515625" style="152" customWidth="1"/>
    <col min="4" max="4" width="29.42578125" style="152" customWidth="1"/>
    <col min="5" max="5" width="29.140625" style="152" customWidth="1"/>
    <col min="6" max="16384" width="11.42578125" style="103"/>
  </cols>
  <sheetData>
    <row r="1" spans="1:5" x14ac:dyDescent="0.25">
      <c r="A1" s="284" t="s">
        <v>92</v>
      </c>
      <c r="B1" s="285"/>
      <c r="C1" s="285"/>
      <c r="D1" s="285"/>
      <c r="E1" s="126"/>
    </row>
    <row r="2" spans="1:5" ht="27.75" customHeight="1" x14ac:dyDescent="0.25">
      <c r="A2" s="127"/>
      <c r="B2" s="286" t="s">
        <v>77</v>
      </c>
      <c r="C2" s="286"/>
      <c r="D2" s="286"/>
      <c r="E2" s="128"/>
    </row>
    <row r="3" spans="1:5" ht="21" customHeight="1" x14ac:dyDescent="0.25">
      <c r="A3" s="129"/>
      <c r="B3" s="286" t="s">
        <v>151</v>
      </c>
      <c r="C3" s="286"/>
      <c r="D3" s="286"/>
      <c r="E3" s="130"/>
    </row>
    <row r="4" spans="1:5" thickBot="1" x14ac:dyDescent="0.3">
      <c r="A4" s="131"/>
      <c r="B4" s="132"/>
      <c r="C4" s="132"/>
      <c r="D4" s="132"/>
      <c r="E4" s="133"/>
    </row>
    <row r="5" spans="1:5" ht="26.25" customHeight="1" thickBot="1" x14ac:dyDescent="0.3">
      <c r="A5" s="131"/>
      <c r="B5" s="134" t="s">
        <v>78</v>
      </c>
      <c r="C5" s="287" t="s">
        <v>451</v>
      </c>
      <c r="D5" s="288"/>
      <c r="E5" s="133"/>
    </row>
    <row r="6" spans="1:5" ht="27.75" customHeight="1" thickBot="1" x14ac:dyDescent="0.3">
      <c r="A6" s="131"/>
      <c r="B6" s="158" t="s">
        <v>79</v>
      </c>
      <c r="C6" s="289">
        <v>801000102</v>
      </c>
      <c r="D6" s="290"/>
      <c r="E6" s="133"/>
    </row>
    <row r="7" spans="1:5" ht="29.25" customHeight="1" thickBot="1" x14ac:dyDescent="0.3">
      <c r="A7" s="131"/>
      <c r="B7" s="158" t="s">
        <v>152</v>
      </c>
      <c r="C7" s="291" t="s">
        <v>153</v>
      </c>
      <c r="D7" s="292"/>
      <c r="E7" s="133"/>
    </row>
    <row r="8" spans="1:5" ht="16.5" thickBot="1" x14ac:dyDescent="0.3">
      <c r="A8" s="131"/>
      <c r="B8" s="159">
        <v>1</v>
      </c>
      <c r="C8" s="282">
        <v>1194444652</v>
      </c>
      <c r="D8" s="283"/>
      <c r="E8" s="133"/>
    </row>
    <row r="9" spans="1:5" ht="23.25" customHeight="1" thickBot="1" x14ac:dyDescent="0.3">
      <c r="A9" s="131"/>
      <c r="B9" s="159">
        <v>2</v>
      </c>
      <c r="C9" s="282">
        <v>1186143608</v>
      </c>
      <c r="D9" s="283"/>
      <c r="E9" s="133"/>
    </row>
    <row r="10" spans="1:5" ht="26.25" customHeight="1" thickBot="1" x14ac:dyDescent="0.3">
      <c r="A10" s="131"/>
      <c r="B10" s="159">
        <v>4</v>
      </c>
      <c r="C10" s="282">
        <v>522649956</v>
      </c>
      <c r="D10" s="283"/>
      <c r="E10" s="133"/>
    </row>
    <row r="11" spans="1:5" ht="21.75" customHeight="1" thickBot="1" x14ac:dyDescent="0.3">
      <c r="A11" s="131"/>
      <c r="B11" s="159">
        <v>5</v>
      </c>
      <c r="C11" s="197"/>
      <c r="D11" s="198">
        <v>1775038850</v>
      </c>
      <c r="E11" s="133"/>
    </row>
    <row r="12" spans="1:5" ht="16.5" thickBot="1" x14ac:dyDescent="0.3">
      <c r="A12" s="131"/>
      <c r="B12" s="159">
        <v>6</v>
      </c>
      <c r="C12" s="197"/>
      <c r="D12" s="198">
        <v>2558144225</v>
      </c>
      <c r="E12" s="133"/>
    </row>
    <row r="13" spans="1:5" ht="26.25" customHeight="1" thickBot="1" x14ac:dyDescent="0.3">
      <c r="A13" s="131"/>
      <c r="B13" s="159">
        <v>7</v>
      </c>
      <c r="C13" s="197"/>
      <c r="D13" s="198">
        <v>756830956</v>
      </c>
      <c r="E13" s="133"/>
    </row>
    <row r="14" spans="1:5" ht="24.75" customHeight="1" thickBot="1" x14ac:dyDescent="0.3">
      <c r="A14" s="131"/>
      <c r="B14" s="160" t="s">
        <v>154</v>
      </c>
      <c r="C14" s="282">
        <f>SUM(C8:D13)</f>
        <v>7993252247</v>
      </c>
      <c r="D14" s="283"/>
      <c r="E14" s="133"/>
    </row>
    <row r="15" spans="1:5" ht="28.5" customHeight="1" thickBot="1" x14ac:dyDescent="0.3">
      <c r="A15" s="131"/>
      <c r="B15" s="160" t="s">
        <v>155</v>
      </c>
      <c r="C15" s="282">
        <f>+C14/616000</f>
        <v>12976.058842532468</v>
      </c>
      <c r="D15" s="283"/>
      <c r="E15" s="133"/>
    </row>
    <row r="16" spans="1:5" ht="27" customHeight="1" x14ac:dyDescent="0.25">
      <c r="A16" s="131"/>
      <c r="B16" s="132"/>
      <c r="C16" s="135"/>
      <c r="D16" s="136"/>
      <c r="E16" s="133"/>
    </row>
    <row r="17" spans="1:6" ht="28.5" customHeight="1" thickBot="1" x14ac:dyDescent="0.3">
      <c r="A17" s="131"/>
      <c r="B17" s="132" t="s">
        <v>156</v>
      </c>
      <c r="C17" s="135"/>
      <c r="D17" s="136"/>
      <c r="E17" s="133"/>
    </row>
    <row r="18" spans="1:6" ht="15" x14ac:dyDescent="0.25">
      <c r="A18" s="131"/>
      <c r="B18" s="137" t="s">
        <v>80</v>
      </c>
      <c r="C18" s="138">
        <v>2589741463</v>
      </c>
      <c r="D18" s="139"/>
      <c r="E18" s="133"/>
    </row>
    <row r="19" spans="1:6" ht="27" customHeight="1" x14ac:dyDescent="0.25">
      <c r="A19" s="131"/>
      <c r="B19" s="131" t="s">
        <v>81</v>
      </c>
      <c r="C19" s="140">
        <v>3088943362</v>
      </c>
      <c r="D19" s="133"/>
      <c r="E19" s="133"/>
    </row>
    <row r="20" spans="1:6" ht="27" customHeight="1" x14ac:dyDescent="0.25">
      <c r="A20" s="131"/>
      <c r="B20" s="131" t="s">
        <v>82</v>
      </c>
      <c r="C20" s="140">
        <v>1060703173</v>
      </c>
      <c r="D20" s="133"/>
      <c r="E20" s="133"/>
    </row>
    <row r="21" spans="1:6" thickBot="1" x14ac:dyDescent="0.3">
      <c r="A21" s="131"/>
      <c r="B21" s="141" t="s">
        <v>83</v>
      </c>
      <c r="C21" s="142">
        <f>+C20</f>
        <v>1060703173</v>
      </c>
      <c r="D21" s="143"/>
      <c r="E21" s="133"/>
    </row>
    <row r="22" spans="1:6" ht="16.5" thickBot="1" x14ac:dyDescent="0.3">
      <c r="A22" s="131"/>
      <c r="B22" s="279" t="s">
        <v>84</v>
      </c>
      <c r="C22" s="280"/>
      <c r="D22" s="281"/>
      <c r="E22" s="133"/>
    </row>
    <row r="23" spans="1:6" ht="16.5" thickBot="1" x14ac:dyDescent="0.3">
      <c r="A23" s="131"/>
      <c r="B23" s="279" t="s">
        <v>85</v>
      </c>
      <c r="C23" s="280"/>
      <c r="D23" s="281"/>
      <c r="E23" s="133"/>
    </row>
    <row r="24" spans="1:6" x14ac:dyDescent="0.25">
      <c r="A24" s="131"/>
      <c r="B24" s="144" t="s">
        <v>157</v>
      </c>
      <c r="C24" s="145">
        <f>+C18/C20</f>
        <v>2.4415326822068439</v>
      </c>
      <c r="D24" s="136" t="s">
        <v>86</v>
      </c>
      <c r="E24" s="150"/>
    </row>
    <row r="25" spans="1:6" ht="15.75" customHeight="1" thickBot="1" x14ac:dyDescent="0.3">
      <c r="A25" s="277"/>
      <c r="B25" s="199" t="s">
        <v>87</v>
      </c>
      <c r="C25" s="146">
        <f>(+C21/C19)*100</f>
        <v>34.338705786862526</v>
      </c>
      <c r="D25" s="147" t="s">
        <v>86</v>
      </c>
      <c r="E25" s="278"/>
      <c r="F25" s="276"/>
    </row>
    <row r="26" spans="1:6" ht="16.5" thickBot="1" x14ac:dyDescent="0.3">
      <c r="A26" s="277"/>
      <c r="B26" s="148"/>
      <c r="C26" s="149"/>
      <c r="D26" s="132"/>
      <c r="E26" s="278"/>
      <c r="F26" s="276"/>
    </row>
    <row r="27" spans="1:6" ht="16.5" thickBot="1" x14ac:dyDescent="0.3">
      <c r="A27" s="141"/>
      <c r="B27" s="293" t="s">
        <v>88</v>
      </c>
      <c r="C27" s="295" t="s">
        <v>452</v>
      </c>
      <c r="D27" s="296"/>
      <c r="E27" s="143"/>
      <c r="F27" s="125"/>
    </row>
    <row r="28" spans="1:6" ht="16.5" thickBot="1" x14ac:dyDescent="0.3">
      <c r="B28" s="294"/>
      <c r="C28" s="297" t="s">
        <v>89</v>
      </c>
      <c r="D28" s="298"/>
    </row>
    <row r="31" spans="1:6" ht="16.5" thickBot="1" x14ac:dyDescent="0.3"/>
    <row r="32" spans="1:6" x14ac:dyDescent="0.25">
      <c r="A32" s="284" t="s">
        <v>92</v>
      </c>
      <c r="B32" s="285"/>
      <c r="C32" s="285"/>
      <c r="D32" s="285"/>
      <c r="E32" s="126"/>
    </row>
    <row r="33" spans="1:5" ht="27.75" customHeight="1" x14ac:dyDescent="0.25">
      <c r="A33" s="127"/>
      <c r="B33" s="286" t="s">
        <v>77</v>
      </c>
      <c r="C33" s="286"/>
      <c r="D33" s="286"/>
      <c r="E33" s="128"/>
    </row>
    <row r="34" spans="1:5" ht="21" customHeight="1" x14ac:dyDescent="0.25">
      <c r="A34" s="129"/>
      <c r="B34" s="286" t="s">
        <v>151</v>
      </c>
      <c r="C34" s="286"/>
      <c r="D34" s="286"/>
      <c r="E34" s="130"/>
    </row>
    <row r="35" spans="1:5" thickBot="1" x14ac:dyDescent="0.3">
      <c r="A35" s="131"/>
      <c r="B35" s="132"/>
      <c r="C35" s="132"/>
      <c r="D35" s="132"/>
      <c r="E35" s="133"/>
    </row>
    <row r="36" spans="1:5" ht="26.25" customHeight="1" thickBot="1" x14ac:dyDescent="0.3">
      <c r="A36" s="131"/>
      <c r="B36" s="134" t="s">
        <v>78</v>
      </c>
      <c r="C36" s="287" t="s">
        <v>375</v>
      </c>
      <c r="D36" s="288"/>
      <c r="E36" s="133"/>
    </row>
    <row r="37" spans="1:5" ht="27.75" customHeight="1" thickBot="1" x14ac:dyDescent="0.3">
      <c r="A37" s="131"/>
      <c r="B37" s="158" t="s">
        <v>79</v>
      </c>
      <c r="C37" s="289">
        <v>800025906</v>
      </c>
      <c r="D37" s="290"/>
      <c r="E37" s="133"/>
    </row>
    <row r="38" spans="1:5" ht="29.25" customHeight="1" thickBot="1" x14ac:dyDescent="0.3">
      <c r="A38" s="131"/>
      <c r="B38" s="158" t="s">
        <v>152</v>
      </c>
      <c r="C38" s="291" t="s">
        <v>153</v>
      </c>
      <c r="D38" s="292"/>
      <c r="E38" s="133"/>
    </row>
    <row r="39" spans="1:5" ht="16.5" thickBot="1" x14ac:dyDescent="0.3">
      <c r="A39" s="131"/>
      <c r="B39" s="159">
        <v>3</v>
      </c>
      <c r="C39" s="282">
        <v>544147600</v>
      </c>
      <c r="D39" s="283"/>
      <c r="E39" s="133"/>
    </row>
    <row r="40" spans="1:5" ht="32.25" thickBot="1" x14ac:dyDescent="0.3">
      <c r="A40" s="131"/>
      <c r="B40" s="160" t="s">
        <v>154</v>
      </c>
      <c r="C40" s="282">
        <f>SUM(C39:D39)</f>
        <v>544147600</v>
      </c>
      <c r="D40" s="283"/>
      <c r="E40" s="133"/>
    </row>
    <row r="41" spans="1:5" ht="26.25" customHeight="1" thickBot="1" x14ac:dyDescent="0.3">
      <c r="A41" s="131"/>
      <c r="B41" s="160" t="s">
        <v>155</v>
      </c>
      <c r="C41" s="282">
        <f>+C40/616000</f>
        <v>883.35649350649351</v>
      </c>
      <c r="D41" s="283"/>
      <c r="E41" s="133"/>
    </row>
    <row r="42" spans="1:5" ht="24.75" customHeight="1" x14ac:dyDescent="0.25">
      <c r="A42" s="131"/>
      <c r="B42" s="132"/>
      <c r="C42" s="135"/>
      <c r="D42" s="136"/>
      <c r="E42" s="133"/>
    </row>
    <row r="43" spans="1:5" ht="28.5" customHeight="1" thickBot="1" x14ac:dyDescent="0.3">
      <c r="A43" s="131"/>
      <c r="B43" s="132" t="s">
        <v>156</v>
      </c>
      <c r="C43" s="135"/>
      <c r="D43" s="136"/>
      <c r="E43" s="133"/>
    </row>
    <row r="44" spans="1:5" ht="27" customHeight="1" x14ac:dyDescent="0.25">
      <c r="A44" s="131"/>
      <c r="B44" s="137" t="s">
        <v>80</v>
      </c>
      <c r="C44" s="138">
        <v>188261166</v>
      </c>
      <c r="D44" s="139"/>
      <c r="E44" s="133"/>
    </row>
    <row r="45" spans="1:5" ht="28.5" customHeight="1" x14ac:dyDescent="0.25">
      <c r="A45" s="131"/>
      <c r="B45" s="131" t="s">
        <v>81</v>
      </c>
      <c r="C45" s="140">
        <v>256227983</v>
      </c>
      <c r="D45" s="133"/>
      <c r="E45" s="133"/>
    </row>
    <row r="46" spans="1:5" ht="15" x14ac:dyDescent="0.25">
      <c r="A46" s="131"/>
      <c r="B46" s="131" t="s">
        <v>82</v>
      </c>
      <c r="C46" s="140">
        <v>129359197</v>
      </c>
      <c r="D46" s="133"/>
      <c r="E46" s="133"/>
    </row>
    <row r="47" spans="1:5" ht="27" customHeight="1" thickBot="1" x14ac:dyDescent="0.3">
      <c r="A47" s="131"/>
      <c r="B47" s="141" t="s">
        <v>83</v>
      </c>
      <c r="C47" s="142">
        <v>129359197</v>
      </c>
      <c r="D47" s="143"/>
      <c r="E47" s="133"/>
    </row>
    <row r="48" spans="1:5" ht="27" customHeight="1" thickBot="1" x14ac:dyDescent="0.3">
      <c r="A48" s="131"/>
      <c r="B48" s="279" t="s">
        <v>84</v>
      </c>
      <c r="C48" s="280"/>
      <c r="D48" s="281"/>
      <c r="E48" s="133"/>
    </row>
    <row r="49" spans="1:6" ht="16.5" thickBot="1" x14ac:dyDescent="0.3">
      <c r="A49" s="131"/>
      <c r="B49" s="279" t="s">
        <v>85</v>
      </c>
      <c r="C49" s="280"/>
      <c r="D49" s="281"/>
      <c r="E49" s="133"/>
    </row>
    <row r="50" spans="1:6" x14ac:dyDescent="0.25">
      <c r="A50" s="131"/>
      <c r="B50" s="144" t="s">
        <v>157</v>
      </c>
      <c r="C50" s="145">
        <f>+C44/C46</f>
        <v>1.4553365386150316</v>
      </c>
      <c r="D50" s="136" t="s">
        <v>69</v>
      </c>
      <c r="E50" s="133"/>
    </row>
    <row r="51" spans="1:6" ht="16.5" thickBot="1" x14ac:dyDescent="0.3">
      <c r="A51" s="131"/>
      <c r="B51" s="199" t="s">
        <v>87</v>
      </c>
      <c r="C51" s="146">
        <f>+(C47/C45)*100</f>
        <v>50.485975608682828</v>
      </c>
      <c r="D51" s="147" t="s">
        <v>69</v>
      </c>
      <c r="E51" s="133"/>
    </row>
    <row r="52" spans="1:6" ht="16.5" thickBot="1" x14ac:dyDescent="0.3">
      <c r="A52" s="131"/>
      <c r="B52" s="148"/>
      <c r="C52" s="149"/>
      <c r="D52" s="132"/>
      <c r="E52" s="150"/>
    </row>
    <row r="53" spans="1:6" x14ac:dyDescent="0.25">
      <c r="A53" s="277"/>
      <c r="B53" s="293" t="s">
        <v>88</v>
      </c>
      <c r="C53" s="295" t="s">
        <v>453</v>
      </c>
      <c r="D53" s="296"/>
      <c r="E53" s="278"/>
      <c r="F53" s="276"/>
    </row>
    <row r="54" spans="1:6" ht="16.5" thickBot="1" x14ac:dyDescent="0.3">
      <c r="A54" s="277"/>
      <c r="B54" s="294"/>
      <c r="C54" s="297" t="s">
        <v>89</v>
      </c>
      <c r="D54" s="298"/>
      <c r="E54" s="278"/>
      <c r="F54" s="276"/>
    </row>
    <row r="55" spans="1:6" thickBot="1" x14ac:dyDescent="0.3">
      <c r="A55" s="141"/>
      <c r="B55" s="151"/>
      <c r="C55" s="151"/>
      <c r="D55" s="151"/>
      <c r="E55" s="143"/>
      <c r="F55" s="125"/>
    </row>
    <row r="56" spans="1:6" x14ac:dyDescent="0.25">
      <c r="B56" s="153" t="s">
        <v>158</v>
      </c>
    </row>
    <row r="58" spans="1:6" ht="16.5" thickBot="1" x14ac:dyDescent="0.3"/>
    <row r="59" spans="1:6" x14ac:dyDescent="0.25">
      <c r="A59" s="284" t="s">
        <v>92</v>
      </c>
      <c r="B59" s="285"/>
      <c r="C59" s="285"/>
      <c r="D59" s="285"/>
      <c r="E59" s="126"/>
    </row>
    <row r="60" spans="1:6" ht="27.75" customHeight="1" x14ac:dyDescent="0.25">
      <c r="A60" s="127"/>
      <c r="B60" s="286" t="s">
        <v>77</v>
      </c>
      <c r="C60" s="286"/>
      <c r="D60" s="286"/>
      <c r="E60" s="128"/>
    </row>
    <row r="61" spans="1:6" ht="21" customHeight="1" x14ac:dyDescent="0.25">
      <c r="A61" s="129"/>
      <c r="B61" s="286" t="s">
        <v>151</v>
      </c>
      <c r="C61" s="286"/>
      <c r="D61" s="286"/>
      <c r="E61" s="130"/>
    </row>
    <row r="62" spans="1:6" thickBot="1" x14ac:dyDescent="0.3">
      <c r="A62" s="131"/>
      <c r="B62" s="132"/>
      <c r="C62" s="132"/>
      <c r="D62" s="132"/>
      <c r="E62" s="133"/>
    </row>
    <row r="63" spans="1:6" ht="26.25" customHeight="1" thickBot="1" x14ac:dyDescent="0.3">
      <c r="A63" s="131"/>
      <c r="B63" s="134" t="s">
        <v>78</v>
      </c>
      <c r="C63" s="287" t="s">
        <v>454</v>
      </c>
      <c r="D63" s="288"/>
      <c r="E63" s="133"/>
    </row>
    <row r="64" spans="1:6" ht="27.75" customHeight="1" thickBot="1" x14ac:dyDescent="0.3">
      <c r="A64" s="131"/>
      <c r="B64" s="158" t="s">
        <v>79</v>
      </c>
      <c r="C64" s="289">
        <v>800025906</v>
      </c>
      <c r="D64" s="290"/>
      <c r="E64" s="133"/>
    </row>
    <row r="65" spans="1:6" ht="29.25" customHeight="1" thickBot="1" x14ac:dyDescent="0.3">
      <c r="A65" s="131"/>
      <c r="B65" s="158" t="s">
        <v>152</v>
      </c>
      <c r="C65" s="291" t="s">
        <v>153</v>
      </c>
      <c r="D65" s="292"/>
      <c r="E65" s="133"/>
    </row>
    <row r="66" spans="1:6" ht="16.5" thickBot="1" x14ac:dyDescent="0.3">
      <c r="A66" s="131"/>
      <c r="B66" s="159">
        <v>5</v>
      </c>
      <c r="C66" s="282">
        <v>1775038850</v>
      </c>
      <c r="D66" s="283"/>
      <c r="E66" s="133"/>
    </row>
    <row r="67" spans="1:6" ht="32.25" thickBot="1" x14ac:dyDescent="0.3">
      <c r="A67" s="131"/>
      <c r="B67" s="160" t="s">
        <v>154</v>
      </c>
      <c r="C67" s="282">
        <f>SUM(C66:D66)</f>
        <v>1775038850</v>
      </c>
      <c r="D67" s="283"/>
      <c r="E67" s="133"/>
    </row>
    <row r="68" spans="1:6" ht="26.25" customHeight="1" thickBot="1" x14ac:dyDescent="0.3">
      <c r="A68" s="131"/>
      <c r="B68" s="160" t="s">
        <v>155</v>
      </c>
      <c r="C68" s="282">
        <f>+C67/616000</f>
        <v>2881.5565746753246</v>
      </c>
      <c r="D68" s="283"/>
      <c r="E68" s="133"/>
    </row>
    <row r="69" spans="1:6" ht="24.75" customHeight="1" x14ac:dyDescent="0.25">
      <c r="A69" s="131"/>
      <c r="B69" s="132"/>
      <c r="C69" s="135"/>
      <c r="D69" s="136"/>
      <c r="E69" s="133"/>
    </row>
    <row r="70" spans="1:6" ht="28.5" customHeight="1" thickBot="1" x14ac:dyDescent="0.3">
      <c r="A70" s="131"/>
      <c r="B70" s="132" t="s">
        <v>156</v>
      </c>
      <c r="C70" s="135"/>
      <c r="D70" s="136"/>
      <c r="E70" s="133"/>
    </row>
    <row r="71" spans="1:6" ht="27" customHeight="1" x14ac:dyDescent="0.25">
      <c r="A71" s="131"/>
      <c r="B71" s="137" t="s">
        <v>80</v>
      </c>
      <c r="C71" s="138">
        <v>910447793</v>
      </c>
      <c r="D71" s="139"/>
      <c r="E71" s="133"/>
    </row>
    <row r="72" spans="1:6" ht="28.5" customHeight="1" x14ac:dyDescent="0.25">
      <c r="A72" s="131"/>
      <c r="B72" s="131" t="s">
        <v>81</v>
      </c>
      <c r="C72" s="140">
        <v>1004100645</v>
      </c>
      <c r="D72" s="133"/>
      <c r="E72" s="133"/>
    </row>
    <row r="73" spans="1:6" ht="15" x14ac:dyDescent="0.25">
      <c r="A73" s="131"/>
      <c r="B73" s="131" t="s">
        <v>82</v>
      </c>
      <c r="C73" s="140">
        <v>535876293</v>
      </c>
      <c r="D73" s="133"/>
      <c r="E73" s="133"/>
    </row>
    <row r="74" spans="1:6" ht="27" customHeight="1" thickBot="1" x14ac:dyDescent="0.3">
      <c r="A74" s="131"/>
      <c r="B74" s="141" t="s">
        <v>83</v>
      </c>
      <c r="C74" s="142">
        <v>535876293</v>
      </c>
      <c r="D74" s="143"/>
      <c r="E74" s="133"/>
    </row>
    <row r="75" spans="1:6" ht="27" customHeight="1" thickBot="1" x14ac:dyDescent="0.3">
      <c r="A75" s="131"/>
      <c r="B75" s="279" t="s">
        <v>84</v>
      </c>
      <c r="C75" s="280"/>
      <c r="D75" s="281"/>
      <c r="E75" s="133"/>
    </row>
    <row r="76" spans="1:6" ht="16.5" thickBot="1" x14ac:dyDescent="0.3">
      <c r="A76" s="131"/>
      <c r="B76" s="279" t="s">
        <v>85</v>
      </c>
      <c r="C76" s="280"/>
      <c r="D76" s="281"/>
      <c r="E76" s="133"/>
    </row>
    <row r="77" spans="1:6" x14ac:dyDescent="0.25">
      <c r="A77" s="131"/>
      <c r="B77" s="144" t="s">
        <v>157</v>
      </c>
      <c r="C77" s="145">
        <f>+C71/C73</f>
        <v>1.6989887496291984</v>
      </c>
      <c r="D77" s="136" t="s">
        <v>69</v>
      </c>
      <c r="E77" s="133"/>
    </row>
    <row r="78" spans="1:6" ht="16.5" thickBot="1" x14ac:dyDescent="0.3">
      <c r="A78" s="131"/>
      <c r="B78" s="199" t="s">
        <v>87</v>
      </c>
      <c r="C78" s="146">
        <f>+(C74/C72)*100</f>
        <v>53.368782867378798</v>
      </c>
      <c r="D78" s="147" t="s">
        <v>69</v>
      </c>
      <c r="E78" s="133"/>
    </row>
    <row r="79" spans="1:6" ht="16.5" thickBot="1" x14ac:dyDescent="0.3">
      <c r="A79" s="131"/>
      <c r="B79" s="148"/>
      <c r="C79" s="149"/>
      <c r="D79" s="132"/>
      <c r="E79" s="150"/>
    </row>
    <row r="80" spans="1:6" x14ac:dyDescent="0.25">
      <c r="A80" s="277"/>
      <c r="B80" s="293" t="s">
        <v>88</v>
      </c>
      <c r="C80" s="295" t="s">
        <v>453</v>
      </c>
      <c r="D80" s="296"/>
      <c r="E80" s="278"/>
      <c r="F80" s="276"/>
    </row>
    <row r="81" spans="1:6" ht="16.5" thickBot="1" x14ac:dyDescent="0.3">
      <c r="A81" s="277"/>
      <c r="B81" s="294"/>
      <c r="C81" s="297" t="s">
        <v>89</v>
      </c>
      <c r="D81" s="298"/>
      <c r="E81" s="278"/>
      <c r="F81" s="276"/>
    </row>
    <row r="82" spans="1:6" thickBot="1" x14ac:dyDescent="0.3">
      <c r="A82" s="141"/>
      <c r="B82" s="151"/>
      <c r="C82" s="151"/>
      <c r="D82" s="151"/>
      <c r="E82" s="143"/>
      <c r="F82" s="125"/>
    </row>
    <row r="83" spans="1:6" x14ac:dyDescent="0.25">
      <c r="B83" s="153" t="s">
        <v>158</v>
      </c>
    </row>
  </sheetData>
  <mergeCells count="53">
    <mergeCell ref="E80:E81"/>
    <mergeCell ref="F80:F81"/>
    <mergeCell ref="C81:D81"/>
    <mergeCell ref="C67:D67"/>
    <mergeCell ref="C68:D68"/>
    <mergeCell ref="B75:D75"/>
    <mergeCell ref="B76:D76"/>
    <mergeCell ref="A80:A81"/>
    <mergeCell ref="B80:B81"/>
    <mergeCell ref="C80:D80"/>
    <mergeCell ref="B61:D61"/>
    <mergeCell ref="C63:D63"/>
    <mergeCell ref="C64:D64"/>
    <mergeCell ref="C65:D65"/>
    <mergeCell ref="C66:D66"/>
    <mergeCell ref="E53:E54"/>
    <mergeCell ref="F53:F54"/>
    <mergeCell ref="C54:D54"/>
    <mergeCell ref="A59:D59"/>
    <mergeCell ref="B60:D60"/>
    <mergeCell ref="C40:D40"/>
    <mergeCell ref="C41:D41"/>
    <mergeCell ref="B48:D48"/>
    <mergeCell ref="B49:D49"/>
    <mergeCell ref="A53:A54"/>
    <mergeCell ref="B53:B54"/>
    <mergeCell ref="C53:D53"/>
    <mergeCell ref="B34:D34"/>
    <mergeCell ref="C36:D36"/>
    <mergeCell ref="C37:D37"/>
    <mergeCell ref="C38:D38"/>
    <mergeCell ref="C39:D39"/>
    <mergeCell ref="B27:B28"/>
    <mergeCell ref="C27:D27"/>
    <mergeCell ref="C28:D28"/>
    <mergeCell ref="A32:D32"/>
    <mergeCell ref="B33:D33"/>
    <mergeCell ref="C15:D15"/>
    <mergeCell ref="A1:D1"/>
    <mergeCell ref="B2:D2"/>
    <mergeCell ref="B3:D3"/>
    <mergeCell ref="C5:D5"/>
    <mergeCell ref="C6:D6"/>
    <mergeCell ref="C8:D8"/>
    <mergeCell ref="C7:D7"/>
    <mergeCell ref="C9:D9"/>
    <mergeCell ref="C10:D10"/>
    <mergeCell ref="C14:D14"/>
    <mergeCell ref="F25:F26"/>
    <mergeCell ref="A25:A26"/>
    <mergeCell ref="E25:E26"/>
    <mergeCell ref="B22:D22"/>
    <mergeCell ref="B23:D2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2"/>
  <sheetViews>
    <sheetView topLeftCell="H48" zoomScale="64" zoomScaleNormal="64" workbookViewId="0">
      <selection activeCell="Q50" sqref="Q50"/>
    </sheetView>
  </sheetViews>
  <sheetFormatPr baseColWidth="10" defaultRowHeight="59.25" customHeight="1" x14ac:dyDescent="0.25"/>
  <cols>
    <col min="1" max="1" width="3.140625" style="9" bestFit="1" customWidth="1"/>
    <col min="2" max="2" width="102.7109375" style="9" bestFit="1" customWidth="1"/>
    <col min="3" max="3" width="31.140625" style="9" customWidth="1"/>
    <col min="4" max="4" width="46.85546875" style="9" bestFit="1" customWidth="1"/>
    <col min="5" max="5" width="25" style="9" customWidth="1"/>
    <col min="6" max="6" width="49.28515625" style="9" bestFit="1" customWidth="1"/>
    <col min="7" max="7" width="43.85546875" style="9" customWidth="1"/>
    <col min="8" max="8" width="24.5703125" style="9" customWidth="1"/>
    <col min="9" max="9" width="24" style="9" customWidth="1"/>
    <col min="10" max="10" width="48.140625" style="9" customWidth="1"/>
    <col min="11" max="11" width="32.28515625" style="9" customWidth="1"/>
    <col min="12" max="13" width="18.7109375" style="9" customWidth="1"/>
    <col min="14" max="14" width="22.140625" style="9" customWidth="1"/>
    <col min="15" max="15" width="26.140625" style="9" customWidth="1"/>
    <col min="16" max="16" width="19.5703125" style="9" bestFit="1" customWidth="1"/>
    <col min="17" max="17" width="48.285156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59.25" customHeight="1" x14ac:dyDescent="0.25">
      <c r="B2" s="302" t="s">
        <v>62</v>
      </c>
      <c r="C2" s="303"/>
      <c r="D2" s="303"/>
      <c r="E2" s="303"/>
      <c r="F2" s="303"/>
      <c r="G2" s="303"/>
      <c r="H2" s="303"/>
      <c r="I2" s="303"/>
      <c r="J2" s="303"/>
      <c r="K2" s="303"/>
      <c r="L2" s="303"/>
      <c r="M2" s="303"/>
      <c r="N2" s="303"/>
      <c r="O2" s="303"/>
      <c r="P2" s="303"/>
    </row>
    <row r="4" spans="2:16" ht="59.25" customHeight="1" x14ac:dyDescent="0.25">
      <c r="B4" s="302" t="s">
        <v>47</v>
      </c>
      <c r="C4" s="303"/>
      <c r="D4" s="303"/>
      <c r="E4" s="303"/>
      <c r="F4" s="303"/>
      <c r="G4" s="303"/>
      <c r="H4" s="303"/>
      <c r="I4" s="303"/>
      <c r="J4" s="303"/>
      <c r="K4" s="303"/>
      <c r="L4" s="303"/>
      <c r="M4" s="303"/>
      <c r="N4" s="303"/>
      <c r="O4" s="303"/>
      <c r="P4" s="303"/>
    </row>
    <row r="5" spans="2:16" ht="59.25" customHeight="1" thickBot="1" x14ac:dyDescent="0.3"/>
    <row r="6" spans="2:16" ht="59.25" customHeight="1" thickBot="1" x14ac:dyDescent="0.3">
      <c r="B6" s="11" t="s">
        <v>4</v>
      </c>
      <c r="C6" s="304" t="s">
        <v>454</v>
      </c>
      <c r="D6" s="304"/>
      <c r="E6" s="304"/>
      <c r="F6" s="304"/>
      <c r="G6" s="304"/>
      <c r="H6" s="304"/>
      <c r="I6" s="304"/>
      <c r="J6" s="304"/>
      <c r="K6" s="304"/>
      <c r="L6" s="304"/>
      <c r="M6" s="304"/>
      <c r="N6" s="305"/>
    </row>
    <row r="7" spans="2:16" ht="59.25" customHeight="1" thickBot="1" x14ac:dyDescent="0.3">
      <c r="B7" s="12" t="s">
        <v>5</v>
      </c>
      <c r="C7" s="304"/>
      <c r="D7" s="304"/>
      <c r="E7" s="304"/>
      <c r="F7" s="304"/>
      <c r="G7" s="304"/>
      <c r="H7" s="304"/>
      <c r="I7" s="304"/>
      <c r="J7" s="304"/>
      <c r="K7" s="304"/>
      <c r="L7" s="304"/>
      <c r="M7" s="304"/>
      <c r="N7" s="305"/>
    </row>
    <row r="8" spans="2:16" ht="59.25" customHeight="1" thickBot="1" x14ac:dyDescent="0.3">
      <c r="B8" s="12" t="s">
        <v>6</v>
      </c>
      <c r="C8" s="304"/>
      <c r="D8" s="304"/>
      <c r="E8" s="304"/>
      <c r="F8" s="304"/>
      <c r="G8" s="304"/>
      <c r="H8" s="304"/>
      <c r="I8" s="304"/>
      <c r="J8" s="304"/>
      <c r="K8" s="304"/>
      <c r="L8" s="304"/>
      <c r="M8" s="304"/>
      <c r="N8" s="305"/>
    </row>
    <row r="9" spans="2:16" ht="59.25" customHeight="1" thickBot="1" x14ac:dyDescent="0.3">
      <c r="B9" s="12" t="s">
        <v>7</v>
      </c>
      <c r="C9" s="304"/>
      <c r="D9" s="304"/>
      <c r="E9" s="304"/>
      <c r="F9" s="304"/>
      <c r="G9" s="304"/>
      <c r="H9" s="304"/>
      <c r="I9" s="304"/>
      <c r="J9" s="304"/>
      <c r="K9" s="304"/>
      <c r="L9" s="304"/>
      <c r="M9" s="304"/>
      <c r="N9" s="305"/>
    </row>
    <row r="10" spans="2:16" ht="59.25" customHeight="1" thickBot="1" x14ac:dyDescent="0.3">
      <c r="B10" s="12" t="s">
        <v>679</v>
      </c>
      <c r="C10" s="306" t="s">
        <v>312</v>
      </c>
      <c r="D10" s="306"/>
      <c r="E10" s="307"/>
      <c r="F10" s="33"/>
      <c r="G10" s="33"/>
      <c r="H10" s="33"/>
      <c r="I10" s="33"/>
      <c r="J10" s="33"/>
      <c r="K10" s="33"/>
      <c r="L10" s="33"/>
      <c r="M10" s="33"/>
      <c r="N10" s="34"/>
    </row>
    <row r="11" spans="2:16" ht="59.25" customHeight="1" thickBot="1" x14ac:dyDescent="0.3">
      <c r="B11" s="14" t="s">
        <v>8</v>
      </c>
      <c r="C11" s="15">
        <v>41972</v>
      </c>
      <c r="D11" s="16"/>
      <c r="E11" s="16"/>
      <c r="F11" s="16"/>
      <c r="G11" s="16"/>
      <c r="H11" s="16"/>
      <c r="I11" s="16"/>
      <c r="J11" s="16"/>
      <c r="K11" s="16"/>
      <c r="L11" s="16"/>
      <c r="M11" s="16"/>
      <c r="N11" s="17"/>
    </row>
    <row r="12" spans="2:16" ht="59.25" customHeight="1" x14ac:dyDescent="0.25">
      <c r="B12" s="13"/>
      <c r="C12" s="18"/>
      <c r="D12" s="19"/>
      <c r="E12" s="19"/>
      <c r="F12" s="19"/>
      <c r="G12" s="19"/>
      <c r="H12" s="19"/>
      <c r="I12" s="106"/>
      <c r="J12" s="106"/>
      <c r="K12" s="106"/>
      <c r="L12" s="106"/>
      <c r="M12" s="106"/>
      <c r="N12" s="19"/>
    </row>
    <row r="13" spans="2:16" ht="59.25" customHeight="1" x14ac:dyDescent="0.25">
      <c r="I13" s="106"/>
      <c r="J13" s="106"/>
      <c r="K13" s="106"/>
      <c r="L13" s="106"/>
      <c r="M13" s="106"/>
      <c r="N13" s="107"/>
    </row>
    <row r="14" spans="2:16" ht="59.25" customHeight="1" x14ac:dyDescent="0.25">
      <c r="B14" s="308" t="s">
        <v>100</v>
      </c>
      <c r="C14" s="308"/>
      <c r="D14" s="194" t="s">
        <v>11</v>
      </c>
      <c r="E14" s="194" t="s">
        <v>12</v>
      </c>
      <c r="F14" s="194" t="s">
        <v>28</v>
      </c>
      <c r="G14" s="91"/>
      <c r="I14" s="36"/>
      <c r="J14" s="36"/>
      <c r="K14" s="36"/>
      <c r="L14" s="36"/>
      <c r="M14" s="36"/>
      <c r="N14" s="107"/>
    </row>
    <row r="15" spans="2:16" ht="59.25" customHeight="1" x14ac:dyDescent="0.25">
      <c r="B15" s="308"/>
      <c r="C15" s="308"/>
      <c r="D15" s="194">
        <v>1</v>
      </c>
      <c r="E15" s="35"/>
      <c r="F15" s="35"/>
      <c r="G15" s="92"/>
      <c r="I15" s="37"/>
      <c r="J15" s="37"/>
      <c r="K15" s="37"/>
      <c r="L15" s="37"/>
      <c r="M15" s="37"/>
      <c r="N15" s="107"/>
    </row>
    <row r="16" spans="2:16" ht="59.25" customHeight="1" x14ac:dyDescent="0.25">
      <c r="B16" s="308"/>
      <c r="C16" s="308"/>
      <c r="D16" s="194">
        <v>2</v>
      </c>
      <c r="E16" s="35"/>
      <c r="F16" s="35"/>
      <c r="G16" s="92"/>
      <c r="I16" s="37"/>
      <c r="J16" s="37"/>
      <c r="K16" s="37"/>
      <c r="L16" s="37"/>
      <c r="M16" s="37"/>
      <c r="N16" s="107"/>
    </row>
    <row r="17" spans="1:14" ht="59.25" customHeight="1" x14ac:dyDescent="0.25">
      <c r="B17" s="308"/>
      <c r="C17" s="308"/>
      <c r="D17" s="194">
        <v>3</v>
      </c>
      <c r="E17" s="35"/>
      <c r="F17" s="35"/>
      <c r="G17" s="92"/>
      <c r="I17" s="37"/>
      <c r="J17" s="37"/>
      <c r="K17" s="37"/>
      <c r="L17" s="37"/>
      <c r="M17" s="37"/>
      <c r="N17" s="107"/>
    </row>
    <row r="18" spans="1:14" ht="59.25" customHeight="1" x14ac:dyDescent="0.25">
      <c r="B18" s="308"/>
      <c r="C18" s="308"/>
      <c r="D18" s="194">
        <v>4</v>
      </c>
      <c r="E18" s="219"/>
      <c r="F18" s="35"/>
      <c r="G18" s="92"/>
      <c r="H18" s="22"/>
      <c r="I18" s="37"/>
      <c r="J18" s="37"/>
      <c r="K18" s="37"/>
      <c r="L18" s="37"/>
      <c r="M18" s="37"/>
      <c r="N18" s="20"/>
    </row>
    <row r="19" spans="1:14" ht="59.25" customHeight="1" x14ac:dyDescent="0.25">
      <c r="B19" s="308"/>
      <c r="C19" s="308"/>
      <c r="D19" s="194">
        <v>5</v>
      </c>
      <c r="E19" s="219">
        <v>1775038850</v>
      </c>
      <c r="F19" s="220">
        <v>850</v>
      </c>
      <c r="G19" s="92"/>
      <c r="H19" s="22"/>
      <c r="I19" s="39"/>
      <c r="J19" s="39"/>
      <c r="K19" s="39"/>
      <c r="L19" s="39"/>
      <c r="M19" s="39"/>
      <c r="N19" s="20"/>
    </row>
    <row r="20" spans="1:14" ht="59.25" customHeight="1" x14ac:dyDescent="0.25">
      <c r="B20" s="308"/>
      <c r="C20" s="308"/>
      <c r="D20" s="194">
        <v>6</v>
      </c>
      <c r="E20" s="219"/>
      <c r="F20" s="35"/>
      <c r="G20" s="92"/>
      <c r="H20" s="22"/>
      <c r="I20" s="106"/>
      <c r="J20" s="106"/>
      <c r="K20" s="106"/>
      <c r="L20" s="106"/>
      <c r="M20" s="106"/>
      <c r="N20" s="20"/>
    </row>
    <row r="21" spans="1:14" ht="59.25" customHeight="1" x14ac:dyDescent="0.25">
      <c r="B21" s="308"/>
      <c r="C21" s="308"/>
      <c r="D21" s="194">
        <v>7</v>
      </c>
      <c r="E21" s="219"/>
      <c r="F21" s="35"/>
      <c r="G21" s="92"/>
      <c r="H21" s="22"/>
      <c r="I21" s="106"/>
      <c r="J21" s="106"/>
      <c r="K21" s="106"/>
      <c r="L21" s="106"/>
      <c r="M21" s="106"/>
      <c r="N21" s="20"/>
    </row>
    <row r="22" spans="1:14" ht="59.25" customHeight="1" thickBot="1" x14ac:dyDescent="0.3">
      <c r="B22" s="309" t="s">
        <v>13</v>
      </c>
      <c r="C22" s="310"/>
      <c r="D22" s="194"/>
      <c r="E22" s="204">
        <f>+E19</f>
        <v>1775038850</v>
      </c>
      <c r="F22" s="220">
        <f>SUM(F15:F21)</f>
        <v>850</v>
      </c>
      <c r="G22" s="92"/>
      <c r="H22" s="22"/>
      <c r="I22" s="106"/>
      <c r="J22" s="106"/>
      <c r="K22" s="106"/>
      <c r="L22" s="106"/>
      <c r="M22" s="106"/>
      <c r="N22" s="20"/>
    </row>
    <row r="23" spans="1:14" ht="59.25" customHeight="1" thickBot="1" x14ac:dyDescent="0.3">
      <c r="A23" s="41"/>
      <c r="B23" s="52" t="s">
        <v>14</v>
      </c>
      <c r="C23" s="52" t="s">
        <v>101</v>
      </c>
      <c r="E23" s="36"/>
      <c r="F23" s="36"/>
      <c r="G23" s="36"/>
      <c r="H23" s="36"/>
      <c r="I23" s="10"/>
      <c r="J23" s="10"/>
      <c r="K23" s="10"/>
      <c r="L23" s="10"/>
      <c r="M23" s="10"/>
    </row>
    <row r="24" spans="1:14" ht="59.25" customHeight="1" thickBot="1" x14ac:dyDescent="0.3">
      <c r="A24" s="42">
        <v>1</v>
      </c>
      <c r="C24" s="44">
        <f>F19*80%</f>
        <v>680</v>
      </c>
      <c r="D24" s="40"/>
      <c r="E24" s="43">
        <f>E22</f>
        <v>1775038850</v>
      </c>
      <c r="F24" s="38"/>
      <c r="G24" s="38"/>
      <c r="H24" s="38"/>
      <c r="I24" s="23"/>
      <c r="J24" s="23"/>
      <c r="K24" s="23"/>
      <c r="L24" s="23"/>
      <c r="M24" s="23"/>
    </row>
    <row r="25" spans="1:14" ht="59.25" customHeight="1" x14ac:dyDescent="0.25">
      <c r="A25" s="98"/>
      <c r="C25" s="99"/>
      <c r="D25" s="37"/>
      <c r="E25" s="100"/>
      <c r="F25" s="38"/>
      <c r="G25" s="38"/>
      <c r="H25" s="38"/>
      <c r="I25" s="23"/>
      <c r="J25" s="23"/>
      <c r="K25" s="23"/>
      <c r="L25" s="23"/>
      <c r="M25" s="23"/>
    </row>
    <row r="26" spans="1:14" ht="59.25" customHeight="1" x14ac:dyDescent="0.25">
      <c r="A26" s="98"/>
      <c r="C26" s="99"/>
      <c r="D26" s="37"/>
      <c r="E26" s="100"/>
      <c r="F26" s="38"/>
      <c r="G26" s="38"/>
      <c r="H26" s="38"/>
      <c r="I26" s="23"/>
      <c r="J26" s="23"/>
      <c r="K26" s="23"/>
      <c r="L26" s="23"/>
      <c r="M26" s="23"/>
    </row>
    <row r="27" spans="1:14" ht="59.25" customHeight="1" x14ac:dyDescent="0.25">
      <c r="A27" s="98"/>
      <c r="B27" s="121" t="s">
        <v>136</v>
      </c>
      <c r="C27" s="103"/>
      <c r="D27" s="103"/>
      <c r="E27" s="103"/>
      <c r="F27" s="103"/>
      <c r="G27" s="103"/>
      <c r="H27" s="103"/>
      <c r="I27" s="106"/>
      <c r="J27" s="106"/>
      <c r="K27" s="106"/>
      <c r="L27" s="106"/>
      <c r="M27" s="106"/>
      <c r="N27" s="107"/>
    </row>
    <row r="28" spans="1:14" ht="59.25" customHeight="1" x14ac:dyDescent="0.25">
      <c r="A28" s="98"/>
      <c r="B28" s="103"/>
      <c r="C28" s="103"/>
      <c r="D28" s="103"/>
      <c r="E28" s="103"/>
      <c r="F28" s="103"/>
      <c r="G28" s="103"/>
      <c r="H28" s="103"/>
      <c r="I28" s="106"/>
      <c r="J28" s="106"/>
      <c r="K28" s="106"/>
      <c r="L28" s="106"/>
      <c r="M28" s="106"/>
      <c r="N28" s="107"/>
    </row>
    <row r="29" spans="1:14" ht="59.25" customHeight="1" x14ac:dyDescent="0.25">
      <c r="A29" s="98"/>
      <c r="B29" s="124" t="s">
        <v>32</v>
      </c>
      <c r="C29" s="124" t="s">
        <v>137</v>
      </c>
      <c r="D29" s="124" t="s">
        <v>138</v>
      </c>
      <c r="E29" s="103"/>
      <c r="F29" s="103"/>
      <c r="G29" s="103"/>
      <c r="H29" s="103"/>
      <c r="I29" s="106"/>
      <c r="J29" s="106"/>
      <c r="K29" s="106"/>
      <c r="L29" s="106"/>
      <c r="M29" s="106"/>
      <c r="N29" s="107"/>
    </row>
    <row r="30" spans="1:14" ht="59.25" customHeight="1" x14ac:dyDescent="0.25">
      <c r="A30" s="98"/>
      <c r="B30" s="120" t="s">
        <v>139</v>
      </c>
      <c r="C30" s="193" t="s">
        <v>163</v>
      </c>
      <c r="D30" s="120"/>
      <c r="E30" s="103"/>
      <c r="F30" s="103"/>
      <c r="G30" s="103"/>
      <c r="H30" s="103"/>
      <c r="I30" s="106"/>
      <c r="J30" s="106"/>
      <c r="K30" s="106"/>
      <c r="L30" s="106"/>
      <c r="M30" s="106"/>
      <c r="N30" s="107"/>
    </row>
    <row r="31" spans="1:14" ht="59.25" customHeight="1" x14ac:dyDescent="0.25">
      <c r="A31" s="98"/>
      <c r="B31" s="120" t="s">
        <v>140</v>
      </c>
      <c r="C31" s="193" t="s">
        <v>163</v>
      </c>
      <c r="D31" s="120"/>
      <c r="E31" s="103"/>
      <c r="F31" s="103"/>
      <c r="G31" s="103"/>
      <c r="H31" s="103"/>
      <c r="I31" s="106"/>
      <c r="J31" s="106"/>
      <c r="K31" s="106"/>
      <c r="L31" s="106"/>
      <c r="M31" s="106"/>
      <c r="N31" s="107"/>
    </row>
    <row r="32" spans="1:14" ht="59.25" customHeight="1" x14ac:dyDescent="0.25">
      <c r="A32" s="98"/>
      <c r="B32" s="120" t="s">
        <v>141</v>
      </c>
      <c r="C32" s="193" t="s">
        <v>163</v>
      </c>
      <c r="D32" s="120"/>
      <c r="E32" s="103"/>
      <c r="F32" s="103"/>
      <c r="G32" s="103"/>
      <c r="H32" s="103"/>
      <c r="I32" s="106"/>
      <c r="J32" s="106"/>
      <c r="K32" s="106"/>
      <c r="L32" s="106"/>
      <c r="M32" s="106"/>
      <c r="N32" s="107"/>
    </row>
    <row r="33" spans="1:17" ht="59.25" customHeight="1" x14ac:dyDescent="0.25">
      <c r="A33" s="98"/>
      <c r="B33" s="120" t="s">
        <v>142</v>
      </c>
      <c r="C33" s="193"/>
      <c r="D33" s="240" t="s">
        <v>163</v>
      </c>
      <c r="E33" s="103"/>
      <c r="F33" s="103"/>
      <c r="G33" s="103"/>
      <c r="H33" s="103"/>
      <c r="I33" s="106"/>
      <c r="J33" s="106"/>
      <c r="K33" s="106"/>
      <c r="L33" s="106"/>
      <c r="M33" s="106"/>
      <c r="N33" s="107"/>
    </row>
    <row r="34" spans="1:17" ht="59.25" customHeight="1" x14ac:dyDescent="0.25">
      <c r="A34" s="98"/>
      <c r="B34" s="103"/>
      <c r="C34" s="103"/>
      <c r="D34" s="103"/>
      <c r="E34" s="103"/>
      <c r="F34" s="103"/>
      <c r="G34" s="103"/>
      <c r="H34" s="103"/>
      <c r="I34" s="106"/>
      <c r="J34" s="106"/>
      <c r="K34" s="106"/>
      <c r="L34" s="106"/>
      <c r="M34" s="106"/>
      <c r="N34" s="107"/>
    </row>
    <row r="35" spans="1:17" ht="59.25" customHeight="1" x14ac:dyDescent="0.25">
      <c r="A35" s="98"/>
      <c r="B35" s="103"/>
      <c r="C35" s="103"/>
      <c r="D35" s="103"/>
      <c r="E35" s="103"/>
      <c r="F35" s="103"/>
      <c r="G35" s="103"/>
      <c r="H35" s="103"/>
      <c r="I35" s="106"/>
      <c r="J35" s="106"/>
      <c r="K35" s="106"/>
      <c r="L35" s="106"/>
      <c r="M35" s="106"/>
      <c r="N35" s="107"/>
    </row>
    <row r="36" spans="1:17" ht="59.25" customHeight="1" x14ac:dyDescent="0.25">
      <c r="A36" s="98"/>
      <c r="B36" s="121" t="s">
        <v>143</v>
      </c>
      <c r="C36" s="103"/>
      <c r="D36" s="103"/>
      <c r="E36" s="103"/>
      <c r="F36" s="103"/>
      <c r="G36" s="103"/>
      <c r="H36" s="103"/>
      <c r="I36" s="106"/>
      <c r="J36" s="106"/>
      <c r="K36" s="106"/>
      <c r="L36" s="106"/>
      <c r="M36" s="106"/>
      <c r="N36" s="107"/>
    </row>
    <row r="37" spans="1:17" ht="59.25" customHeight="1" x14ac:dyDescent="0.25">
      <c r="A37" s="98"/>
      <c r="B37" s="103"/>
      <c r="C37" s="103"/>
      <c r="D37" s="103"/>
      <c r="E37" s="103"/>
      <c r="F37" s="103"/>
      <c r="G37" s="103"/>
      <c r="H37" s="103"/>
      <c r="I37" s="106"/>
      <c r="J37" s="106"/>
      <c r="K37" s="106"/>
      <c r="L37" s="106"/>
      <c r="M37" s="106"/>
      <c r="N37" s="107"/>
    </row>
    <row r="38" spans="1:17" ht="59.25" customHeight="1" x14ac:dyDescent="0.25">
      <c r="A38" s="98"/>
      <c r="B38" s="103"/>
      <c r="C38" s="103"/>
      <c r="D38" s="103"/>
      <c r="E38" s="103"/>
      <c r="F38" s="103"/>
      <c r="G38" s="103"/>
      <c r="H38" s="103"/>
      <c r="I38" s="106"/>
      <c r="J38" s="106"/>
      <c r="K38" s="106"/>
      <c r="L38" s="106"/>
      <c r="M38" s="106"/>
      <c r="N38" s="107"/>
    </row>
    <row r="39" spans="1:17" ht="59.25" customHeight="1" x14ac:dyDescent="0.25">
      <c r="A39" s="98"/>
      <c r="B39" s="124" t="s">
        <v>32</v>
      </c>
      <c r="C39" s="124" t="s">
        <v>57</v>
      </c>
      <c r="D39" s="123" t="s">
        <v>50</v>
      </c>
      <c r="E39" s="123" t="s">
        <v>15</v>
      </c>
      <c r="F39" s="103"/>
      <c r="G39" s="103"/>
      <c r="H39" s="103"/>
      <c r="I39" s="106"/>
      <c r="J39" s="106"/>
      <c r="K39" s="106"/>
      <c r="L39" s="106"/>
      <c r="M39" s="106"/>
      <c r="N39" s="107"/>
    </row>
    <row r="40" spans="1:17" ht="59.25" customHeight="1" x14ac:dyDescent="0.25">
      <c r="A40" s="98"/>
      <c r="B40" s="104" t="s">
        <v>144</v>
      </c>
      <c r="C40" s="105">
        <v>40</v>
      </c>
      <c r="D40" s="193">
        <f>D141</f>
        <v>40</v>
      </c>
      <c r="E40" s="311">
        <f>+D40+D41</f>
        <v>100</v>
      </c>
      <c r="F40" s="103"/>
      <c r="G40" s="103"/>
      <c r="H40" s="103"/>
      <c r="I40" s="106"/>
      <c r="J40" s="106"/>
      <c r="K40" s="106"/>
      <c r="L40" s="106"/>
      <c r="M40" s="106"/>
      <c r="N40" s="107"/>
    </row>
    <row r="41" spans="1:17" ht="59.25" customHeight="1" x14ac:dyDescent="0.25">
      <c r="A41" s="98"/>
      <c r="B41" s="104" t="s">
        <v>145</v>
      </c>
      <c r="C41" s="105">
        <v>60</v>
      </c>
      <c r="D41" s="193">
        <f>D142</f>
        <v>60</v>
      </c>
      <c r="E41" s="312"/>
      <c r="F41" s="103"/>
      <c r="G41" s="103"/>
      <c r="H41" s="103"/>
      <c r="I41" s="106"/>
      <c r="J41" s="106"/>
      <c r="K41" s="106"/>
      <c r="L41" s="106"/>
      <c r="M41" s="106"/>
      <c r="N41" s="107"/>
    </row>
    <row r="42" spans="1:17" ht="59.25" customHeight="1" x14ac:dyDescent="0.25">
      <c r="A42" s="98"/>
      <c r="C42" s="99"/>
      <c r="D42" s="37"/>
      <c r="E42" s="100"/>
      <c r="F42" s="38"/>
      <c r="G42" s="38"/>
      <c r="H42" s="38"/>
      <c r="I42" s="23"/>
      <c r="J42" s="23"/>
      <c r="K42" s="23"/>
      <c r="L42" s="23"/>
      <c r="M42" s="23"/>
    </row>
    <row r="43" spans="1:17" ht="59.25" customHeight="1" x14ac:dyDescent="0.25">
      <c r="A43" s="98"/>
      <c r="C43" s="99"/>
      <c r="D43" s="37"/>
      <c r="E43" s="100"/>
      <c r="F43" s="38"/>
      <c r="G43" s="38"/>
      <c r="H43" s="38"/>
      <c r="I43" s="23"/>
      <c r="J43" s="23"/>
      <c r="K43" s="23"/>
      <c r="L43" s="23"/>
      <c r="M43" s="23"/>
    </row>
    <row r="44" spans="1:17" ht="59.25" customHeight="1" x14ac:dyDescent="0.25">
      <c r="A44" s="98"/>
      <c r="C44" s="99"/>
      <c r="D44" s="37"/>
      <c r="E44" s="100"/>
      <c r="F44" s="38"/>
      <c r="G44" s="38"/>
      <c r="H44" s="38"/>
      <c r="I44" s="23"/>
      <c r="J44" s="23"/>
      <c r="K44" s="23"/>
      <c r="L44" s="23"/>
      <c r="M44" s="23"/>
    </row>
    <row r="45" spans="1:17" ht="59.25" customHeight="1" thickBot="1" x14ac:dyDescent="0.3">
      <c r="M45" s="313" t="s">
        <v>34</v>
      </c>
      <c r="N45" s="313"/>
    </row>
    <row r="46" spans="1:17" ht="59.25" customHeight="1" x14ac:dyDescent="0.25">
      <c r="B46" s="121" t="s">
        <v>29</v>
      </c>
      <c r="M46" s="63"/>
      <c r="N46" s="63"/>
    </row>
    <row r="47" spans="1:17" ht="59.25" customHeight="1" thickBot="1" x14ac:dyDescent="0.3">
      <c r="M47" s="63"/>
      <c r="N47" s="63"/>
    </row>
    <row r="48" spans="1:17" s="106" customFormat="1" ht="59.2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ht="59.25" customHeight="1" x14ac:dyDescent="0.25">
      <c r="A49" s="45">
        <v>1</v>
      </c>
      <c r="B49" s="48" t="s">
        <v>455</v>
      </c>
      <c r="C49" s="114" t="s">
        <v>456</v>
      </c>
      <c r="D49" s="113" t="s">
        <v>188</v>
      </c>
      <c r="E49" s="221">
        <v>5102012</v>
      </c>
      <c r="F49" s="109" t="s">
        <v>137</v>
      </c>
      <c r="G49" s="155" t="s">
        <v>226</v>
      </c>
      <c r="H49" s="116">
        <v>41166</v>
      </c>
      <c r="I49" s="116">
        <v>41274</v>
      </c>
      <c r="J49" s="110" t="s">
        <v>138</v>
      </c>
      <c r="K49" s="222">
        <f>(I49-H49)/30</f>
        <v>3.6</v>
      </c>
      <c r="L49" s="110" t="s">
        <v>226</v>
      </c>
      <c r="M49" s="101">
        <v>854</v>
      </c>
      <c r="N49" s="101" t="s">
        <v>226</v>
      </c>
      <c r="O49" s="26">
        <v>707575680</v>
      </c>
      <c r="P49" s="26" t="s">
        <v>457</v>
      </c>
      <c r="Q49" s="156"/>
      <c r="R49" s="111"/>
      <c r="S49" s="111"/>
      <c r="T49" s="111"/>
      <c r="U49" s="111"/>
      <c r="V49" s="111"/>
      <c r="W49" s="111"/>
      <c r="X49" s="111"/>
      <c r="Y49" s="111"/>
      <c r="Z49" s="111"/>
    </row>
    <row r="50" spans="1:26" s="112" customFormat="1" ht="59.25" customHeight="1" x14ac:dyDescent="0.25">
      <c r="A50" s="45">
        <f>+A49+1</f>
        <v>2</v>
      </c>
      <c r="B50" s="48" t="s">
        <v>458</v>
      </c>
      <c r="C50" s="114" t="s">
        <v>456</v>
      </c>
      <c r="D50" s="113" t="s">
        <v>188</v>
      </c>
      <c r="E50" s="221" t="s">
        <v>459</v>
      </c>
      <c r="F50" s="109" t="s">
        <v>137</v>
      </c>
      <c r="G50" s="109" t="s">
        <v>226</v>
      </c>
      <c r="H50" s="116">
        <v>41246</v>
      </c>
      <c r="I50" s="116">
        <v>41912</v>
      </c>
      <c r="J50" s="110" t="s">
        <v>138</v>
      </c>
      <c r="K50" s="222">
        <f>((I50-H50)/30)-L50</f>
        <v>21.266666666666666</v>
      </c>
      <c r="L50" s="101">
        <f>(I49-H50)/30</f>
        <v>0.93333333333333335</v>
      </c>
      <c r="M50" s="101">
        <v>116</v>
      </c>
      <c r="N50" s="101" t="s">
        <v>226</v>
      </c>
      <c r="O50" s="26">
        <v>456464119</v>
      </c>
      <c r="P50" s="26" t="s">
        <v>460</v>
      </c>
      <c r="Q50" s="156" t="s">
        <v>699</v>
      </c>
      <c r="R50" s="111"/>
      <c r="S50" s="111"/>
      <c r="T50" s="111"/>
      <c r="U50" s="111"/>
      <c r="V50" s="111"/>
      <c r="W50" s="111"/>
      <c r="X50" s="111"/>
      <c r="Y50" s="111"/>
      <c r="Z50" s="111"/>
    </row>
    <row r="51" spans="1:26" s="112" customFormat="1" ht="59.25" customHeight="1" x14ac:dyDescent="0.25">
      <c r="A51" s="45"/>
      <c r="B51" s="48" t="s">
        <v>15</v>
      </c>
      <c r="C51" s="114"/>
      <c r="D51" s="113"/>
      <c r="E51" s="188"/>
      <c r="F51" s="109"/>
      <c r="G51" s="109"/>
      <c r="H51" s="109"/>
      <c r="I51" s="110"/>
      <c r="J51" s="110"/>
      <c r="K51" s="115">
        <f>SUM(K49:K50)</f>
        <v>24.866666666666667</v>
      </c>
      <c r="L51" s="115">
        <f>SUM(L49:L50)</f>
        <v>0.93333333333333335</v>
      </c>
      <c r="M51" s="154">
        <f>SUM(M49:M50)</f>
        <v>970</v>
      </c>
      <c r="N51" s="115">
        <f>SUM(N49:N50)</f>
        <v>0</v>
      </c>
      <c r="O51" s="26"/>
      <c r="P51" s="26"/>
      <c r="Q51" s="157"/>
    </row>
    <row r="52" spans="1:26" s="29" customFormat="1" ht="59.25" customHeight="1" x14ac:dyDescent="0.25">
      <c r="E52" s="30"/>
    </row>
    <row r="53" spans="1:26" s="29" customFormat="1" ht="59.25" customHeight="1" x14ac:dyDescent="0.25">
      <c r="B53" s="299" t="s">
        <v>27</v>
      </c>
      <c r="C53" s="299" t="s">
        <v>26</v>
      </c>
      <c r="D53" s="301" t="s">
        <v>33</v>
      </c>
      <c r="E53" s="301"/>
    </row>
    <row r="54" spans="1:26" s="29" customFormat="1" ht="59.25" customHeight="1" x14ac:dyDescent="0.25">
      <c r="B54" s="300"/>
      <c r="C54" s="300"/>
      <c r="D54" s="195" t="s">
        <v>22</v>
      </c>
      <c r="E54" s="61" t="s">
        <v>23</v>
      </c>
    </row>
    <row r="55" spans="1:26" s="29" customFormat="1" ht="59.25" customHeight="1" x14ac:dyDescent="0.25">
      <c r="B55" s="58" t="s">
        <v>20</v>
      </c>
      <c r="C55" s="59">
        <f>+K51</f>
        <v>24.866666666666667</v>
      </c>
      <c r="D55" s="56" t="s">
        <v>163</v>
      </c>
      <c r="E55" s="57"/>
      <c r="F55" s="31"/>
      <c r="G55" s="31"/>
      <c r="H55" s="31"/>
      <c r="I55" s="31"/>
      <c r="J55" s="31"/>
      <c r="K55" s="31"/>
      <c r="L55" s="31"/>
      <c r="M55" s="31"/>
    </row>
    <row r="56" spans="1:26" s="29" customFormat="1" ht="59.25" customHeight="1" x14ac:dyDescent="0.25">
      <c r="B56" s="58" t="s">
        <v>24</v>
      </c>
      <c r="C56" s="59">
        <f>+M51</f>
        <v>970</v>
      </c>
      <c r="D56" s="56" t="s">
        <v>163</v>
      </c>
      <c r="E56" s="57"/>
    </row>
    <row r="57" spans="1:26" s="29" customFormat="1" ht="59.25" customHeight="1" x14ac:dyDescent="0.25">
      <c r="B57" s="32"/>
      <c r="C57" s="317"/>
      <c r="D57" s="317"/>
      <c r="E57" s="317"/>
      <c r="F57" s="317"/>
      <c r="G57" s="317"/>
      <c r="H57" s="317"/>
      <c r="I57" s="317"/>
      <c r="J57" s="317"/>
      <c r="K57" s="317"/>
      <c r="L57" s="317"/>
      <c r="M57" s="317"/>
      <c r="N57" s="317"/>
    </row>
    <row r="58" spans="1:26" ht="59.25" customHeight="1" thickBot="1" x14ac:dyDescent="0.3"/>
    <row r="59" spans="1:26" ht="59.25" customHeight="1" thickBot="1" x14ac:dyDescent="0.3">
      <c r="B59" s="318" t="s">
        <v>103</v>
      </c>
      <c r="C59" s="318"/>
      <c r="D59" s="318"/>
      <c r="E59" s="318"/>
      <c r="F59" s="318"/>
      <c r="G59" s="318"/>
      <c r="H59" s="318"/>
      <c r="I59" s="318"/>
      <c r="J59" s="318"/>
      <c r="K59" s="318"/>
      <c r="L59" s="318"/>
      <c r="M59" s="318"/>
      <c r="N59" s="318"/>
    </row>
    <row r="62" spans="1:26" ht="59.25" customHeight="1" x14ac:dyDescent="0.25">
      <c r="B62" s="119" t="s">
        <v>150</v>
      </c>
      <c r="C62" s="66" t="s">
        <v>2</v>
      </c>
      <c r="D62" s="66" t="s">
        <v>105</v>
      </c>
      <c r="E62" s="66" t="s">
        <v>104</v>
      </c>
      <c r="F62" s="66" t="s">
        <v>106</v>
      </c>
      <c r="G62" s="66" t="s">
        <v>107</v>
      </c>
      <c r="H62" s="66" t="s">
        <v>108</v>
      </c>
      <c r="I62" s="66" t="s">
        <v>109</v>
      </c>
      <c r="J62" s="66" t="s">
        <v>110</v>
      </c>
      <c r="K62" s="66" t="s">
        <v>111</v>
      </c>
      <c r="L62" s="66" t="s">
        <v>112</v>
      </c>
      <c r="M62" s="95" t="s">
        <v>113</v>
      </c>
      <c r="N62" s="95" t="s">
        <v>114</v>
      </c>
      <c r="O62" s="314" t="s">
        <v>3</v>
      </c>
      <c r="P62" s="316"/>
      <c r="Q62" s="66" t="s">
        <v>17</v>
      </c>
    </row>
    <row r="63" spans="1:26" ht="89.25" customHeight="1" x14ac:dyDescent="0.25">
      <c r="B63" s="3" t="s">
        <v>195</v>
      </c>
      <c r="C63" s="3" t="s">
        <v>195</v>
      </c>
      <c r="D63" s="97" t="s">
        <v>461</v>
      </c>
      <c r="E63" s="5">
        <v>20</v>
      </c>
      <c r="F63" s="4" t="s">
        <v>226</v>
      </c>
      <c r="G63" s="4" t="s">
        <v>226</v>
      </c>
      <c r="H63" s="4" t="s">
        <v>226</v>
      </c>
      <c r="I63" s="4" t="s">
        <v>137</v>
      </c>
      <c r="J63" s="56"/>
      <c r="K63" s="240"/>
      <c r="L63" s="240"/>
      <c r="M63" s="240"/>
      <c r="N63" s="120"/>
      <c r="O63" s="319" t="s">
        <v>694</v>
      </c>
      <c r="P63" s="320"/>
      <c r="Q63" s="193" t="s">
        <v>137</v>
      </c>
    </row>
    <row r="64" spans="1:26" ht="86.25" customHeight="1" x14ac:dyDescent="0.25">
      <c r="B64" s="3" t="s">
        <v>195</v>
      </c>
      <c r="C64" s="3" t="s">
        <v>195</v>
      </c>
      <c r="D64" s="97" t="s">
        <v>462</v>
      </c>
      <c r="E64" s="5">
        <v>20</v>
      </c>
      <c r="F64" s="4" t="s">
        <v>226</v>
      </c>
      <c r="G64" s="4" t="s">
        <v>226</v>
      </c>
      <c r="H64" s="4" t="s">
        <v>226</v>
      </c>
      <c r="I64" s="4" t="s">
        <v>137</v>
      </c>
      <c r="J64" s="56"/>
      <c r="K64" s="240"/>
      <c r="L64" s="240"/>
      <c r="M64" s="240"/>
      <c r="N64" s="120"/>
      <c r="O64" s="319" t="s">
        <v>680</v>
      </c>
      <c r="P64" s="320"/>
      <c r="Q64" s="193" t="s">
        <v>137</v>
      </c>
    </row>
    <row r="65" spans="2:17" ht="90" customHeight="1" x14ac:dyDescent="0.25">
      <c r="B65" s="3" t="s">
        <v>195</v>
      </c>
      <c r="C65" s="3" t="s">
        <v>195</v>
      </c>
      <c r="D65" s="97" t="s">
        <v>463</v>
      </c>
      <c r="E65" s="5">
        <v>20</v>
      </c>
      <c r="F65" s="4" t="s">
        <v>226</v>
      </c>
      <c r="G65" s="4" t="s">
        <v>226</v>
      </c>
      <c r="H65" s="4" t="s">
        <v>226</v>
      </c>
      <c r="I65" s="4" t="s">
        <v>137</v>
      </c>
      <c r="J65" s="56"/>
      <c r="K65" s="240"/>
      <c r="L65" s="240"/>
      <c r="M65" s="240"/>
      <c r="N65" s="120"/>
      <c r="O65" s="319" t="s">
        <v>680</v>
      </c>
      <c r="P65" s="320"/>
      <c r="Q65" s="193" t="s">
        <v>137</v>
      </c>
    </row>
    <row r="66" spans="2:17" ht="87" customHeight="1" x14ac:dyDescent="0.25">
      <c r="B66" s="3" t="s">
        <v>195</v>
      </c>
      <c r="C66" s="3" t="s">
        <v>195</v>
      </c>
      <c r="D66" s="97" t="s">
        <v>464</v>
      </c>
      <c r="E66" s="5">
        <v>20</v>
      </c>
      <c r="F66" s="4" t="s">
        <v>226</v>
      </c>
      <c r="G66" s="4" t="s">
        <v>226</v>
      </c>
      <c r="H66" s="4" t="s">
        <v>226</v>
      </c>
      <c r="I66" s="4" t="s">
        <v>137</v>
      </c>
      <c r="J66" s="56"/>
      <c r="K66" s="240"/>
      <c r="L66" s="240"/>
      <c r="M66" s="240"/>
      <c r="N66" s="120"/>
      <c r="O66" s="319" t="s">
        <v>680</v>
      </c>
      <c r="P66" s="320"/>
      <c r="Q66" s="193" t="s">
        <v>137</v>
      </c>
    </row>
    <row r="67" spans="2:17" ht="59.25" customHeight="1" x14ac:dyDescent="0.25">
      <c r="B67" s="3"/>
      <c r="C67" s="3"/>
      <c r="D67" s="5"/>
      <c r="E67" s="5"/>
      <c r="F67" s="4"/>
      <c r="G67" s="4"/>
      <c r="H67" s="4"/>
      <c r="I67" s="96"/>
      <c r="J67" s="96"/>
      <c r="K67" s="120"/>
      <c r="L67" s="120"/>
      <c r="M67" s="120"/>
      <c r="N67" s="120"/>
      <c r="O67" s="321"/>
      <c r="P67" s="322"/>
      <c r="Q67" s="120"/>
    </row>
    <row r="68" spans="2:17" ht="59.25" customHeight="1" x14ac:dyDescent="0.25">
      <c r="B68" s="3"/>
      <c r="C68" s="3"/>
      <c r="D68" s="5"/>
      <c r="E68" s="5"/>
      <c r="F68" s="4"/>
      <c r="G68" s="4"/>
      <c r="H68" s="4"/>
      <c r="I68" s="96"/>
      <c r="J68" s="96"/>
      <c r="K68" s="120"/>
      <c r="L68" s="120"/>
      <c r="M68" s="120"/>
      <c r="N68" s="120"/>
      <c r="O68" s="321"/>
      <c r="P68" s="322"/>
      <c r="Q68" s="120"/>
    </row>
    <row r="69" spans="2:17" ht="59.25" customHeight="1" x14ac:dyDescent="0.25">
      <c r="B69" s="120"/>
      <c r="C69" s="120"/>
      <c r="D69" s="120"/>
      <c r="E69" s="120"/>
      <c r="F69" s="120"/>
      <c r="G69" s="120"/>
      <c r="H69" s="120"/>
      <c r="I69" s="120"/>
      <c r="J69" s="120"/>
      <c r="K69" s="120"/>
      <c r="L69" s="120"/>
      <c r="M69" s="120"/>
      <c r="N69" s="120"/>
      <c r="O69" s="321"/>
      <c r="P69" s="322"/>
      <c r="Q69" s="120"/>
    </row>
    <row r="70" spans="2:17" ht="59.25" customHeight="1" x14ac:dyDescent="0.25">
      <c r="B70" s="9" t="s">
        <v>1</v>
      </c>
    </row>
    <row r="71" spans="2:17" ht="59.25" customHeight="1" x14ac:dyDescent="0.25">
      <c r="B71" s="9" t="s">
        <v>36</v>
      </c>
    </row>
    <row r="72" spans="2:17" ht="59.25" customHeight="1" x14ac:dyDescent="0.25">
      <c r="B72" s="9" t="s">
        <v>61</v>
      </c>
    </row>
    <row r="74" spans="2:17" ht="59.25" customHeight="1" thickBot="1" x14ac:dyDescent="0.3"/>
    <row r="75" spans="2:17" ht="59.25" customHeight="1" thickBot="1" x14ac:dyDescent="0.3">
      <c r="B75" s="323" t="s">
        <v>37</v>
      </c>
      <c r="C75" s="324"/>
      <c r="D75" s="324"/>
      <c r="E75" s="324"/>
      <c r="F75" s="324"/>
      <c r="G75" s="324"/>
      <c r="H75" s="324"/>
      <c r="I75" s="324"/>
      <c r="J75" s="324"/>
      <c r="K75" s="324"/>
      <c r="L75" s="324"/>
      <c r="M75" s="324"/>
      <c r="N75" s="325"/>
    </row>
    <row r="80" spans="2:17" ht="59.25" customHeight="1" x14ac:dyDescent="0.25">
      <c r="B80" s="118" t="s">
        <v>0</v>
      </c>
      <c r="C80" s="119" t="s">
        <v>38</v>
      </c>
      <c r="D80" s="119" t="s">
        <v>39</v>
      </c>
      <c r="E80" s="119" t="s">
        <v>115</v>
      </c>
      <c r="F80" s="119" t="s">
        <v>117</v>
      </c>
      <c r="G80" s="119" t="s">
        <v>118</v>
      </c>
      <c r="H80" s="119" t="s">
        <v>119</v>
      </c>
      <c r="I80" s="119" t="s">
        <v>116</v>
      </c>
      <c r="J80" s="314" t="s">
        <v>120</v>
      </c>
      <c r="K80" s="315"/>
      <c r="L80" s="316"/>
      <c r="M80" s="119" t="s">
        <v>124</v>
      </c>
      <c r="N80" s="119" t="s">
        <v>40</v>
      </c>
      <c r="O80" s="119" t="s">
        <v>41</v>
      </c>
      <c r="P80" s="314" t="s">
        <v>3</v>
      </c>
      <c r="Q80" s="316"/>
    </row>
    <row r="81" spans="1:17" ht="96" customHeight="1" x14ac:dyDescent="0.25">
      <c r="A81" s="120"/>
      <c r="B81" s="192" t="s">
        <v>42</v>
      </c>
      <c r="C81" s="223">
        <v>4</v>
      </c>
      <c r="D81" s="3" t="s">
        <v>465</v>
      </c>
      <c r="E81" s="3">
        <v>65631225</v>
      </c>
      <c r="F81" s="3" t="s">
        <v>466</v>
      </c>
      <c r="G81" s="3" t="s">
        <v>467</v>
      </c>
      <c r="H81" s="180">
        <v>39066</v>
      </c>
      <c r="I81" s="5"/>
      <c r="J81" s="1" t="s">
        <v>468</v>
      </c>
      <c r="K81" s="97" t="s">
        <v>469</v>
      </c>
      <c r="L81" s="96" t="s">
        <v>320</v>
      </c>
      <c r="M81" s="120" t="s">
        <v>137</v>
      </c>
      <c r="N81" s="120" t="s">
        <v>137</v>
      </c>
      <c r="O81" s="120" t="s">
        <v>137</v>
      </c>
      <c r="P81" s="319" t="s">
        <v>685</v>
      </c>
      <c r="Q81" s="322"/>
    </row>
    <row r="82" spans="1:17" ht="79.5" customHeight="1" x14ac:dyDescent="0.25">
      <c r="A82" s="120"/>
      <c r="B82" s="192" t="s">
        <v>42</v>
      </c>
      <c r="C82" s="223">
        <v>4</v>
      </c>
      <c r="D82" s="3" t="s">
        <v>470</v>
      </c>
      <c r="E82" s="3">
        <v>1010162198</v>
      </c>
      <c r="F82" s="3" t="s">
        <v>193</v>
      </c>
      <c r="G82" s="3" t="s">
        <v>471</v>
      </c>
      <c r="H82" s="180">
        <v>41178</v>
      </c>
      <c r="I82" s="5">
        <v>131978</v>
      </c>
      <c r="J82" s="192" t="s">
        <v>472</v>
      </c>
      <c r="K82" s="97" t="s">
        <v>473</v>
      </c>
      <c r="L82" s="96" t="s">
        <v>320</v>
      </c>
      <c r="M82" s="120" t="s">
        <v>137</v>
      </c>
      <c r="N82" s="120" t="s">
        <v>137</v>
      </c>
      <c r="O82" s="120" t="s">
        <v>137</v>
      </c>
      <c r="P82" s="319" t="s">
        <v>685</v>
      </c>
      <c r="Q82" s="322"/>
    </row>
    <row r="83" spans="1:17" ht="59.25" customHeight="1" x14ac:dyDescent="0.25">
      <c r="A83" s="67"/>
      <c r="B83" s="192" t="s">
        <v>42</v>
      </c>
      <c r="C83" s="196">
        <v>4</v>
      </c>
      <c r="D83" s="224" t="s">
        <v>474</v>
      </c>
      <c r="E83" s="3">
        <v>28798487</v>
      </c>
      <c r="F83" s="3" t="s">
        <v>686</v>
      </c>
      <c r="G83" s="3" t="s">
        <v>475</v>
      </c>
      <c r="H83" s="180">
        <v>41608</v>
      </c>
      <c r="I83" s="5"/>
      <c r="J83" s="239" t="s">
        <v>468</v>
      </c>
      <c r="K83" s="97" t="s">
        <v>476</v>
      </c>
      <c r="L83" s="96" t="s">
        <v>492</v>
      </c>
      <c r="M83" s="120" t="s">
        <v>137</v>
      </c>
      <c r="N83" s="244" t="s">
        <v>138</v>
      </c>
      <c r="O83" s="120" t="s">
        <v>137</v>
      </c>
      <c r="P83" s="326" t="s">
        <v>688</v>
      </c>
      <c r="Q83" s="327"/>
    </row>
    <row r="84" spans="1:17" ht="59.25" customHeight="1" x14ac:dyDescent="0.25">
      <c r="A84" s="225"/>
      <c r="B84" s="67" t="s">
        <v>42</v>
      </c>
      <c r="C84" s="223">
        <v>4</v>
      </c>
      <c r="D84" s="3" t="s">
        <v>477</v>
      </c>
      <c r="E84" s="3">
        <v>1110498578</v>
      </c>
      <c r="F84" s="3" t="s">
        <v>193</v>
      </c>
      <c r="G84" s="3" t="s">
        <v>478</v>
      </c>
      <c r="H84" s="180">
        <v>41451</v>
      </c>
      <c r="I84" s="5">
        <v>137420</v>
      </c>
      <c r="J84" s="192" t="s">
        <v>479</v>
      </c>
      <c r="K84" s="97" t="s">
        <v>480</v>
      </c>
      <c r="L84" s="96" t="s">
        <v>492</v>
      </c>
      <c r="M84" s="120" t="s">
        <v>137</v>
      </c>
      <c r="N84" s="120" t="s">
        <v>138</v>
      </c>
      <c r="O84" s="120" t="s">
        <v>137</v>
      </c>
      <c r="P84" s="326" t="s">
        <v>687</v>
      </c>
      <c r="Q84" s="327"/>
    </row>
    <row r="85" spans="1:17" ht="59.25" customHeight="1" x14ac:dyDescent="0.25">
      <c r="B85" s="192" t="s">
        <v>43</v>
      </c>
      <c r="C85" s="223">
        <v>8</v>
      </c>
      <c r="D85" s="3" t="s">
        <v>481</v>
      </c>
      <c r="E85" s="3">
        <v>1085247359</v>
      </c>
      <c r="F85" s="3" t="s">
        <v>262</v>
      </c>
      <c r="G85" s="3" t="s">
        <v>482</v>
      </c>
      <c r="H85" s="180">
        <v>40445</v>
      </c>
      <c r="I85" s="5">
        <v>123124</v>
      </c>
      <c r="J85" s="186" t="s">
        <v>483</v>
      </c>
      <c r="K85" s="187" t="s">
        <v>484</v>
      </c>
      <c r="L85" s="96" t="s">
        <v>320</v>
      </c>
      <c r="M85" s="120" t="s">
        <v>137</v>
      </c>
      <c r="N85" s="120" t="s">
        <v>137</v>
      </c>
      <c r="O85" s="120" t="s">
        <v>137</v>
      </c>
      <c r="P85" s="321"/>
      <c r="Q85" s="322"/>
    </row>
    <row r="86" spans="1:17" ht="59.25" customHeight="1" x14ac:dyDescent="0.25">
      <c r="B86" s="192" t="s">
        <v>43</v>
      </c>
      <c r="C86" s="223">
        <v>8</v>
      </c>
      <c r="D86" s="3" t="s">
        <v>485</v>
      </c>
      <c r="E86" s="3">
        <v>1004798046</v>
      </c>
      <c r="F86" s="3" t="s">
        <v>193</v>
      </c>
      <c r="G86" s="3" t="s">
        <v>216</v>
      </c>
      <c r="H86" s="180">
        <v>41334</v>
      </c>
      <c r="I86" s="67"/>
      <c r="J86" s="67" t="s">
        <v>486</v>
      </c>
      <c r="K86" s="191" t="s">
        <v>487</v>
      </c>
      <c r="L86" s="96" t="s">
        <v>320</v>
      </c>
      <c r="M86" s="120" t="s">
        <v>137</v>
      </c>
      <c r="N86" s="120" t="s">
        <v>137</v>
      </c>
      <c r="O86" s="120" t="s">
        <v>137</v>
      </c>
      <c r="P86" s="321" t="s">
        <v>689</v>
      </c>
      <c r="Q86" s="322"/>
    </row>
    <row r="87" spans="1:17" ht="59.25" customHeight="1" x14ac:dyDescent="0.25">
      <c r="B87" s="192" t="s">
        <v>43</v>
      </c>
      <c r="C87" s="223">
        <v>8</v>
      </c>
      <c r="D87" s="3" t="s">
        <v>488</v>
      </c>
      <c r="E87" s="3">
        <v>1106738224</v>
      </c>
      <c r="F87" s="3" t="s">
        <v>193</v>
      </c>
      <c r="G87" s="3" t="s">
        <v>489</v>
      </c>
      <c r="H87" s="180">
        <v>41810</v>
      </c>
      <c r="I87" s="5">
        <v>144245</v>
      </c>
      <c r="J87" s="67" t="s">
        <v>490</v>
      </c>
      <c r="K87" s="97" t="s">
        <v>491</v>
      </c>
      <c r="L87" s="96" t="s">
        <v>492</v>
      </c>
      <c r="M87" s="120" t="s">
        <v>137</v>
      </c>
      <c r="N87" s="120" t="s">
        <v>137</v>
      </c>
      <c r="O87" s="120" t="s">
        <v>137</v>
      </c>
      <c r="P87" s="319" t="s">
        <v>690</v>
      </c>
      <c r="Q87" s="322"/>
    </row>
    <row r="88" spans="1:17" ht="59.25" customHeight="1" x14ac:dyDescent="0.25">
      <c r="B88" s="192" t="s">
        <v>43</v>
      </c>
      <c r="C88" s="223">
        <v>8</v>
      </c>
      <c r="D88" s="3" t="s">
        <v>493</v>
      </c>
      <c r="E88" s="3">
        <v>1094915334</v>
      </c>
      <c r="F88" s="3" t="s">
        <v>193</v>
      </c>
      <c r="G88" s="3" t="s">
        <v>282</v>
      </c>
      <c r="H88" s="180">
        <v>41367</v>
      </c>
      <c r="I88" s="5">
        <v>134725</v>
      </c>
      <c r="J88" s="67" t="s">
        <v>494</v>
      </c>
      <c r="K88" s="67" t="s">
        <v>495</v>
      </c>
      <c r="L88" s="96" t="s">
        <v>492</v>
      </c>
      <c r="M88" s="120" t="s">
        <v>137</v>
      </c>
      <c r="N88" s="120" t="s">
        <v>137</v>
      </c>
      <c r="O88" s="120" t="s">
        <v>137</v>
      </c>
      <c r="P88" s="319" t="s">
        <v>691</v>
      </c>
      <c r="Q88" s="322"/>
    </row>
    <row r="89" spans="1:17" ht="86.25" customHeight="1" x14ac:dyDescent="0.25">
      <c r="B89" s="192" t="s">
        <v>43</v>
      </c>
      <c r="C89" s="223">
        <v>8</v>
      </c>
      <c r="D89" s="3" t="s">
        <v>496</v>
      </c>
      <c r="E89" s="3">
        <v>1097393721</v>
      </c>
      <c r="F89" s="3" t="s">
        <v>193</v>
      </c>
      <c r="G89" s="3" t="s">
        <v>282</v>
      </c>
      <c r="H89" s="180">
        <v>41725</v>
      </c>
      <c r="I89" s="5">
        <v>142297</v>
      </c>
      <c r="J89" s="67" t="s">
        <v>497</v>
      </c>
      <c r="K89" s="226" t="s">
        <v>498</v>
      </c>
      <c r="L89" s="96" t="s">
        <v>492</v>
      </c>
      <c r="M89" s="120" t="s">
        <v>137</v>
      </c>
      <c r="N89" s="120" t="s">
        <v>137</v>
      </c>
      <c r="O89" s="120" t="s">
        <v>137</v>
      </c>
      <c r="P89" s="319" t="s">
        <v>692</v>
      </c>
      <c r="Q89" s="322"/>
    </row>
    <row r="90" spans="1:17" ht="59.25" customHeight="1" x14ac:dyDescent="0.25">
      <c r="B90" s="192" t="s">
        <v>43</v>
      </c>
      <c r="C90" s="223">
        <v>8</v>
      </c>
      <c r="D90" s="3" t="s">
        <v>499</v>
      </c>
      <c r="E90" s="3">
        <v>1094899604</v>
      </c>
      <c r="F90" s="3" t="s">
        <v>193</v>
      </c>
      <c r="G90" s="3" t="s">
        <v>500</v>
      </c>
      <c r="H90" s="180">
        <v>41140</v>
      </c>
      <c r="I90" s="5">
        <v>130294</v>
      </c>
      <c r="J90" s="67" t="s">
        <v>501</v>
      </c>
      <c r="K90" s="191" t="s">
        <v>502</v>
      </c>
      <c r="L90" s="96" t="s">
        <v>320</v>
      </c>
      <c r="M90" s="120" t="s">
        <v>137</v>
      </c>
      <c r="N90" s="120" t="s">
        <v>137</v>
      </c>
      <c r="O90" s="120" t="s">
        <v>137</v>
      </c>
      <c r="P90" s="319" t="s">
        <v>503</v>
      </c>
      <c r="Q90" s="322"/>
    </row>
    <row r="91" spans="1:17" ht="59.25" customHeight="1" x14ac:dyDescent="0.25">
      <c r="B91" s="192" t="s">
        <v>43</v>
      </c>
      <c r="C91" s="223">
        <v>8</v>
      </c>
      <c r="D91" s="3" t="s">
        <v>504</v>
      </c>
      <c r="E91" s="3">
        <v>1110492977</v>
      </c>
      <c r="F91" s="3" t="s">
        <v>193</v>
      </c>
      <c r="G91" s="3" t="s">
        <v>505</v>
      </c>
      <c r="H91" s="180">
        <v>41447</v>
      </c>
      <c r="I91" s="5">
        <v>136529</v>
      </c>
      <c r="J91" s="67" t="s">
        <v>506</v>
      </c>
      <c r="K91" s="97" t="s">
        <v>507</v>
      </c>
      <c r="L91" s="96" t="s">
        <v>320</v>
      </c>
      <c r="M91" s="120" t="s">
        <v>137</v>
      </c>
      <c r="N91" s="120" t="s">
        <v>137</v>
      </c>
      <c r="O91" s="120" t="s">
        <v>137</v>
      </c>
      <c r="P91" s="319" t="s">
        <v>695</v>
      </c>
      <c r="Q91" s="322"/>
    </row>
    <row r="92" spans="1:17" ht="59.25" customHeight="1" x14ac:dyDescent="0.25">
      <c r="B92" s="192" t="s">
        <v>43</v>
      </c>
      <c r="C92" s="223">
        <v>8</v>
      </c>
      <c r="D92" s="3" t="s">
        <v>508</v>
      </c>
      <c r="E92" s="3">
        <v>65782547</v>
      </c>
      <c r="F92" s="3" t="s">
        <v>193</v>
      </c>
      <c r="G92" s="3" t="s">
        <v>505</v>
      </c>
      <c r="H92" s="180">
        <v>38331</v>
      </c>
      <c r="I92" s="5">
        <v>136532</v>
      </c>
      <c r="J92" s="67" t="s">
        <v>509</v>
      </c>
      <c r="K92" s="97" t="s">
        <v>510</v>
      </c>
      <c r="L92" s="96" t="s">
        <v>320</v>
      </c>
      <c r="M92" s="120" t="s">
        <v>137</v>
      </c>
      <c r="N92" s="120" t="s">
        <v>137</v>
      </c>
      <c r="O92" s="120" t="s">
        <v>137</v>
      </c>
      <c r="P92" s="319" t="s">
        <v>511</v>
      </c>
      <c r="Q92" s="322"/>
    </row>
    <row r="93" spans="1:17" ht="59.25" customHeight="1" thickBot="1" x14ac:dyDescent="0.3"/>
    <row r="94" spans="1:17" ht="59.25" customHeight="1" thickBot="1" x14ac:dyDescent="0.3">
      <c r="B94" s="323" t="s">
        <v>45</v>
      </c>
      <c r="C94" s="324"/>
      <c r="D94" s="324"/>
      <c r="E94" s="324"/>
      <c r="F94" s="324"/>
      <c r="G94" s="324"/>
      <c r="H94" s="324"/>
      <c r="I94" s="324"/>
      <c r="J94" s="324"/>
      <c r="K94" s="324"/>
      <c r="L94" s="324"/>
      <c r="M94" s="324"/>
      <c r="N94" s="325"/>
    </row>
    <row r="97" spans="1:26" ht="59.25" customHeight="1" x14ac:dyDescent="0.25">
      <c r="B97" s="66" t="s">
        <v>32</v>
      </c>
      <c r="C97" s="66" t="s">
        <v>46</v>
      </c>
      <c r="D97" s="314" t="s">
        <v>3</v>
      </c>
      <c r="E97" s="316"/>
    </row>
    <row r="98" spans="1:26" ht="59.25" customHeight="1" x14ac:dyDescent="0.25">
      <c r="B98" s="67" t="s">
        <v>125</v>
      </c>
      <c r="C98" s="120" t="s">
        <v>137</v>
      </c>
      <c r="D98" s="329"/>
      <c r="E98" s="329"/>
    </row>
    <row r="101" spans="1:26" ht="59.25" customHeight="1" x14ac:dyDescent="0.25">
      <c r="B101" s="302" t="s">
        <v>63</v>
      </c>
      <c r="C101" s="303"/>
      <c r="D101" s="303"/>
      <c r="E101" s="303"/>
      <c r="F101" s="303"/>
      <c r="G101" s="303"/>
      <c r="H101" s="303"/>
      <c r="I101" s="303"/>
      <c r="J101" s="303"/>
      <c r="K101" s="303"/>
      <c r="L101" s="303"/>
      <c r="M101" s="303"/>
      <c r="N101" s="303"/>
      <c r="O101" s="303"/>
      <c r="P101" s="303"/>
    </row>
    <row r="103" spans="1:26" ht="59.25" customHeight="1" thickBot="1" x14ac:dyDescent="0.3"/>
    <row r="104" spans="1:26" ht="59.25" customHeight="1" thickBot="1" x14ac:dyDescent="0.3">
      <c r="B104" s="323" t="s">
        <v>53</v>
      </c>
      <c r="C104" s="324"/>
      <c r="D104" s="324"/>
      <c r="E104" s="324"/>
      <c r="F104" s="324"/>
      <c r="G104" s="324"/>
      <c r="H104" s="324"/>
      <c r="I104" s="324"/>
      <c r="J104" s="324"/>
      <c r="K104" s="324"/>
      <c r="L104" s="324"/>
      <c r="M104" s="324"/>
      <c r="N104" s="325"/>
    </row>
    <row r="106" spans="1:26" ht="59.25" customHeight="1" thickBot="1" x14ac:dyDescent="0.3">
      <c r="M106" s="63"/>
      <c r="N106" s="63"/>
    </row>
    <row r="107" spans="1:26" s="106" customFormat="1" ht="59.25" customHeight="1" x14ac:dyDescent="0.25">
      <c r="B107" s="117" t="s">
        <v>146</v>
      </c>
      <c r="C107" s="117" t="s">
        <v>147</v>
      </c>
      <c r="D107" s="227" t="s">
        <v>148</v>
      </c>
      <c r="E107" s="119" t="s">
        <v>44</v>
      </c>
      <c r="F107" s="228" t="s">
        <v>21</v>
      </c>
      <c r="G107" s="117" t="s">
        <v>102</v>
      </c>
      <c r="H107" s="117" t="s">
        <v>16</v>
      </c>
      <c r="I107" s="117" t="s">
        <v>9</v>
      </c>
      <c r="J107" s="117" t="s">
        <v>30</v>
      </c>
      <c r="K107" s="117" t="s">
        <v>60</v>
      </c>
      <c r="L107" s="117" t="s">
        <v>19</v>
      </c>
      <c r="M107" s="102" t="s">
        <v>25</v>
      </c>
      <c r="N107" s="117" t="s">
        <v>149</v>
      </c>
      <c r="O107" s="117" t="s">
        <v>35</v>
      </c>
      <c r="P107" s="118" t="s">
        <v>10</v>
      </c>
      <c r="Q107" s="118" t="s">
        <v>18</v>
      </c>
    </row>
    <row r="108" spans="1:26" s="112" customFormat="1" ht="59.25" customHeight="1" x14ac:dyDescent="0.25">
      <c r="A108" s="45">
        <v>1</v>
      </c>
      <c r="B108" s="113" t="s">
        <v>512</v>
      </c>
      <c r="C108" s="113" t="s">
        <v>512</v>
      </c>
      <c r="D108" s="113" t="s">
        <v>513</v>
      </c>
      <c r="E108" s="9" t="s">
        <v>514</v>
      </c>
      <c r="F108" s="109" t="s">
        <v>137</v>
      </c>
      <c r="G108" s="155" t="s">
        <v>226</v>
      </c>
      <c r="H108" s="116">
        <v>39099</v>
      </c>
      <c r="I108" s="116">
        <v>40907</v>
      </c>
      <c r="J108" s="110"/>
      <c r="K108" s="101">
        <f>((I108-H108)/30)-L108</f>
        <v>26.833666666666666</v>
      </c>
      <c r="L108" s="101">
        <v>33.433</v>
      </c>
      <c r="M108" s="101">
        <f>149+149+109+94+55</f>
        <v>556</v>
      </c>
      <c r="N108" s="101" t="s">
        <v>226</v>
      </c>
      <c r="O108" s="26">
        <v>252834000</v>
      </c>
      <c r="P108" s="26">
        <v>402</v>
      </c>
      <c r="Q108" s="156" t="s">
        <v>696</v>
      </c>
      <c r="R108" s="111"/>
      <c r="S108" s="111"/>
      <c r="T108" s="111"/>
      <c r="U108" s="111"/>
      <c r="V108" s="111"/>
      <c r="W108" s="111"/>
      <c r="X108" s="111"/>
      <c r="Y108" s="111"/>
      <c r="Z108" s="111"/>
    </row>
    <row r="109" spans="1:26" s="112" customFormat="1" ht="59.25" customHeight="1" x14ac:dyDescent="0.25">
      <c r="A109" s="45">
        <f>+A108+1</f>
        <v>2</v>
      </c>
      <c r="B109" s="113"/>
      <c r="C109" s="114"/>
      <c r="D109" s="113"/>
      <c r="E109" s="108"/>
      <c r="F109" s="109"/>
      <c r="G109" s="109"/>
      <c r="H109" s="109"/>
      <c r="I109" s="110"/>
      <c r="J109" s="110"/>
      <c r="K109" s="101">
        <f t="shared" ref="K109" si="0">(I109-H109)/30</f>
        <v>0</v>
      </c>
      <c r="L109" s="110"/>
      <c r="M109" s="101"/>
      <c r="N109" s="101"/>
      <c r="O109" s="26"/>
      <c r="P109" s="26"/>
      <c r="Q109" s="156"/>
      <c r="R109" s="111"/>
      <c r="S109" s="111"/>
      <c r="T109" s="111"/>
      <c r="U109" s="111"/>
      <c r="V109" s="111"/>
      <c r="W109" s="111"/>
      <c r="X109" s="111"/>
      <c r="Y109" s="111"/>
      <c r="Z109" s="111"/>
    </row>
    <row r="110" spans="1:26" s="112" customFormat="1" ht="59.25" customHeight="1" x14ac:dyDescent="0.25">
      <c r="A110" s="45"/>
      <c r="B110" s="48" t="s">
        <v>15</v>
      </c>
      <c r="C110" s="114"/>
      <c r="D110" s="113"/>
      <c r="E110" s="108"/>
      <c r="F110" s="109"/>
      <c r="G110" s="109"/>
      <c r="H110" s="109"/>
      <c r="I110" s="110"/>
      <c r="J110" s="110"/>
      <c r="K110" s="115">
        <f>SUM(K108:K109)</f>
        <v>26.833666666666666</v>
      </c>
      <c r="L110" s="115">
        <f>SUM(L108:L109)</f>
        <v>33.433</v>
      </c>
      <c r="M110" s="154">
        <f>SUM(M108:M109)</f>
        <v>556</v>
      </c>
      <c r="N110" s="115">
        <f>SUM(N108:N109)</f>
        <v>0</v>
      </c>
      <c r="O110" s="26"/>
      <c r="P110" s="26"/>
      <c r="Q110" s="157"/>
    </row>
    <row r="111" spans="1:26" ht="59.25" customHeight="1" x14ac:dyDescent="0.25">
      <c r="B111" s="29"/>
      <c r="C111" s="29"/>
      <c r="D111" s="29"/>
      <c r="E111" s="30"/>
      <c r="F111" s="29"/>
      <c r="G111" s="29"/>
      <c r="H111" s="29"/>
      <c r="I111" s="29"/>
      <c r="J111" s="29"/>
      <c r="K111" s="29"/>
      <c r="L111" s="29"/>
      <c r="M111" s="29"/>
      <c r="N111" s="29"/>
      <c r="O111" s="29"/>
      <c r="P111" s="29"/>
    </row>
    <row r="112" spans="1:26" ht="59.25" customHeight="1" x14ac:dyDescent="0.25">
      <c r="B112" s="58" t="s">
        <v>31</v>
      </c>
      <c r="C112" s="71">
        <f>+K110</f>
        <v>26.833666666666666</v>
      </c>
      <c r="H112" s="31"/>
      <c r="I112" s="31"/>
      <c r="J112" s="31"/>
      <c r="K112" s="31"/>
      <c r="L112" s="31"/>
      <c r="M112" s="31"/>
      <c r="N112" s="29"/>
      <c r="O112" s="29"/>
      <c r="P112" s="29"/>
    </row>
    <row r="114" spans="2:17" ht="59.25" customHeight="1" thickBot="1" x14ac:dyDescent="0.3"/>
    <row r="115" spans="2:17" ht="59.25" customHeight="1" thickBot="1" x14ac:dyDescent="0.3">
      <c r="B115" s="74" t="s">
        <v>48</v>
      </c>
      <c r="C115" s="75" t="s">
        <v>49</v>
      </c>
      <c r="D115" s="74" t="s">
        <v>50</v>
      </c>
      <c r="E115" s="75" t="s">
        <v>54</v>
      </c>
    </row>
    <row r="116" spans="2:17" ht="59.25" customHeight="1" x14ac:dyDescent="0.25">
      <c r="B116" s="65" t="s">
        <v>126</v>
      </c>
      <c r="C116" s="68">
        <v>20</v>
      </c>
      <c r="D116" s="68">
        <v>0</v>
      </c>
      <c r="E116" s="330">
        <f>+D116+D117+D118</f>
        <v>40</v>
      </c>
    </row>
    <row r="117" spans="2:17" ht="59.25" customHeight="1" x14ac:dyDescent="0.25">
      <c r="B117" s="65" t="s">
        <v>127</v>
      </c>
      <c r="C117" s="56">
        <v>30</v>
      </c>
      <c r="D117" s="193">
        <v>0</v>
      </c>
      <c r="E117" s="331"/>
    </row>
    <row r="118" spans="2:17" ht="59.25" customHeight="1" thickBot="1" x14ac:dyDescent="0.3">
      <c r="B118" s="65" t="s">
        <v>128</v>
      </c>
      <c r="C118" s="70">
        <v>40</v>
      </c>
      <c r="D118" s="70">
        <v>40</v>
      </c>
      <c r="E118" s="332"/>
    </row>
    <row r="120" spans="2:17" ht="59.25" customHeight="1" thickBot="1" x14ac:dyDescent="0.3"/>
    <row r="121" spans="2:17" ht="59.25" customHeight="1" thickBot="1" x14ac:dyDescent="0.3">
      <c r="B121" s="323" t="s">
        <v>51</v>
      </c>
      <c r="C121" s="324"/>
      <c r="D121" s="324"/>
      <c r="E121" s="324"/>
      <c r="F121" s="324"/>
      <c r="G121" s="324"/>
      <c r="H121" s="324"/>
      <c r="I121" s="324"/>
      <c r="J121" s="324"/>
      <c r="K121" s="324"/>
      <c r="L121" s="324"/>
      <c r="M121" s="324"/>
      <c r="N121" s="325"/>
    </row>
    <row r="123" spans="2:17" ht="59.25" customHeight="1" x14ac:dyDescent="0.25">
      <c r="B123" s="119" t="s">
        <v>0</v>
      </c>
      <c r="C123" s="119" t="s">
        <v>38</v>
      </c>
      <c r="D123" s="119" t="s">
        <v>39</v>
      </c>
      <c r="E123" s="119" t="s">
        <v>115</v>
      </c>
      <c r="F123" s="119" t="s">
        <v>117</v>
      </c>
      <c r="G123" s="119" t="s">
        <v>118</v>
      </c>
      <c r="H123" s="119" t="s">
        <v>119</v>
      </c>
      <c r="I123" s="119" t="s">
        <v>116</v>
      </c>
      <c r="J123" s="314" t="s">
        <v>120</v>
      </c>
      <c r="K123" s="315"/>
      <c r="L123" s="316"/>
      <c r="M123" s="119" t="s">
        <v>124</v>
      </c>
      <c r="N123" s="119" t="s">
        <v>40</v>
      </c>
      <c r="O123" s="119" t="s">
        <v>41</v>
      </c>
      <c r="P123" s="314" t="s">
        <v>3</v>
      </c>
      <c r="Q123" s="316"/>
    </row>
    <row r="124" spans="2:17" ht="59.25" customHeight="1" x14ac:dyDescent="0.25">
      <c r="B124" s="192" t="s">
        <v>436</v>
      </c>
      <c r="C124" s="192"/>
      <c r="D124" s="3" t="s">
        <v>515</v>
      </c>
      <c r="E124" s="3">
        <v>65785898</v>
      </c>
      <c r="F124" s="3" t="s">
        <v>193</v>
      </c>
      <c r="G124" s="3" t="s">
        <v>516</v>
      </c>
      <c r="H124" s="180">
        <v>39066</v>
      </c>
      <c r="I124" s="5"/>
      <c r="J124" s="192" t="s">
        <v>517</v>
      </c>
      <c r="K124" s="97" t="s">
        <v>518</v>
      </c>
      <c r="L124" s="96" t="s">
        <v>519</v>
      </c>
      <c r="M124" s="120" t="s">
        <v>137</v>
      </c>
      <c r="N124" s="120" t="s">
        <v>137</v>
      </c>
      <c r="O124" s="120" t="s">
        <v>137</v>
      </c>
      <c r="P124" s="328" t="s">
        <v>693</v>
      </c>
      <c r="Q124" s="328"/>
    </row>
    <row r="125" spans="2:17" ht="118.5" customHeight="1" x14ac:dyDescent="0.25">
      <c r="B125" s="192" t="s">
        <v>132</v>
      </c>
      <c r="C125" s="192"/>
      <c r="D125" s="3" t="s">
        <v>520</v>
      </c>
      <c r="E125" s="3">
        <v>41938739</v>
      </c>
      <c r="F125" s="3" t="s">
        <v>521</v>
      </c>
      <c r="G125" s="3" t="s">
        <v>192</v>
      </c>
      <c r="H125" s="180">
        <v>36713</v>
      </c>
      <c r="I125" s="5" t="s">
        <v>226</v>
      </c>
      <c r="J125" s="192" t="s">
        <v>522</v>
      </c>
      <c r="K125" s="97" t="s">
        <v>523</v>
      </c>
      <c r="L125" s="96" t="s">
        <v>519</v>
      </c>
      <c r="M125" s="120" t="s">
        <v>137</v>
      </c>
      <c r="N125" s="120" t="s">
        <v>137</v>
      </c>
      <c r="O125" s="120" t="s">
        <v>137</v>
      </c>
      <c r="P125" s="329" t="s">
        <v>697</v>
      </c>
      <c r="Q125" s="329"/>
    </row>
    <row r="126" spans="2:17" ht="81" customHeight="1" x14ac:dyDescent="0.25">
      <c r="B126" s="192" t="s">
        <v>133</v>
      </c>
      <c r="C126" s="192"/>
      <c r="D126" s="3" t="s">
        <v>524</v>
      </c>
      <c r="E126" s="3">
        <v>1110503126</v>
      </c>
      <c r="F126" s="192" t="s">
        <v>525</v>
      </c>
      <c r="G126" s="192" t="s">
        <v>526</v>
      </c>
      <c r="H126" s="229" t="s">
        <v>527</v>
      </c>
      <c r="I126" s="5" t="s">
        <v>226</v>
      </c>
      <c r="J126" s="1" t="s">
        <v>512</v>
      </c>
      <c r="K126" s="97" t="s">
        <v>528</v>
      </c>
      <c r="L126" s="96" t="s">
        <v>519</v>
      </c>
      <c r="M126" s="120" t="s">
        <v>137</v>
      </c>
      <c r="N126" s="120" t="s">
        <v>137</v>
      </c>
      <c r="O126" s="120" t="s">
        <v>137</v>
      </c>
      <c r="P126" s="329" t="s">
        <v>698</v>
      </c>
      <c r="Q126" s="329"/>
    </row>
    <row r="129" spans="2:7" ht="59.25" customHeight="1" thickBot="1" x14ac:dyDescent="0.3"/>
    <row r="130" spans="2:7" ht="59.25" customHeight="1" x14ac:dyDescent="0.25">
      <c r="B130" s="123" t="s">
        <v>32</v>
      </c>
      <c r="C130" s="123" t="s">
        <v>48</v>
      </c>
      <c r="D130" s="119" t="s">
        <v>49</v>
      </c>
      <c r="E130" s="123" t="s">
        <v>50</v>
      </c>
      <c r="F130" s="75" t="s">
        <v>55</v>
      </c>
      <c r="G130" s="93"/>
    </row>
    <row r="131" spans="2:7" ht="87" customHeight="1" x14ac:dyDescent="0.2">
      <c r="B131" s="333" t="s">
        <v>52</v>
      </c>
      <c r="C131" s="6" t="s">
        <v>129</v>
      </c>
      <c r="D131" s="193">
        <v>25</v>
      </c>
      <c r="E131" s="193">
        <v>25</v>
      </c>
      <c r="F131" s="334">
        <f>+E131+E132+E133</f>
        <v>60</v>
      </c>
      <c r="G131" s="94"/>
    </row>
    <row r="132" spans="2:7" ht="101.25" customHeight="1" x14ac:dyDescent="0.2">
      <c r="B132" s="333"/>
      <c r="C132" s="6" t="s">
        <v>130</v>
      </c>
      <c r="D132" s="196">
        <v>25</v>
      </c>
      <c r="E132" s="193">
        <v>25</v>
      </c>
      <c r="F132" s="335"/>
      <c r="G132" s="94"/>
    </row>
    <row r="133" spans="2:7" ht="82.5" customHeight="1" x14ac:dyDescent="0.2">
      <c r="B133" s="333"/>
      <c r="C133" s="6" t="s">
        <v>131</v>
      </c>
      <c r="D133" s="193">
        <v>10</v>
      </c>
      <c r="E133" s="193">
        <v>10</v>
      </c>
      <c r="F133" s="336"/>
      <c r="G133" s="94"/>
    </row>
    <row r="134" spans="2:7" ht="59.25" customHeight="1" x14ac:dyDescent="0.25">
      <c r="C134" s="103"/>
    </row>
    <row r="137" spans="2:7" ht="59.25" customHeight="1" x14ac:dyDescent="0.25">
      <c r="B137" s="121" t="s">
        <v>56</v>
      </c>
    </row>
    <row r="140" spans="2:7" ht="59.25" customHeight="1" x14ac:dyDescent="0.25">
      <c r="B140" s="124" t="s">
        <v>32</v>
      </c>
      <c r="C140" s="124" t="s">
        <v>57</v>
      </c>
      <c r="D140" s="123" t="s">
        <v>50</v>
      </c>
      <c r="E140" s="123" t="s">
        <v>15</v>
      </c>
    </row>
    <row r="141" spans="2:7" ht="59.25" customHeight="1" x14ac:dyDescent="0.25">
      <c r="B141" s="104" t="s">
        <v>58</v>
      </c>
      <c r="C141" s="105">
        <v>40</v>
      </c>
      <c r="D141" s="193">
        <f>+E116</f>
        <v>40</v>
      </c>
      <c r="E141" s="311">
        <f>+D141+D142</f>
        <v>100</v>
      </c>
    </row>
    <row r="142" spans="2:7" ht="59.25" customHeight="1" x14ac:dyDescent="0.25">
      <c r="B142" s="104" t="s">
        <v>59</v>
      </c>
      <c r="C142" s="105">
        <v>60</v>
      </c>
      <c r="D142" s="193">
        <f>+F131</f>
        <v>60</v>
      </c>
      <c r="E142" s="312"/>
    </row>
  </sheetData>
  <mergeCells count="54">
    <mergeCell ref="B131:B133"/>
    <mergeCell ref="F131:F133"/>
    <mergeCell ref="E141:E142"/>
    <mergeCell ref="B121:N121"/>
    <mergeCell ref="J123:L123"/>
    <mergeCell ref="P123:Q123"/>
    <mergeCell ref="P124:Q124"/>
    <mergeCell ref="P125:Q125"/>
    <mergeCell ref="P126:Q126"/>
    <mergeCell ref="B94:N94"/>
    <mergeCell ref="D97:E97"/>
    <mergeCell ref="D98:E98"/>
    <mergeCell ref="B101:P101"/>
    <mergeCell ref="B104:N104"/>
    <mergeCell ref="E116:E118"/>
    <mergeCell ref="P92:Q92"/>
    <mergeCell ref="P81:Q81"/>
    <mergeCell ref="P82:Q82"/>
    <mergeCell ref="P83:Q83"/>
    <mergeCell ref="P84:Q84"/>
    <mergeCell ref="P85:Q85"/>
    <mergeCell ref="P86:Q86"/>
    <mergeCell ref="P87:Q87"/>
    <mergeCell ref="P88:Q88"/>
    <mergeCell ref="P89:Q89"/>
    <mergeCell ref="P90:Q90"/>
    <mergeCell ref="P91:Q91"/>
    <mergeCell ref="J80:L80"/>
    <mergeCell ref="P80:Q80"/>
    <mergeCell ref="C57:N57"/>
    <mergeCell ref="B59:N59"/>
    <mergeCell ref="O62:P62"/>
    <mergeCell ref="O63:P63"/>
    <mergeCell ref="O64:P64"/>
    <mergeCell ref="O65:P65"/>
    <mergeCell ref="O66:P66"/>
    <mergeCell ref="O67:P67"/>
    <mergeCell ref="O68:P68"/>
    <mergeCell ref="O69:P69"/>
    <mergeCell ref="B75:N75"/>
    <mergeCell ref="B53:B54"/>
    <mergeCell ref="C53:C54"/>
    <mergeCell ref="D53:E53"/>
    <mergeCell ref="B2:P2"/>
    <mergeCell ref="B4:P4"/>
    <mergeCell ref="C6:N6"/>
    <mergeCell ref="C7:N7"/>
    <mergeCell ref="C8:N8"/>
    <mergeCell ref="C9:N9"/>
    <mergeCell ref="C10:E10"/>
    <mergeCell ref="B14:C21"/>
    <mergeCell ref="B22:C22"/>
    <mergeCell ref="E40:E41"/>
    <mergeCell ref="M45:N45"/>
  </mergeCells>
  <dataValidations count="2">
    <dataValidation type="list" allowBlank="1" showInputMessage="1" showErrorMessage="1" sqref="WVE983058 A65554 IS65554 SO65554 ACK65554 AMG65554 AWC65554 BFY65554 BPU65554 BZQ65554 CJM65554 CTI65554 DDE65554 DNA65554 DWW65554 EGS65554 EQO65554 FAK65554 FKG65554 FUC65554 GDY65554 GNU65554 GXQ65554 HHM65554 HRI65554 IBE65554 ILA65554 IUW65554 JES65554 JOO65554 JYK65554 KIG65554 KSC65554 LBY65554 LLU65554 LVQ65554 MFM65554 MPI65554 MZE65554 NJA65554 NSW65554 OCS65554 OMO65554 OWK65554 PGG65554 PQC65554 PZY65554 QJU65554 QTQ65554 RDM65554 RNI65554 RXE65554 SHA65554 SQW65554 TAS65554 TKO65554 TUK65554 UEG65554 UOC65554 UXY65554 VHU65554 VRQ65554 WBM65554 WLI65554 WVE65554 A131090 IS131090 SO131090 ACK131090 AMG131090 AWC131090 BFY131090 BPU131090 BZQ131090 CJM131090 CTI131090 DDE131090 DNA131090 DWW131090 EGS131090 EQO131090 FAK131090 FKG131090 FUC131090 GDY131090 GNU131090 GXQ131090 HHM131090 HRI131090 IBE131090 ILA131090 IUW131090 JES131090 JOO131090 JYK131090 KIG131090 KSC131090 LBY131090 LLU131090 LVQ131090 MFM131090 MPI131090 MZE131090 NJA131090 NSW131090 OCS131090 OMO131090 OWK131090 PGG131090 PQC131090 PZY131090 QJU131090 QTQ131090 RDM131090 RNI131090 RXE131090 SHA131090 SQW131090 TAS131090 TKO131090 TUK131090 UEG131090 UOC131090 UXY131090 VHU131090 VRQ131090 WBM131090 WLI131090 WVE131090 A196626 IS196626 SO196626 ACK196626 AMG196626 AWC196626 BFY196626 BPU196626 BZQ196626 CJM196626 CTI196626 DDE196626 DNA196626 DWW196626 EGS196626 EQO196626 FAK196626 FKG196626 FUC196626 GDY196626 GNU196626 GXQ196626 HHM196626 HRI196626 IBE196626 ILA196626 IUW196626 JES196626 JOO196626 JYK196626 KIG196626 KSC196626 LBY196626 LLU196626 LVQ196626 MFM196626 MPI196626 MZE196626 NJA196626 NSW196626 OCS196626 OMO196626 OWK196626 PGG196626 PQC196626 PZY196626 QJU196626 QTQ196626 RDM196626 RNI196626 RXE196626 SHA196626 SQW196626 TAS196626 TKO196626 TUK196626 UEG196626 UOC196626 UXY196626 VHU196626 VRQ196626 WBM196626 WLI196626 WVE196626 A262162 IS262162 SO262162 ACK262162 AMG262162 AWC262162 BFY262162 BPU262162 BZQ262162 CJM262162 CTI262162 DDE262162 DNA262162 DWW262162 EGS262162 EQO262162 FAK262162 FKG262162 FUC262162 GDY262162 GNU262162 GXQ262162 HHM262162 HRI262162 IBE262162 ILA262162 IUW262162 JES262162 JOO262162 JYK262162 KIG262162 KSC262162 LBY262162 LLU262162 LVQ262162 MFM262162 MPI262162 MZE262162 NJA262162 NSW262162 OCS262162 OMO262162 OWK262162 PGG262162 PQC262162 PZY262162 QJU262162 QTQ262162 RDM262162 RNI262162 RXE262162 SHA262162 SQW262162 TAS262162 TKO262162 TUK262162 UEG262162 UOC262162 UXY262162 VHU262162 VRQ262162 WBM262162 WLI262162 WVE262162 A327698 IS327698 SO327698 ACK327698 AMG327698 AWC327698 BFY327698 BPU327698 BZQ327698 CJM327698 CTI327698 DDE327698 DNA327698 DWW327698 EGS327698 EQO327698 FAK327698 FKG327698 FUC327698 GDY327698 GNU327698 GXQ327698 HHM327698 HRI327698 IBE327698 ILA327698 IUW327698 JES327698 JOO327698 JYK327698 KIG327698 KSC327698 LBY327698 LLU327698 LVQ327698 MFM327698 MPI327698 MZE327698 NJA327698 NSW327698 OCS327698 OMO327698 OWK327698 PGG327698 PQC327698 PZY327698 QJU327698 QTQ327698 RDM327698 RNI327698 RXE327698 SHA327698 SQW327698 TAS327698 TKO327698 TUK327698 UEG327698 UOC327698 UXY327698 VHU327698 VRQ327698 WBM327698 WLI327698 WVE327698 A393234 IS393234 SO393234 ACK393234 AMG393234 AWC393234 BFY393234 BPU393234 BZQ393234 CJM393234 CTI393234 DDE393234 DNA393234 DWW393234 EGS393234 EQO393234 FAK393234 FKG393234 FUC393234 GDY393234 GNU393234 GXQ393234 HHM393234 HRI393234 IBE393234 ILA393234 IUW393234 JES393234 JOO393234 JYK393234 KIG393234 KSC393234 LBY393234 LLU393234 LVQ393234 MFM393234 MPI393234 MZE393234 NJA393234 NSW393234 OCS393234 OMO393234 OWK393234 PGG393234 PQC393234 PZY393234 QJU393234 QTQ393234 RDM393234 RNI393234 RXE393234 SHA393234 SQW393234 TAS393234 TKO393234 TUK393234 UEG393234 UOC393234 UXY393234 VHU393234 VRQ393234 WBM393234 WLI393234 WVE393234 A458770 IS458770 SO458770 ACK458770 AMG458770 AWC458770 BFY458770 BPU458770 BZQ458770 CJM458770 CTI458770 DDE458770 DNA458770 DWW458770 EGS458770 EQO458770 FAK458770 FKG458770 FUC458770 GDY458770 GNU458770 GXQ458770 HHM458770 HRI458770 IBE458770 ILA458770 IUW458770 JES458770 JOO458770 JYK458770 KIG458770 KSC458770 LBY458770 LLU458770 LVQ458770 MFM458770 MPI458770 MZE458770 NJA458770 NSW458770 OCS458770 OMO458770 OWK458770 PGG458770 PQC458770 PZY458770 QJU458770 QTQ458770 RDM458770 RNI458770 RXE458770 SHA458770 SQW458770 TAS458770 TKO458770 TUK458770 UEG458770 UOC458770 UXY458770 VHU458770 VRQ458770 WBM458770 WLI458770 WVE458770 A524306 IS524306 SO524306 ACK524306 AMG524306 AWC524306 BFY524306 BPU524306 BZQ524306 CJM524306 CTI524306 DDE524306 DNA524306 DWW524306 EGS524306 EQO524306 FAK524306 FKG524306 FUC524306 GDY524306 GNU524306 GXQ524306 HHM524306 HRI524306 IBE524306 ILA524306 IUW524306 JES524306 JOO524306 JYK524306 KIG524306 KSC524306 LBY524306 LLU524306 LVQ524306 MFM524306 MPI524306 MZE524306 NJA524306 NSW524306 OCS524306 OMO524306 OWK524306 PGG524306 PQC524306 PZY524306 QJU524306 QTQ524306 RDM524306 RNI524306 RXE524306 SHA524306 SQW524306 TAS524306 TKO524306 TUK524306 UEG524306 UOC524306 UXY524306 VHU524306 VRQ524306 WBM524306 WLI524306 WVE524306 A589842 IS589842 SO589842 ACK589842 AMG589842 AWC589842 BFY589842 BPU589842 BZQ589842 CJM589842 CTI589842 DDE589842 DNA589842 DWW589842 EGS589842 EQO589842 FAK589842 FKG589842 FUC589842 GDY589842 GNU589842 GXQ589842 HHM589842 HRI589842 IBE589842 ILA589842 IUW589842 JES589842 JOO589842 JYK589842 KIG589842 KSC589842 LBY589842 LLU589842 LVQ589842 MFM589842 MPI589842 MZE589842 NJA589842 NSW589842 OCS589842 OMO589842 OWK589842 PGG589842 PQC589842 PZY589842 QJU589842 QTQ589842 RDM589842 RNI589842 RXE589842 SHA589842 SQW589842 TAS589842 TKO589842 TUK589842 UEG589842 UOC589842 UXY589842 VHU589842 VRQ589842 WBM589842 WLI589842 WVE589842 A655378 IS655378 SO655378 ACK655378 AMG655378 AWC655378 BFY655378 BPU655378 BZQ655378 CJM655378 CTI655378 DDE655378 DNA655378 DWW655378 EGS655378 EQO655378 FAK655378 FKG655378 FUC655378 GDY655378 GNU655378 GXQ655378 HHM655378 HRI655378 IBE655378 ILA655378 IUW655378 JES655378 JOO655378 JYK655378 KIG655378 KSC655378 LBY655378 LLU655378 LVQ655378 MFM655378 MPI655378 MZE655378 NJA655378 NSW655378 OCS655378 OMO655378 OWK655378 PGG655378 PQC655378 PZY655378 QJU655378 QTQ655378 RDM655378 RNI655378 RXE655378 SHA655378 SQW655378 TAS655378 TKO655378 TUK655378 UEG655378 UOC655378 UXY655378 VHU655378 VRQ655378 WBM655378 WLI655378 WVE655378 A720914 IS720914 SO720914 ACK720914 AMG720914 AWC720914 BFY720914 BPU720914 BZQ720914 CJM720914 CTI720914 DDE720914 DNA720914 DWW720914 EGS720914 EQO720914 FAK720914 FKG720914 FUC720914 GDY720914 GNU720914 GXQ720914 HHM720914 HRI720914 IBE720914 ILA720914 IUW720914 JES720914 JOO720914 JYK720914 KIG720914 KSC720914 LBY720914 LLU720914 LVQ720914 MFM720914 MPI720914 MZE720914 NJA720914 NSW720914 OCS720914 OMO720914 OWK720914 PGG720914 PQC720914 PZY720914 QJU720914 QTQ720914 RDM720914 RNI720914 RXE720914 SHA720914 SQW720914 TAS720914 TKO720914 TUK720914 UEG720914 UOC720914 UXY720914 VHU720914 VRQ720914 WBM720914 WLI720914 WVE720914 A786450 IS786450 SO786450 ACK786450 AMG786450 AWC786450 BFY786450 BPU786450 BZQ786450 CJM786450 CTI786450 DDE786450 DNA786450 DWW786450 EGS786450 EQO786450 FAK786450 FKG786450 FUC786450 GDY786450 GNU786450 GXQ786450 HHM786450 HRI786450 IBE786450 ILA786450 IUW786450 JES786450 JOO786450 JYK786450 KIG786450 KSC786450 LBY786450 LLU786450 LVQ786450 MFM786450 MPI786450 MZE786450 NJA786450 NSW786450 OCS786450 OMO786450 OWK786450 PGG786450 PQC786450 PZY786450 QJU786450 QTQ786450 RDM786450 RNI786450 RXE786450 SHA786450 SQW786450 TAS786450 TKO786450 TUK786450 UEG786450 UOC786450 UXY786450 VHU786450 VRQ786450 WBM786450 WLI786450 WVE786450 A851986 IS851986 SO851986 ACK851986 AMG851986 AWC851986 BFY851986 BPU851986 BZQ851986 CJM851986 CTI851986 DDE851986 DNA851986 DWW851986 EGS851986 EQO851986 FAK851986 FKG851986 FUC851986 GDY851986 GNU851986 GXQ851986 HHM851986 HRI851986 IBE851986 ILA851986 IUW851986 JES851986 JOO851986 JYK851986 KIG851986 KSC851986 LBY851986 LLU851986 LVQ851986 MFM851986 MPI851986 MZE851986 NJA851986 NSW851986 OCS851986 OMO851986 OWK851986 PGG851986 PQC851986 PZY851986 QJU851986 QTQ851986 RDM851986 RNI851986 RXE851986 SHA851986 SQW851986 TAS851986 TKO851986 TUK851986 UEG851986 UOC851986 UXY851986 VHU851986 VRQ851986 WBM851986 WLI851986 WVE851986 A917522 IS917522 SO917522 ACK917522 AMG917522 AWC917522 BFY917522 BPU917522 BZQ917522 CJM917522 CTI917522 DDE917522 DNA917522 DWW917522 EGS917522 EQO917522 FAK917522 FKG917522 FUC917522 GDY917522 GNU917522 GXQ917522 HHM917522 HRI917522 IBE917522 ILA917522 IUW917522 JES917522 JOO917522 JYK917522 KIG917522 KSC917522 LBY917522 LLU917522 LVQ917522 MFM917522 MPI917522 MZE917522 NJA917522 NSW917522 OCS917522 OMO917522 OWK917522 PGG917522 PQC917522 PZY917522 QJU917522 QTQ917522 RDM917522 RNI917522 RXE917522 SHA917522 SQW917522 TAS917522 TKO917522 TUK917522 UEG917522 UOC917522 UXY917522 VHU917522 VRQ917522 WBM917522 WLI917522 WVE917522 A983058 IS983058 SO983058 ACK983058 AMG983058 AWC983058 BFY983058 BPU983058 BZQ983058 CJM983058 CTI983058 DDE983058 DNA983058 DWW983058 EGS983058 EQO983058 FAK983058 FKG983058 FUC983058 GDY983058 GNU983058 GXQ983058 HHM983058 HRI983058 IBE983058 ILA983058 IUW983058 JES983058 JOO983058 JYK983058 KIG983058 KSC983058 LBY983058 LLU983058 LVQ983058 MFM983058 MPI983058 MZE983058 NJA983058 NSW983058 OCS983058 OMO983058 OWK983058 PGG983058 PQC983058 PZY983058 QJU983058 QTQ983058 RDM983058 RNI983058 RXE983058 SHA983058 SQW983058 TAS983058 TKO983058 TUK983058 UEG983058 UOC983058 UXY983058 VHU983058 VRQ983058 WBM983058 WLI983058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58 WLL983058 C65554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C131090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C196626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C262162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C327698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C393234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C458770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C524306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C589842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C655378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C720914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C786450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C851986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C917522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C983058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8"/>
  <sheetViews>
    <sheetView topLeftCell="A23" zoomScale="73" zoomScaleNormal="73" workbookViewId="0">
      <selection activeCell="E23" sqref="E23"/>
    </sheetView>
  </sheetViews>
  <sheetFormatPr baseColWidth="10" defaultRowHeight="15" x14ac:dyDescent="0.25"/>
  <cols>
    <col min="1" max="1" width="4.140625" style="9" customWidth="1"/>
    <col min="2" max="2" width="102.7109375" style="9" bestFit="1" customWidth="1"/>
    <col min="3" max="3" width="31.140625" style="9" customWidth="1"/>
    <col min="4" max="4" width="43.42578125" style="9" customWidth="1"/>
    <col min="5" max="5" width="25" style="9" customWidth="1"/>
    <col min="6" max="7" width="29.7109375" style="9" customWidth="1"/>
    <col min="8" max="8" width="24.5703125" style="9" customWidth="1"/>
    <col min="9" max="9" width="24" style="9" customWidth="1"/>
    <col min="10" max="10" width="54.140625" style="9" customWidth="1"/>
    <col min="11" max="11" width="42.140625" style="9" customWidth="1"/>
    <col min="12" max="13" width="18.7109375" style="9" customWidth="1"/>
    <col min="14" max="14" width="22.140625" style="9" customWidth="1"/>
    <col min="15" max="15" width="26.140625" style="9" customWidth="1"/>
    <col min="16" max="16" width="19.5703125" style="9" bestFit="1" customWidth="1"/>
    <col min="17" max="17" width="28.85546875" style="9" customWidth="1"/>
    <col min="18" max="18" width="6.42578125" style="9" customWidth="1"/>
    <col min="19" max="19" width="13.42578125" style="9" customWidth="1"/>
    <col min="20" max="20" width="22.5703125" style="9" customWidth="1"/>
    <col min="21"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02" t="s">
        <v>62</v>
      </c>
      <c r="C2" s="303"/>
      <c r="D2" s="303"/>
      <c r="E2" s="303"/>
      <c r="F2" s="303"/>
      <c r="G2" s="303"/>
      <c r="H2" s="303"/>
      <c r="I2" s="303"/>
      <c r="J2" s="303"/>
      <c r="K2" s="303"/>
      <c r="L2" s="303"/>
      <c r="M2" s="303"/>
      <c r="N2" s="303"/>
      <c r="O2" s="303"/>
      <c r="P2" s="303"/>
    </row>
    <row r="4" spans="2:16" ht="26.25" x14ac:dyDescent="0.25">
      <c r="B4" s="302" t="s">
        <v>47</v>
      </c>
      <c r="C4" s="303"/>
      <c r="D4" s="303"/>
      <c r="E4" s="303"/>
      <c r="F4" s="303"/>
      <c r="G4" s="303"/>
      <c r="H4" s="303"/>
      <c r="I4" s="303"/>
      <c r="J4" s="303"/>
      <c r="K4" s="303"/>
      <c r="L4" s="303"/>
      <c r="M4" s="303"/>
      <c r="N4" s="303"/>
      <c r="O4" s="303"/>
      <c r="P4" s="303"/>
    </row>
    <row r="5" spans="2:16" ht="15.75" thickBot="1" x14ac:dyDescent="0.3"/>
    <row r="6" spans="2:16" ht="21.75" thickBot="1" x14ac:dyDescent="0.3">
      <c r="B6" s="11" t="s">
        <v>4</v>
      </c>
      <c r="C6" s="304" t="s">
        <v>375</v>
      </c>
      <c r="D6" s="304"/>
      <c r="E6" s="304"/>
      <c r="F6" s="304"/>
      <c r="G6" s="304"/>
      <c r="H6" s="304"/>
      <c r="I6" s="304"/>
      <c r="J6" s="304"/>
      <c r="K6" s="304"/>
      <c r="L6" s="304"/>
      <c r="M6" s="304"/>
      <c r="N6" s="305"/>
    </row>
    <row r="7" spans="2:16" ht="16.5" thickBot="1" x14ac:dyDescent="0.3">
      <c r="B7" s="12" t="s">
        <v>5</v>
      </c>
      <c r="C7" s="304"/>
      <c r="D7" s="304"/>
      <c r="E7" s="304"/>
      <c r="F7" s="304"/>
      <c r="G7" s="304"/>
      <c r="H7" s="304"/>
      <c r="I7" s="304"/>
      <c r="J7" s="304"/>
      <c r="K7" s="304"/>
      <c r="L7" s="304"/>
      <c r="M7" s="304"/>
      <c r="N7" s="305"/>
    </row>
    <row r="8" spans="2:16" ht="16.5" thickBot="1" x14ac:dyDescent="0.3">
      <c r="B8" s="12" t="s">
        <v>6</v>
      </c>
      <c r="C8" s="304"/>
      <c r="D8" s="304"/>
      <c r="E8" s="304"/>
      <c r="F8" s="304"/>
      <c r="G8" s="304"/>
      <c r="H8" s="304"/>
      <c r="I8" s="304"/>
      <c r="J8" s="304"/>
      <c r="K8" s="304"/>
      <c r="L8" s="304"/>
      <c r="M8" s="304"/>
      <c r="N8" s="305"/>
    </row>
    <row r="9" spans="2:16" ht="16.5" thickBot="1" x14ac:dyDescent="0.3">
      <c r="B9" s="12" t="s">
        <v>7</v>
      </c>
      <c r="C9" s="304"/>
      <c r="D9" s="304"/>
      <c r="E9" s="304"/>
      <c r="F9" s="304"/>
      <c r="G9" s="304"/>
      <c r="H9" s="304"/>
      <c r="I9" s="304"/>
      <c r="J9" s="304"/>
      <c r="K9" s="304"/>
      <c r="L9" s="304"/>
      <c r="M9" s="304"/>
      <c r="N9" s="305"/>
    </row>
    <row r="10" spans="2:16" ht="16.5" thickBot="1" x14ac:dyDescent="0.3">
      <c r="B10" s="12" t="s">
        <v>679</v>
      </c>
      <c r="C10" s="306">
        <v>3</v>
      </c>
      <c r="D10" s="306"/>
      <c r="E10" s="307"/>
      <c r="F10" s="33"/>
      <c r="G10" s="33"/>
      <c r="H10" s="33"/>
      <c r="I10" s="33"/>
      <c r="J10" s="33"/>
      <c r="K10" s="33"/>
      <c r="L10" s="33"/>
      <c r="M10" s="33"/>
      <c r="N10" s="34"/>
    </row>
    <row r="11" spans="2:16" ht="16.5" thickBot="1" x14ac:dyDescent="0.3">
      <c r="B11" s="14" t="s">
        <v>8</v>
      </c>
      <c r="C11" s="15">
        <v>41971</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08" t="s">
        <v>100</v>
      </c>
      <c r="C14" s="308"/>
      <c r="D14" s="184" t="s">
        <v>11</v>
      </c>
      <c r="E14" s="184" t="s">
        <v>12</v>
      </c>
      <c r="F14" s="184" t="s">
        <v>28</v>
      </c>
      <c r="G14" s="91"/>
      <c r="I14" s="36"/>
      <c r="J14" s="36"/>
      <c r="K14" s="36"/>
      <c r="L14" s="36"/>
      <c r="M14" s="36"/>
      <c r="N14" s="107"/>
    </row>
    <row r="15" spans="2:16" x14ac:dyDescent="0.25">
      <c r="B15" s="308"/>
      <c r="C15" s="308"/>
      <c r="D15" s="184">
        <v>1</v>
      </c>
      <c r="E15" s="35" t="s">
        <v>226</v>
      </c>
      <c r="F15" s="35" t="s">
        <v>226</v>
      </c>
      <c r="G15" s="92"/>
      <c r="I15" s="37"/>
      <c r="J15" s="37"/>
      <c r="K15" s="37"/>
      <c r="L15" s="37"/>
      <c r="M15" s="37"/>
      <c r="N15" s="107"/>
    </row>
    <row r="16" spans="2:16" x14ac:dyDescent="0.25">
      <c r="B16" s="308"/>
      <c r="C16" s="308"/>
      <c r="D16" s="184">
        <v>2</v>
      </c>
      <c r="E16" s="35" t="s">
        <v>226</v>
      </c>
      <c r="F16" s="35" t="s">
        <v>226</v>
      </c>
      <c r="G16" s="92"/>
      <c r="I16" s="37"/>
      <c r="J16" s="37"/>
      <c r="K16" s="37"/>
      <c r="L16" s="37"/>
      <c r="M16" s="37"/>
      <c r="N16" s="107"/>
    </row>
    <row r="17" spans="1:14" x14ac:dyDescent="0.25">
      <c r="B17" s="308"/>
      <c r="C17" s="308"/>
      <c r="D17" s="184">
        <v>3</v>
      </c>
      <c r="E17" s="35">
        <v>544147600</v>
      </c>
      <c r="F17" s="203">
        <v>200</v>
      </c>
      <c r="G17" s="92"/>
      <c r="I17" s="37"/>
      <c r="J17" s="37"/>
      <c r="K17" s="37"/>
      <c r="L17" s="37"/>
      <c r="M17" s="37"/>
      <c r="N17" s="107"/>
    </row>
    <row r="18" spans="1:14" x14ac:dyDescent="0.25">
      <c r="B18" s="308"/>
      <c r="C18" s="308"/>
      <c r="D18" s="184">
        <v>4</v>
      </c>
      <c r="E18" s="35" t="s">
        <v>226</v>
      </c>
      <c r="F18" s="35" t="s">
        <v>226</v>
      </c>
      <c r="G18" s="92"/>
      <c r="H18" s="22"/>
      <c r="I18" s="37"/>
      <c r="J18" s="37"/>
      <c r="K18" s="37"/>
      <c r="L18" s="37"/>
      <c r="M18" s="37"/>
      <c r="N18" s="20"/>
    </row>
    <row r="19" spans="1:14" x14ac:dyDescent="0.25">
      <c r="B19" s="308"/>
      <c r="C19" s="308"/>
      <c r="D19" s="184">
        <v>5</v>
      </c>
      <c r="E19" s="35" t="s">
        <v>226</v>
      </c>
      <c r="F19" s="35" t="s">
        <v>226</v>
      </c>
      <c r="G19" s="92"/>
      <c r="H19" s="22"/>
      <c r="I19" s="39"/>
      <c r="J19" s="39"/>
      <c r="K19" s="39"/>
      <c r="L19" s="39"/>
      <c r="M19" s="39"/>
      <c r="N19" s="20"/>
    </row>
    <row r="20" spans="1:14" x14ac:dyDescent="0.25">
      <c r="B20" s="308"/>
      <c r="C20" s="308"/>
      <c r="D20" s="184">
        <v>6</v>
      </c>
      <c r="E20" s="35" t="s">
        <v>226</v>
      </c>
      <c r="F20" s="35" t="s">
        <v>226</v>
      </c>
      <c r="G20" s="92"/>
      <c r="H20" s="22"/>
      <c r="I20" s="106"/>
      <c r="J20" s="106"/>
      <c r="K20" s="106"/>
      <c r="L20" s="106"/>
      <c r="M20" s="106"/>
      <c r="N20" s="20"/>
    </row>
    <row r="21" spans="1:14" x14ac:dyDescent="0.25">
      <c r="B21" s="308"/>
      <c r="C21" s="308"/>
      <c r="D21" s="184">
        <v>7</v>
      </c>
      <c r="E21" s="35" t="s">
        <v>226</v>
      </c>
      <c r="F21" s="35" t="s">
        <v>226</v>
      </c>
      <c r="G21" s="92"/>
      <c r="H21" s="22"/>
      <c r="I21" s="106"/>
      <c r="J21" s="106"/>
      <c r="K21" s="106"/>
      <c r="L21" s="106"/>
      <c r="M21" s="106"/>
      <c r="N21" s="20"/>
    </row>
    <row r="22" spans="1:14" ht="15.75" thickBot="1" x14ac:dyDescent="0.3">
      <c r="B22" s="309" t="s">
        <v>13</v>
      </c>
      <c r="C22" s="310"/>
      <c r="D22" s="184"/>
      <c r="E22" s="204">
        <f>SUM(E15:E21)</f>
        <v>544147600</v>
      </c>
      <c r="F22" s="203">
        <f>SUM(F15:F21)</f>
        <v>200</v>
      </c>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+F17*80%</f>
        <v>160</v>
      </c>
      <c r="D24" s="40"/>
      <c r="E24" s="43">
        <f>E22</f>
        <v>544147600</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93"/>
      <c r="D30" s="218" t="s">
        <v>163</v>
      </c>
      <c r="E30" s="103"/>
      <c r="F30" s="103"/>
      <c r="G30" s="103"/>
      <c r="H30" s="103"/>
      <c r="I30" s="106"/>
      <c r="J30" s="106"/>
      <c r="K30" s="106"/>
      <c r="L30" s="106"/>
      <c r="M30" s="106"/>
      <c r="N30" s="107"/>
    </row>
    <row r="31" spans="1:14" x14ac:dyDescent="0.25">
      <c r="A31" s="98"/>
      <c r="B31" s="120" t="s">
        <v>140</v>
      </c>
      <c r="C31" s="193" t="s">
        <v>163</v>
      </c>
      <c r="D31" s="120"/>
      <c r="E31" s="103"/>
      <c r="F31" s="103"/>
      <c r="G31" s="103"/>
      <c r="H31" s="103"/>
      <c r="I31" s="106"/>
      <c r="J31" s="106"/>
      <c r="K31" s="106"/>
      <c r="L31" s="106"/>
      <c r="M31" s="106"/>
      <c r="N31" s="107"/>
    </row>
    <row r="32" spans="1:14" x14ac:dyDescent="0.25">
      <c r="A32" s="98"/>
      <c r="B32" s="120" t="s">
        <v>141</v>
      </c>
      <c r="C32" s="193" t="s">
        <v>163</v>
      </c>
      <c r="D32" s="120"/>
      <c r="E32" s="103"/>
      <c r="F32" s="103"/>
      <c r="G32" s="103"/>
      <c r="H32" s="103"/>
      <c r="I32" s="106"/>
      <c r="J32" s="106"/>
      <c r="K32" s="106"/>
      <c r="L32" s="106"/>
      <c r="M32" s="106"/>
      <c r="N32" s="107"/>
    </row>
    <row r="33" spans="1:17" x14ac:dyDescent="0.25">
      <c r="A33" s="98"/>
      <c r="B33" s="120" t="s">
        <v>142</v>
      </c>
      <c r="C33" s="193" t="s">
        <v>163</v>
      </c>
      <c r="D33" s="120"/>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83">
        <f>D157</f>
        <v>40</v>
      </c>
      <c r="E40" s="311">
        <f>+D40+D41</f>
        <v>100</v>
      </c>
      <c r="F40" s="103"/>
      <c r="G40" s="103"/>
      <c r="H40" s="103"/>
      <c r="I40" s="106"/>
      <c r="J40" s="106"/>
      <c r="K40" s="106"/>
      <c r="L40" s="106"/>
      <c r="M40" s="106"/>
      <c r="N40" s="107"/>
    </row>
    <row r="41" spans="1:17" ht="42.75" x14ac:dyDescent="0.25">
      <c r="A41" s="98"/>
      <c r="B41" s="104" t="s">
        <v>145</v>
      </c>
      <c r="C41" s="105">
        <v>60</v>
      </c>
      <c r="D41" s="183">
        <f>D158</f>
        <v>60</v>
      </c>
      <c r="E41" s="312"/>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13" t="s">
        <v>34</v>
      </c>
      <c r="N45" s="313"/>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ht="45" x14ac:dyDescent="0.25">
      <c r="A49" s="45">
        <f>+A48+1</f>
        <v>1</v>
      </c>
      <c r="B49" s="113" t="s">
        <v>375</v>
      </c>
      <c r="C49" s="114" t="s">
        <v>375</v>
      </c>
      <c r="D49" s="113" t="s">
        <v>376</v>
      </c>
      <c r="E49" s="108" t="s">
        <v>377</v>
      </c>
      <c r="F49" s="109" t="s">
        <v>137</v>
      </c>
      <c r="G49" s="109"/>
      <c r="H49" s="116">
        <v>41663</v>
      </c>
      <c r="I49" s="116">
        <v>41943</v>
      </c>
      <c r="J49" s="110" t="s">
        <v>138</v>
      </c>
      <c r="K49" s="205">
        <f>+(I49-H49)/30</f>
        <v>9.3333333333333339</v>
      </c>
      <c r="L49" s="110"/>
      <c r="M49" s="206">
        <v>200</v>
      </c>
      <c r="N49" s="101" t="s">
        <v>226</v>
      </c>
      <c r="O49" s="207">
        <v>425557800</v>
      </c>
      <c r="P49" s="26" t="s">
        <v>378</v>
      </c>
      <c r="Q49" s="156"/>
      <c r="R49" s="111"/>
      <c r="S49" s="111"/>
      <c r="T49" s="111"/>
      <c r="U49" s="111"/>
      <c r="V49" s="111"/>
      <c r="W49" s="111"/>
      <c r="X49" s="111"/>
      <c r="Y49" s="111"/>
      <c r="Z49" s="111"/>
    </row>
    <row r="50" spans="1:26" s="112" customFormat="1" ht="105" x14ac:dyDescent="0.25">
      <c r="A50" s="45">
        <v>1</v>
      </c>
      <c r="B50" s="113" t="s">
        <v>375</v>
      </c>
      <c r="C50" s="113" t="s">
        <v>375</v>
      </c>
      <c r="D50" s="113" t="s">
        <v>376</v>
      </c>
      <c r="E50" s="108" t="s">
        <v>379</v>
      </c>
      <c r="F50" s="109" t="s">
        <v>137</v>
      </c>
      <c r="G50" s="155"/>
      <c r="H50" s="116">
        <v>41944</v>
      </c>
      <c r="I50" s="116">
        <v>41988</v>
      </c>
      <c r="J50" s="110" t="s">
        <v>138</v>
      </c>
      <c r="K50" s="205"/>
      <c r="L50" s="205">
        <v>1.4666666666666666</v>
      </c>
      <c r="M50" s="206">
        <v>200</v>
      </c>
      <c r="N50" s="101" t="s">
        <v>226</v>
      </c>
      <c r="O50" s="207">
        <v>69811800</v>
      </c>
      <c r="P50" s="26" t="s">
        <v>380</v>
      </c>
      <c r="Q50" s="156" t="s">
        <v>699</v>
      </c>
      <c r="R50" s="111"/>
      <c r="S50" s="111"/>
      <c r="T50" s="111"/>
      <c r="U50" s="111"/>
      <c r="V50" s="111"/>
      <c r="W50" s="111"/>
      <c r="X50" s="111"/>
      <c r="Y50" s="111"/>
      <c r="Z50" s="111"/>
    </row>
    <row r="51" spans="1:26" s="112" customFormat="1" ht="75" x14ac:dyDescent="0.25">
      <c r="A51" s="45" t="e">
        <f>+#REF!+1</f>
        <v>#REF!</v>
      </c>
      <c r="B51" s="113" t="s">
        <v>375</v>
      </c>
      <c r="C51" s="114" t="s">
        <v>375</v>
      </c>
      <c r="D51" s="113" t="s">
        <v>376</v>
      </c>
      <c r="E51" s="208" t="s">
        <v>381</v>
      </c>
      <c r="F51" s="109" t="s">
        <v>137</v>
      </c>
      <c r="G51" s="109"/>
      <c r="H51" s="116">
        <v>41249</v>
      </c>
      <c r="I51" s="116">
        <v>41660</v>
      </c>
      <c r="J51" s="110" t="s">
        <v>138</v>
      </c>
      <c r="K51" s="205"/>
      <c r="L51" s="205">
        <v>20.100000000000001</v>
      </c>
      <c r="M51" s="206">
        <v>137</v>
      </c>
      <c r="N51" s="101" t="s">
        <v>226</v>
      </c>
      <c r="O51" s="207">
        <v>473216648</v>
      </c>
      <c r="P51" s="26" t="s">
        <v>382</v>
      </c>
      <c r="Q51" s="156" t="s">
        <v>700</v>
      </c>
      <c r="R51" s="111"/>
      <c r="S51" s="111"/>
      <c r="T51" s="111"/>
      <c r="U51" s="111"/>
      <c r="V51" s="111"/>
      <c r="W51" s="111"/>
      <c r="X51" s="111"/>
      <c r="Y51" s="111"/>
      <c r="Z51" s="111"/>
    </row>
    <row r="52" spans="1:26" s="112" customFormat="1" ht="45" x14ac:dyDescent="0.25">
      <c r="A52" s="45" t="e">
        <f t="shared" ref="A52:A56" si="0">+A51+1</f>
        <v>#REF!</v>
      </c>
      <c r="B52" s="113" t="s">
        <v>375</v>
      </c>
      <c r="C52" s="114" t="s">
        <v>375</v>
      </c>
      <c r="D52" s="113" t="s">
        <v>383</v>
      </c>
      <c r="E52" s="108" t="s">
        <v>384</v>
      </c>
      <c r="F52" s="109" t="s">
        <v>137</v>
      </c>
      <c r="G52" s="109"/>
      <c r="H52" s="116">
        <v>41246</v>
      </c>
      <c r="I52" s="116">
        <v>41912</v>
      </c>
      <c r="J52" s="110" t="s">
        <v>138</v>
      </c>
      <c r="K52" s="205">
        <f>((I52-H52)/30)-L52</f>
        <v>13.2</v>
      </c>
      <c r="L52" s="205">
        <v>9</v>
      </c>
      <c r="M52" s="206">
        <v>720</v>
      </c>
      <c r="N52" s="101" t="s">
        <v>226</v>
      </c>
      <c r="O52" s="207">
        <v>2150126150</v>
      </c>
      <c r="P52" s="26" t="s">
        <v>385</v>
      </c>
      <c r="Q52" s="156"/>
      <c r="R52" s="111"/>
      <c r="S52" s="111"/>
      <c r="T52" s="111"/>
      <c r="U52" s="111"/>
      <c r="V52" s="111"/>
      <c r="W52" s="111"/>
      <c r="X52" s="111"/>
      <c r="Y52" s="111"/>
      <c r="Z52" s="111"/>
    </row>
    <row r="53" spans="1:26" s="112" customFormat="1" ht="45" x14ac:dyDescent="0.25">
      <c r="A53" s="45" t="e">
        <f t="shared" si="0"/>
        <v>#REF!</v>
      </c>
      <c r="B53" s="113" t="s">
        <v>375</v>
      </c>
      <c r="C53" s="114" t="s">
        <v>375</v>
      </c>
      <c r="D53" s="113" t="s">
        <v>386</v>
      </c>
      <c r="E53" s="245" t="s">
        <v>387</v>
      </c>
      <c r="F53" s="109" t="s">
        <v>137</v>
      </c>
      <c r="G53" s="109"/>
      <c r="H53" s="116">
        <v>41866</v>
      </c>
      <c r="I53" s="116">
        <v>41912</v>
      </c>
      <c r="J53" s="110" t="s">
        <v>138</v>
      </c>
      <c r="K53" s="205">
        <f>((I53-H53)/30)-L53</f>
        <v>3.3333333333333437E-2</v>
      </c>
      <c r="L53" s="205">
        <v>1.5</v>
      </c>
      <c r="M53" s="206" t="s">
        <v>226</v>
      </c>
      <c r="N53" s="101" t="s">
        <v>226</v>
      </c>
      <c r="O53" s="207">
        <v>246282036</v>
      </c>
      <c r="P53" s="26" t="s">
        <v>388</v>
      </c>
      <c r="Q53" s="156"/>
      <c r="R53" s="111"/>
      <c r="S53" s="111"/>
      <c r="T53" s="111"/>
      <c r="U53" s="111"/>
      <c r="V53" s="111"/>
      <c r="W53" s="111"/>
      <c r="X53" s="111"/>
      <c r="Y53" s="111"/>
      <c r="Z53" s="111"/>
    </row>
    <row r="54" spans="1:26" s="112" customFormat="1" ht="97.5" customHeight="1" x14ac:dyDescent="0.25">
      <c r="A54" s="45" t="e">
        <f t="shared" si="0"/>
        <v>#REF!</v>
      </c>
      <c r="B54" s="113" t="s">
        <v>375</v>
      </c>
      <c r="C54" s="114" t="s">
        <v>375</v>
      </c>
      <c r="D54" s="113" t="s">
        <v>386</v>
      </c>
      <c r="E54" s="108" t="s">
        <v>389</v>
      </c>
      <c r="F54" s="210" t="s">
        <v>138</v>
      </c>
      <c r="G54" s="109"/>
      <c r="H54" s="116">
        <v>41673</v>
      </c>
      <c r="I54" s="116">
        <v>41927</v>
      </c>
      <c r="J54" s="110" t="s">
        <v>138</v>
      </c>
      <c r="K54" s="205">
        <f t="shared" ref="K54:K56" si="1">((I54-H54)/30)-L54</f>
        <v>0</v>
      </c>
      <c r="L54" s="205">
        <v>8.4666666666666668</v>
      </c>
      <c r="M54" s="206" t="s">
        <v>226</v>
      </c>
      <c r="N54" s="101" t="s">
        <v>226</v>
      </c>
      <c r="O54" s="207">
        <v>771615000</v>
      </c>
      <c r="P54" s="26" t="s">
        <v>390</v>
      </c>
      <c r="Q54" s="156" t="s">
        <v>701</v>
      </c>
      <c r="R54" s="111"/>
      <c r="S54" s="111"/>
      <c r="T54" s="111"/>
      <c r="U54" s="111"/>
      <c r="V54" s="111"/>
      <c r="W54" s="111"/>
      <c r="X54" s="111"/>
      <c r="Y54" s="111"/>
      <c r="Z54" s="111"/>
    </row>
    <row r="55" spans="1:26" s="112" customFormat="1" ht="180" x14ac:dyDescent="0.25">
      <c r="A55" s="45" t="e">
        <f t="shared" si="0"/>
        <v>#REF!</v>
      </c>
      <c r="B55" s="113" t="s">
        <v>375</v>
      </c>
      <c r="C55" s="114" t="s">
        <v>375</v>
      </c>
      <c r="D55" s="113" t="s">
        <v>391</v>
      </c>
      <c r="E55" s="108" t="s">
        <v>392</v>
      </c>
      <c r="F55" s="210" t="s">
        <v>138</v>
      </c>
      <c r="G55" s="109"/>
      <c r="H55" s="116">
        <v>41671</v>
      </c>
      <c r="I55" s="116">
        <v>41840</v>
      </c>
      <c r="J55" s="110" t="s">
        <v>138</v>
      </c>
      <c r="K55" s="205">
        <f t="shared" si="1"/>
        <v>0</v>
      </c>
      <c r="L55" s="205">
        <v>5.6333333333333337</v>
      </c>
      <c r="M55" s="206" t="s">
        <v>226</v>
      </c>
      <c r="N55" s="101" t="s">
        <v>226</v>
      </c>
      <c r="O55" s="207">
        <v>779877284.48000002</v>
      </c>
      <c r="P55" s="26">
        <v>118</v>
      </c>
      <c r="Q55" s="156" t="s">
        <v>701</v>
      </c>
      <c r="R55" s="111"/>
      <c r="S55" s="111"/>
      <c r="T55" s="111"/>
      <c r="U55" s="111"/>
      <c r="V55" s="111"/>
      <c r="W55" s="111"/>
      <c r="X55" s="111"/>
      <c r="Y55" s="111"/>
      <c r="Z55" s="111"/>
    </row>
    <row r="56" spans="1:26" s="112" customFormat="1" ht="99" customHeight="1" x14ac:dyDescent="0.25">
      <c r="A56" s="45" t="e">
        <f t="shared" si="0"/>
        <v>#REF!</v>
      </c>
      <c r="B56" s="113" t="s">
        <v>375</v>
      </c>
      <c r="C56" s="114" t="s">
        <v>375</v>
      </c>
      <c r="D56" s="113" t="s">
        <v>386</v>
      </c>
      <c r="E56" s="108" t="s">
        <v>393</v>
      </c>
      <c r="F56" s="210" t="s">
        <v>138</v>
      </c>
      <c r="G56" s="109"/>
      <c r="H56" s="116">
        <v>41470</v>
      </c>
      <c r="I56" s="116">
        <v>41623</v>
      </c>
      <c r="J56" s="110" t="s">
        <v>138</v>
      </c>
      <c r="K56" s="205">
        <f t="shared" si="1"/>
        <v>0</v>
      </c>
      <c r="L56" s="205">
        <v>5.0999999999999996</v>
      </c>
      <c r="M56" s="206" t="s">
        <v>226</v>
      </c>
      <c r="N56" s="101" t="s">
        <v>226</v>
      </c>
      <c r="O56" s="207">
        <v>589960819</v>
      </c>
      <c r="P56" s="26" t="s">
        <v>394</v>
      </c>
      <c r="Q56" s="156" t="s">
        <v>701</v>
      </c>
      <c r="R56" s="111"/>
      <c r="S56" s="111"/>
      <c r="T56" s="111"/>
      <c r="U56" s="111"/>
      <c r="V56" s="111"/>
      <c r="W56" s="111"/>
      <c r="X56" s="111"/>
      <c r="Y56" s="111"/>
      <c r="Z56" s="111"/>
    </row>
    <row r="57" spans="1:26" s="112" customFormat="1" x14ac:dyDescent="0.25">
      <c r="A57" s="45"/>
      <c r="B57" s="48" t="s">
        <v>15</v>
      </c>
      <c r="C57" s="114"/>
      <c r="D57" s="113"/>
      <c r="E57" s="108"/>
      <c r="F57" s="109"/>
      <c r="G57" s="109"/>
      <c r="H57" s="109"/>
      <c r="I57" s="116"/>
      <c r="J57" s="110"/>
      <c r="K57" s="115">
        <f>SUM(K50:K56)</f>
        <v>13.233333333333333</v>
      </c>
      <c r="L57" s="115">
        <f>SUM(L50:L56)</f>
        <v>51.266666666666666</v>
      </c>
      <c r="M57" s="154">
        <f>SUM(M50:M56)</f>
        <v>1057</v>
      </c>
      <c r="N57" s="115">
        <f>SUM(N50:N56)</f>
        <v>0</v>
      </c>
      <c r="O57" s="207"/>
      <c r="P57" s="26"/>
      <c r="Q57" s="157"/>
    </row>
    <row r="58" spans="1:26" s="29" customFormat="1" x14ac:dyDescent="0.25">
      <c r="E58" s="30"/>
      <c r="K58" s="247"/>
    </row>
    <row r="59" spans="1:26" s="29" customFormat="1" x14ac:dyDescent="0.25">
      <c r="B59" s="299" t="s">
        <v>27</v>
      </c>
      <c r="C59" s="299" t="s">
        <v>26</v>
      </c>
      <c r="D59" s="301" t="s">
        <v>33</v>
      </c>
      <c r="E59" s="301"/>
    </row>
    <row r="60" spans="1:26" s="29" customFormat="1" x14ac:dyDescent="0.25">
      <c r="B60" s="300"/>
      <c r="C60" s="300"/>
      <c r="D60" s="185" t="s">
        <v>22</v>
      </c>
      <c r="E60" s="61" t="s">
        <v>23</v>
      </c>
    </row>
    <row r="61" spans="1:26" s="29" customFormat="1" ht="30.6" customHeight="1" x14ac:dyDescent="0.25">
      <c r="B61" s="58" t="s">
        <v>20</v>
      </c>
      <c r="C61" s="59">
        <f>+K57</f>
        <v>13.233333333333333</v>
      </c>
      <c r="D61" s="57"/>
      <c r="E61" s="56" t="s">
        <v>163</v>
      </c>
      <c r="F61" s="31"/>
      <c r="G61" s="31"/>
      <c r="H61" s="31"/>
      <c r="I61" s="31"/>
      <c r="J61" s="31"/>
      <c r="K61" s="31"/>
      <c r="L61" s="31"/>
      <c r="M61" s="31"/>
    </row>
    <row r="62" spans="1:26" s="29" customFormat="1" ht="30" customHeight="1" x14ac:dyDescent="0.25">
      <c r="B62" s="58" t="s">
        <v>24</v>
      </c>
      <c r="C62" s="59">
        <f>+M57</f>
        <v>1057</v>
      </c>
      <c r="D62" s="56" t="s">
        <v>163</v>
      </c>
      <c r="E62" s="57"/>
    </row>
    <row r="63" spans="1:26" s="29" customFormat="1" x14ac:dyDescent="0.25">
      <c r="B63" s="32"/>
      <c r="C63" s="317"/>
      <c r="D63" s="317"/>
      <c r="E63" s="317"/>
      <c r="F63" s="317"/>
      <c r="G63" s="317"/>
      <c r="H63" s="317"/>
      <c r="I63" s="317"/>
      <c r="J63" s="317"/>
      <c r="K63" s="317"/>
      <c r="L63" s="317"/>
      <c r="M63" s="317"/>
      <c r="N63" s="317"/>
    </row>
    <row r="64" spans="1:26" ht="28.15" customHeight="1" thickBot="1" x14ac:dyDescent="0.3"/>
    <row r="65" spans="2:17" ht="27" thickBot="1" x14ac:dyDescent="0.3">
      <c r="B65" s="318" t="s">
        <v>103</v>
      </c>
      <c r="C65" s="318"/>
      <c r="D65" s="318"/>
      <c r="E65" s="318"/>
      <c r="F65" s="318"/>
      <c r="G65" s="318"/>
      <c r="H65" s="318"/>
      <c r="I65" s="318"/>
      <c r="J65" s="318"/>
      <c r="K65" s="318"/>
      <c r="L65" s="318"/>
      <c r="M65" s="318"/>
      <c r="N65" s="318"/>
    </row>
    <row r="68" spans="2:17" ht="109.5" customHeight="1" x14ac:dyDescent="0.25">
      <c r="B68" s="119" t="s">
        <v>150</v>
      </c>
      <c r="C68" s="66" t="s">
        <v>2</v>
      </c>
      <c r="D68" s="66" t="s">
        <v>105</v>
      </c>
      <c r="E68" s="66" t="s">
        <v>104</v>
      </c>
      <c r="F68" s="66" t="s">
        <v>106</v>
      </c>
      <c r="G68" s="66" t="s">
        <v>107</v>
      </c>
      <c r="H68" s="66" t="s">
        <v>108</v>
      </c>
      <c r="I68" s="66" t="s">
        <v>109</v>
      </c>
      <c r="J68" s="66" t="s">
        <v>110</v>
      </c>
      <c r="K68" s="66" t="s">
        <v>111</v>
      </c>
      <c r="L68" s="66" t="s">
        <v>112</v>
      </c>
      <c r="M68" s="95" t="s">
        <v>113</v>
      </c>
      <c r="N68" s="95" t="s">
        <v>114</v>
      </c>
      <c r="O68" s="314" t="s">
        <v>3</v>
      </c>
      <c r="P68" s="316"/>
      <c r="Q68" s="66" t="s">
        <v>17</v>
      </c>
    </row>
    <row r="69" spans="2:17" ht="75.75" customHeight="1" x14ac:dyDescent="0.25">
      <c r="B69" s="3" t="s">
        <v>395</v>
      </c>
      <c r="C69" s="3" t="s">
        <v>396</v>
      </c>
      <c r="D69" s="97" t="s">
        <v>397</v>
      </c>
      <c r="E69" s="5">
        <v>200</v>
      </c>
      <c r="F69" s="4" t="s">
        <v>226</v>
      </c>
      <c r="G69" s="4" t="s">
        <v>398</v>
      </c>
      <c r="H69" s="211" t="s">
        <v>399</v>
      </c>
      <c r="I69" s="96" t="s">
        <v>226</v>
      </c>
      <c r="J69" s="96" t="s">
        <v>137</v>
      </c>
      <c r="K69" s="120" t="s">
        <v>137</v>
      </c>
      <c r="L69" s="120" t="s">
        <v>137</v>
      </c>
      <c r="M69" s="120" t="s">
        <v>137</v>
      </c>
      <c r="N69" s="120" t="s">
        <v>400</v>
      </c>
      <c r="O69" s="319" t="s">
        <v>702</v>
      </c>
      <c r="P69" s="320"/>
      <c r="Q69" s="120"/>
    </row>
    <row r="70" spans="2:17" x14ac:dyDescent="0.25">
      <c r="B70" s="3"/>
      <c r="C70" s="3"/>
      <c r="D70" s="5"/>
      <c r="E70" s="5"/>
      <c r="F70" s="4"/>
      <c r="G70" s="4"/>
      <c r="H70" s="4"/>
      <c r="I70" s="96"/>
      <c r="J70" s="96"/>
      <c r="K70" s="120"/>
      <c r="L70" s="120"/>
      <c r="M70" s="120"/>
      <c r="N70" s="120"/>
      <c r="O70" s="321"/>
      <c r="P70" s="322"/>
      <c r="Q70" s="120"/>
    </row>
    <row r="71" spans="2:17" x14ac:dyDescent="0.25">
      <c r="B71" s="3"/>
      <c r="C71" s="3"/>
      <c r="D71" s="5"/>
      <c r="E71" s="5"/>
      <c r="F71" s="4"/>
      <c r="G71" s="4"/>
      <c r="H71" s="4"/>
      <c r="I71" s="96"/>
      <c r="J71" s="96"/>
      <c r="K71" s="120"/>
      <c r="L71" s="120"/>
      <c r="M71" s="120"/>
      <c r="N71" s="120"/>
      <c r="O71" s="321"/>
      <c r="P71" s="322"/>
      <c r="Q71" s="120"/>
    </row>
    <row r="72" spans="2:17" x14ac:dyDescent="0.25">
      <c r="B72" s="3"/>
      <c r="C72" s="3"/>
      <c r="D72" s="5"/>
      <c r="E72" s="5"/>
      <c r="F72" s="4"/>
      <c r="G72" s="4"/>
      <c r="H72" s="4"/>
      <c r="I72" s="96"/>
      <c r="J72" s="96"/>
      <c r="K72" s="120"/>
      <c r="L72" s="120"/>
      <c r="M72" s="120"/>
      <c r="N72" s="120"/>
      <c r="O72" s="321"/>
      <c r="P72" s="322"/>
      <c r="Q72" s="120"/>
    </row>
    <row r="73" spans="2:17" x14ac:dyDescent="0.25">
      <c r="B73" s="3"/>
      <c r="C73" s="3"/>
      <c r="D73" s="5"/>
      <c r="E73" s="5"/>
      <c r="F73" s="4"/>
      <c r="G73" s="4"/>
      <c r="H73" s="4"/>
      <c r="I73" s="96"/>
      <c r="J73" s="96"/>
      <c r="K73" s="120"/>
      <c r="L73" s="120"/>
      <c r="M73" s="120"/>
      <c r="N73" s="120"/>
      <c r="O73" s="321"/>
      <c r="P73" s="322"/>
      <c r="Q73" s="120"/>
    </row>
    <row r="74" spans="2:17" x14ac:dyDescent="0.25">
      <c r="B74" s="3"/>
      <c r="C74" s="3"/>
      <c r="D74" s="5"/>
      <c r="E74" s="5"/>
      <c r="F74" s="4"/>
      <c r="G74" s="4"/>
      <c r="H74" s="4"/>
      <c r="I74" s="96"/>
      <c r="J74" s="96"/>
      <c r="K74" s="120"/>
      <c r="L74" s="120"/>
      <c r="M74" s="120"/>
      <c r="N74" s="120"/>
      <c r="O74" s="321"/>
      <c r="P74" s="322"/>
      <c r="Q74" s="120"/>
    </row>
    <row r="75" spans="2:17" x14ac:dyDescent="0.25">
      <c r="B75" s="120"/>
      <c r="C75" s="120"/>
      <c r="D75" s="120"/>
      <c r="E75" s="120"/>
      <c r="F75" s="120"/>
      <c r="G75" s="120"/>
      <c r="H75" s="120"/>
      <c r="I75" s="120"/>
      <c r="J75" s="120"/>
      <c r="K75" s="120"/>
      <c r="L75" s="120"/>
      <c r="M75" s="120"/>
      <c r="N75" s="120"/>
      <c r="O75" s="321"/>
      <c r="P75" s="322"/>
      <c r="Q75" s="120"/>
    </row>
    <row r="76" spans="2:17" x14ac:dyDescent="0.25">
      <c r="B76" s="9" t="s">
        <v>1</v>
      </c>
    </row>
    <row r="77" spans="2:17" x14ac:dyDescent="0.25">
      <c r="B77" s="9" t="s">
        <v>36</v>
      </c>
    </row>
    <row r="78" spans="2:17" x14ac:dyDescent="0.25">
      <c r="B78" s="9" t="s">
        <v>61</v>
      </c>
    </row>
    <row r="80" spans="2:17" ht="15.75" thickBot="1" x14ac:dyDescent="0.3"/>
    <row r="81" spans="2:17" ht="27" thickBot="1" x14ac:dyDescent="0.3">
      <c r="B81" s="323" t="s">
        <v>37</v>
      </c>
      <c r="C81" s="324"/>
      <c r="D81" s="324"/>
      <c r="E81" s="324"/>
      <c r="F81" s="324"/>
      <c r="G81" s="324"/>
      <c r="H81" s="324"/>
      <c r="I81" s="324"/>
      <c r="J81" s="324"/>
      <c r="K81" s="324"/>
      <c r="L81" s="324"/>
      <c r="M81" s="324"/>
      <c r="N81" s="325"/>
    </row>
    <row r="86" spans="2:17" ht="76.5" customHeight="1" x14ac:dyDescent="0.25">
      <c r="B86" s="119" t="s">
        <v>0</v>
      </c>
      <c r="C86" s="119" t="s">
        <v>38</v>
      </c>
      <c r="D86" s="119" t="s">
        <v>39</v>
      </c>
      <c r="E86" s="119" t="s">
        <v>115</v>
      </c>
      <c r="F86" s="119" t="s">
        <v>117</v>
      </c>
      <c r="G86" s="119" t="s">
        <v>118</v>
      </c>
      <c r="H86" s="119" t="s">
        <v>119</v>
      </c>
      <c r="I86" s="119" t="s">
        <v>116</v>
      </c>
      <c r="J86" s="314" t="s">
        <v>120</v>
      </c>
      <c r="K86" s="315"/>
      <c r="L86" s="316"/>
      <c r="M86" s="119" t="s">
        <v>124</v>
      </c>
      <c r="N86" s="119" t="s">
        <v>40</v>
      </c>
      <c r="O86" s="119" t="s">
        <v>41</v>
      </c>
      <c r="P86" s="314" t="s">
        <v>3</v>
      </c>
      <c r="Q86" s="316"/>
    </row>
    <row r="87" spans="2:17" ht="87" customHeight="1" x14ac:dyDescent="0.25">
      <c r="B87" s="182" t="s">
        <v>42</v>
      </c>
      <c r="C87" s="182">
        <v>1</v>
      </c>
      <c r="D87" s="212" t="s">
        <v>401</v>
      </c>
      <c r="E87" s="212">
        <v>23183793</v>
      </c>
      <c r="F87" s="3" t="s">
        <v>402</v>
      </c>
      <c r="G87" s="3" t="s">
        <v>403</v>
      </c>
      <c r="H87" s="180">
        <v>39717</v>
      </c>
      <c r="I87" s="5"/>
      <c r="J87" s="182" t="s">
        <v>404</v>
      </c>
      <c r="K87" s="97" t="s">
        <v>405</v>
      </c>
      <c r="L87" s="96" t="s">
        <v>406</v>
      </c>
      <c r="M87" s="120" t="s">
        <v>137</v>
      </c>
      <c r="N87" s="120" t="s">
        <v>137</v>
      </c>
      <c r="O87" s="120" t="s">
        <v>137</v>
      </c>
      <c r="P87" s="328"/>
      <c r="Q87" s="328"/>
    </row>
    <row r="88" spans="2:17" ht="55.5" customHeight="1" x14ac:dyDescent="0.25">
      <c r="B88" s="182" t="s">
        <v>43</v>
      </c>
      <c r="C88" s="182">
        <v>1</v>
      </c>
      <c r="D88" s="212" t="s">
        <v>407</v>
      </c>
      <c r="E88" s="212">
        <v>53068707</v>
      </c>
      <c r="F88" s="3" t="s">
        <v>193</v>
      </c>
      <c r="G88" s="182" t="s">
        <v>408</v>
      </c>
      <c r="H88" s="180">
        <v>39793</v>
      </c>
      <c r="I88" s="5"/>
      <c r="J88" s="182" t="s">
        <v>409</v>
      </c>
      <c r="K88" s="96" t="s">
        <v>410</v>
      </c>
      <c r="L88" s="96" t="s">
        <v>406</v>
      </c>
      <c r="M88" s="120" t="s">
        <v>137</v>
      </c>
      <c r="N88" s="120" t="s">
        <v>137</v>
      </c>
      <c r="O88" s="120" t="s">
        <v>137</v>
      </c>
      <c r="P88" s="328"/>
      <c r="Q88" s="328"/>
    </row>
    <row r="90" spans="2:17" ht="15.75" thickBot="1" x14ac:dyDescent="0.3"/>
    <row r="91" spans="2:17" ht="27" thickBot="1" x14ac:dyDescent="0.3">
      <c r="B91" s="323" t="s">
        <v>45</v>
      </c>
      <c r="C91" s="324"/>
      <c r="D91" s="324"/>
      <c r="E91" s="324"/>
      <c r="F91" s="324"/>
      <c r="G91" s="324"/>
      <c r="H91" s="324"/>
      <c r="I91" s="324"/>
      <c r="J91" s="324"/>
      <c r="K91" s="324"/>
      <c r="L91" s="324"/>
      <c r="M91" s="324"/>
      <c r="N91" s="325"/>
    </row>
    <row r="94" spans="2:17" ht="46.15" customHeight="1" x14ac:dyDescent="0.25">
      <c r="B94" s="66" t="s">
        <v>32</v>
      </c>
      <c r="C94" s="66" t="s">
        <v>46</v>
      </c>
      <c r="D94" s="314" t="s">
        <v>3</v>
      </c>
      <c r="E94" s="316"/>
    </row>
    <row r="95" spans="2:17" ht="46.9" customHeight="1" x14ac:dyDescent="0.25">
      <c r="B95" s="67" t="s">
        <v>125</v>
      </c>
      <c r="C95" s="120" t="s">
        <v>137</v>
      </c>
      <c r="D95" s="328"/>
      <c r="E95" s="328"/>
    </row>
    <row r="98" spans="1:26" ht="26.25" x14ac:dyDescent="0.25">
      <c r="B98" s="302" t="s">
        <v>63</v>
      </c>
      <c r="C98" s="303"/>
      <c r="D98" s="303"/>
      <c r="E98" s="303"/>
      <c r="F98" s="303"/>
      <c r="G98" s="303"/>
      <c r="H98" s="303"/>
      <c r="I98" s="303"/>
      <c r="J98" s="303"/>
      <c r="K98" s="303"/>
      <c r="L98" s="303"/>
      <c r="M98" s="303"/>
      <c r="N98" s="303"/>
      <c r="O98" s="303"/>
      <c r="P98" s="303"/>
    </row>
    <row r="100" spans="1:26" ht="15.75" thickBot="1" x14ac:dyDescent="0.3"/>
    <row r="101" spans="1:26" ht="27" thickBot="1" x14ac:dyDescent="0.3">
      <c r="B101" s="323" t="s">
        <v>53</v>
      </c>
      <c r="C101" s="324"/>
      <c r="D101" s="324"/>
      <c r="E101" s="324"/>
      <c r="F101" s="324"/>
      <c r="G101" s="324"/>
      <c r="H101" s="324"/>
      <c r="I101" s="324"/>
      <c r="J101" s="324"/>
      <c r="K101" s="324"/>
      <c r="L101" s="324"/>
      <c r="M101" s="324"/>
      <c r="N101" s="325"/>
    </row>
    <row r="103" spans="1:26" ht="15.75" thickBot="1" x14ac:dyDescent="0.3">
      <c r="M103" s="63"/>
      <c r="N103" s="63"/>
    </row>
    <row r="104" spans="1:26" s="106" customFormat="1" ht="109.5" customHeight="1" x14ac:dyDescent="0.25">
      <c r="B104" s="117" t="s">
        <v>146</v>
      </c>
      <c r="C104" s="117" t="s">
        <v>147</v>
      </c>
      <c r="D104" s="117" t="s">
        <v>148</v>
      </c>
      <c r="E104" s="117" t="s">
        <v>44</v>
      </c>
      <c r="F104" s="117" t="s">
        <v>21</v>
      </c>
      <c r="G104" s="117" t="s">
        <v>102</v>
      </c>
      <c r="H104" s="117" t="s">
        <v>16</v>
      </c>
      <c r="I104" s="117" t="s">
        <v>9</v>
      </c>
      <c r="J104" s="117" t="s">
        <v>30</v>
      </c>
      <c r="K104" s="117" t="s">
        <v>60</v>
      </c>
      <c r="L104" s="117" t="s">
        <v>19</v>
      </c>
      <c r="M104" s="102" t="s">
        <v>25</v>
      </c>
      <c r="N104" s="117" t="s">
        <v>149</v>
      </c>
      <c r="O104" s="117" t="s">
        <v>35</v>
      </c>
      <c r="P104" s="118" t="s">
        <v>10</v>
      </c>
      <c r="Q104" s="118" t="s">
        <v>18</v>
      </c>
    </row>
    <row r="105" spans="1:26" s="112" customFormat="1" ht="180" x14ac:dyDescent="0.25">
      <c r="A105" s="45">
        <v>1</v>
      </c>
      <c r="B105" s="113" t="s">
        <v>375</v>
      </c>
      <c r="C105" s="113" t="s">
        <v>375</v>
      </c>
      <c r="D105" s="113" t="s">
        <v>391</v>
      </c>
      <c r="E105" s="108" t="s">
        <v>411</v>
      </c>
      <c r="F105" s="109" t="s">
        <v>138</v>
      </c>
      <c r="G105" s="155" t="s">
        <v>226</v>
      </c>
      <c r="H105" s="116">
        <v>41469</v>
      </c>
      <c r="I105" s="116">
        <v>41622</v>
      </c>
      <c r="J105" s="110" t="s">
        <v>138</v>
      </c>
      <c r="K105" s="101"/>
      <c r="L105" s="101">
        <f>(I105-H105)/30</f>
        <v>5.0999999999999996</v>
      </c>
      <c r="M105" s="101"/>
      <c r="N105" s="101" t="s">
        <v>226</v>
      </c>
      <c r="O105" s="207">
        <v>323200000</v>
      </c>
      <c r="P105" s="26">
        <v>131</v>
      </c>
      <c r="Q105" s="156" t="s">
        <v>708</v>
      </c>
      <c r="R105" s="111"/>
      <c r="S105" s="111"/>
      <c r="T105" s="111"/>
      <c r="U105" s="111"/>
      <c r="V105" s="111"/>
      <c r="W105" s="111"/>
      <c r="X105" s="111"/>
      <c r="Y105" s="111"/>
      <c r="Z105" s="111"/>
    </row>
    <row r="106" spans="1:26" s="112" customFormat="1" ht="45" x14ac:dyDescent="0.25">
      <c r="A106" s="45">
        <f>+A105+1</f>
        <v>2</v>
      </c>
      <c r="B106" s="113" t="s">
        <v>375</v>
      </c>
      <c r="C106" s="114" t="s">
        <v>375</v>
      </c>
      <c r="D106" s="114" t="s">
        <v>412</v>
      </c>
      <c r="E106" s="213" t="s">
        <v>413</v>
      </c>
      <c r="F106" s="109" t="s">
        <v>137</v>
      </c>
      <c r="G106" s="109" t="s">
        <v>226</v>
      </c>
      <c r="H106" s="116">
        <v>41091</v>
      </c>
      <c r="I106" s="116">
        <v>41274</v>
      </c>
      <c r="J106" s="110" t="s">
        <v>138</v>
      </c>
      <c r="K106" s="101">
        <f>(I106-H106)/30</f>
        <v>6.1</v>
      </c>
      <c r="L106" s="101"/>
      <c r="M106" s="101"/>
      <c r="N106" s="101"/>
      <c r="O106" s="207">
        <f>308761128+9262834</f>
        <v>318023962</v>
      </c>
      <c r="P106" s="26"/>
      <c r="Q106" s="156"/>
      <c r="R106" s="111"/>
      <c r="S106" s="246"/>
      <c r="T106" s="246"/>
      <c r="U106" s="111"/>
      <c r="V106" s="111"/>
      <c r="W106" s="111"/>
      <c r="X106" s="111"/>
      <c r="Y106" s="111"/>
      <c r="Z106" s="111"/>
    </row>
    <row r="107" spans="1:26" s="112" customFormat="1" ht="45" x14ac:dyDescent="0.25">
      <c r="A107" s="45">
        <f>+A106+1</f>
        <v>3</v>
      </c>
      <c r="B107" s="113" t="s">
        <v>375</v>
      </c>
      <c r="C107" s="114" t="s">
        <v>375</v>
      </c>
      <c r="D107" s="113" t="s">
        <v>412</v>
      </c>
      <c r="E107" s="108" t="s">
        <v>384</v>
      </c>
      <c r="F107" s="109" t="s">
        <v>137</v>
      </c>
      <c r="G107" s="109" t="s">
        <v>226</v>
      </c>
      <c r="H107" s="116">
        <v>41246</v>
      </c>
      <c r="I107" s="116">
        <v>41851</v>
      </c>
      <c r="J107" s="110" t="s">
        <v>138</v>
      </c>
      <c r="K107" s="101">
        <f t="shared" ref="K107:K108" si="2">(I107-H107)/30</f>
        <v>20.166666666666668</v>
      </c>
      <c r="L107" s="101"/>
      <c r="M107" s="101"/>
      <c r="N107" s="101"/>
      <c r="O107" s="207">
        <v>1477966792</v>
      </c>
      <c r="P107" s="26"/>
      <c r="Q107" s="156" t="s">
        <v>414</v>
      </c>
      <c r="R107" s="111"/>
      <c r="S107" s="111"/>
      <c r="T107" s="111"/>
      <c r="U107" s="111"/>
      <c r="V107" s="111"/>
      <c r="W107" s="111"/>
      <c r="X107" s="111"/>
      <c r="Y107" s="111"/>
      <c r="Z107" s="111"/>
    </row>
    <row r="108" spans="1:26" s="112" customFormat="1" ht="45" x14ac:dyDescent="0.25">
      <c r="A108" s="45">
        <f t="shared" ref="A108:A110" si="3">+A107+1</f>
        <v>4</v>
      </c>
      <c r="B108" s="113" t="s">
        <v>375</v>
      </c>
      <c r="C108" s="114" t="s">
        <v>375</v>
      </c>
      <c r="D108" s="113" t="s">
        <v>412</v>
      </c>
      <c r="E108" s="108" t="s">
        <v>415</v>
      </c>
      <c r="F108" s="109" t="s">
        <v>137</v>
      </c>
      <c r="G108" s="109" t="s">
        <v>226</v>
      </c>
      <c r="H108" s="116">
        <v>40910</v>
      </c>
      <c r="I108" s="116">
        <v>41090</v>
      </c>
      <c r="J108" s="110" t="s">
        <v>138</v>
      </c>
      <c r="K108" s="101">
        <f t="shared" si="2"/>
        <v>6</v>
      </c>
      <c r="L108" s="101"/>
      <c r="M108" s="101"/>
      <c r="N108" s="101"/>
      <c r="O108" s="207">
        <v>264950771</v>
      </c>
      <c r="P108" s="26"/>
      <c r="Q108" s="156"/>
      <c r="R108" s="111"/>
      <c r="S108" s="111"/>
      <c r="T108" s="111"/>
      <c r="U108" s="111"/>
      <c r="V108" s="111"/>
      <c r="W108" s="111"/>
      <c r="X108" s="111"/>
      <c r="Y108" s="111"/>
      <c r="Z108" s="111"/>
    </row>
    <row r="109" spans="1:26" s="112" customFormat="1" ht="45" x14ac:dyDescent="0.25">
      <c r="A109" s="45">
        <f t="shared" si="3"/>
        <v>5</v>
      </c>
      <c r="B109" s="113" t="s">
        <v>375</v>
      </c>
      <c r="C109" s="114" t="s">
        <v>375</v>
      </c>
      <c r="D109" s="113" t="s">
        <v>386</v>
      </c>
      <c r="E109" s="108" t="s">
        <v>416</v>
      </c>
      <c r="F109" s="109" t="s">
        <v>138</v>
      </c>
      <c r="G109" s="109" t="s">
        <v>226</v>
      </c>
      <c r="H109" s="116">
        <v>41089</v>
      </c>
      <c r="I109" s="116">
        <v>41271</v>
      </c>
      <c r="J109" s="110" t="s">
        <v>138</v>
      </c>
      <c r="K109" s="101"/>
      <c r="L109" s="101">
        <f t="shared" ref="L109:L115" si="4">(I109-H109)/30</f>
        <v>6.0666666666666664</v>
      </c>
      <c r="M109" s="101"/>
      <c r="N109" s="101"/>
      <c r="O109" s="207">
        <v>589960819</v>
      </c>
      <c r="P109" s="26"/>
      <c r="Q109" s="156"/>
      <c r="R109" s="111"/>
      <c r="S109" s="111"/>
      <c r="T109" s="111"/>
      <c r="U109" s="111"/>
      <c r="V109" s="111"/>
      <c r="W109" s="111"/>
      <c r="X109" s="111"/>
      <c r="Y109" s="111"/>
      <c r="Z109" s="111"/>
    </row>
    <row r="110" spans="1:26" s="112" customFormat="1" ht="45" x14ac:dyDescent="0.25">
      <c r="A110" s="45">
        <f t="shared" si="3"/>
        <v>6</v>
      </c>
      <c r="B110" s="113" t="s">
        <v>375</v>
      </c>
      <c r="C110" s="114" t="s">
        <v>375</v>
      </c>
      <c r="D110" s="113" t="s">
        <v>386</v>
      </c>
      <c r="E110" s="108" t="s">
        <v>417</v>
      </c>
      <c r="F110" s="109" t="s">
        <v>138</v>
      </c>
      <c r="G110" s="109" t="s">
        <v>226</v>
      </c>
      <c r="H110" s="116">
        <v>41089</v>
      </c>
      <c r="I110" s="116">
        <v>41271</v>
      </c>
      <c r="J110" s="110" t="s">
        <v>138</v>
      </c>
      <c r="K110" s="101"/>
      <c r="L110" s="101">
        <f t="shared" si="4"/>
        <v>6.0666666666666664</v>
      </c>
      <c r="M110" s="101"/>
      <c r="N110" s="101"/>
      <c r="O110" s="207">
        <v>596338400</v>
      </c>
      <c r="P110" s="26"/>
      <c r="Q110" s="156"/>
      <c r="R110" s="111"/>
      <c r="S110" s="111"/>
      <c r="T110" s="111"/>
      <c r="U110" s="111"/>
      <c r="V110" s="111"/>
      <c r="W110" s="111"/>
      <c r="X110" s="111"/>
      <c r="Y110" s="111"/>
      <c r="Z110" s="111"/>
    </row>
    <row r="111" spans="1:26" s="112" customFormat="1" ht="45" x14ac:dyDescent="0.25">
      <c r="A111" s="45">
        <v>7</v>
      </c>
      <c r="B111" s="113" t="s">
        <v>375</v>
      </c>
      <c r="C111" s="114" t="str">
        <f>C110</f>
        <v>FUNDACION PARA EL DESARROLLO ALIMENTARIO FUNDALI</v>
      </c>
      <c r="D111" s="113" t="s">
        <v>386</v>
      </c>
      <c r="E111" s="108" t="s">
        <v>418</v>
      </c>
      <c r="F111" s="109" t="s">
        <v>138</v>
      </c>
      <c r="G111" s="109" t="s">
        <v>226</v>
      </c>
      <c r="H111" s="116">
        <v>40735</v>
      </c>
      <c r="I111" s="116">
        <v>40887</v>
      </c>
      <c r="J111" s="110" t="s">
        <v>138</v>
      </c>
      <c r="K111" s="101"/>
      <c r="L111" s="101">
        <f t="shared" si="4"/>
        <v>5.0666666666666664</v>
      </c>
      <c r="M111" s="101"/>
      <c r="N111" s="101"/>
      <c r="O111" s="207">
        <v>159564168</v>
      </c>
      <c r="P111" s="26"/>
      <c r="Q111" s="156"/>
      <c r="R111" s="111"/>
      <c r="S111" s="111"/>
      <c r="T111" s="111"/>
      <c r="U111" s="111"/>
      <c r="V111" s="111"/>
      <c r="W111" s="111"/>
      <c r="X111" s="111"/>
      <c r="Y111" s="111"/>
      <c r="Z111" s="111"/>
    </row>
    <row r="112" spans="1:26" s="112" customFormat="1" ht="210" x14ac:dyDescent="0.25">
      <c r="A112" s="45">
        <v>8</v>
      </c>
      <c r="B112" s="113" t="s">
        <v>375</v>
      </c>
      <c r="C112" s="114" t="s">
        <v>375</v>
      </c>
      <c r="D112" s="113" t="s">
        <v>412</v>
      </c>
      <c r="E112" s="108" t="s">
        <v>419</v>
      </c>
      <c r="F112" s="109" t="s">
        <v>137</v>
      </c>
      <c r="G112" s="109" t="s">
        <v>226</v>
      </c>
      <c r="H112" s="116">
        <v>38377</v>
      </c>
      <c r="I112" s="116">
        <v>38711</v>
      </c>
      <c r="J112" s="110" t="s">
        <v>138</v>
      </c>
      <c r="K112" s="101"/>
      <c r="L112" s="101">
        <f t="shared" si="4"/>
        <v>11.133333333333333</v>
      </c>
      <c r="M112" s="101"/>
      <c r="N112" s="101"/>
      <c r="O112" s="207">
        <f>93578414+10517208</f>
        <v>104095622</v>
      </c>
      <c r="P112" s="26"/>
      <c r="Q112" s="156" t="s">
        <v>703</v>
      </c>
      <c r="R112" s="111"/>
      <c r="S112" s="111"/>
      <c r="T112" s="111"/>
      <c r="U112" s="111"/>
      <c r="V112" s="111"/>
      <c r="W112" s="111"/>
      <c r="X112" s="111"/>
      <c r="Y112" s="111"/>
      <c r="Z112" s="111"/>
    </row>
    <row r="113" spans="1:26" s="112" customFormat="1" ht="210" x14ac:dyDescent="0.25">
      <c r="A113" s="45">
        <v>9</v>
      </c>
      <c r="B113" s="113" t="s">
        <v>375</v>
      </c>
      <c r="C113" s="114" t="s">
        <v>375</v>
      </c>
      <c r="D113" s="113" t="s">
        <v>412</v>
      </c>
      <c r="E113" s="108" t="s">
        <v>420</v>
      </c>
      <c r="F113" s="109" t="s">
        <v>137</v>
      </c>
      <c r="G113" s="109" t="s">
        <v>226</v>
      </c>
      <c r="H113" s="116">
        <v>38742</v>
      </c>
      <c r="I113" s="116">
        <v>39082</v>
      </c>
      <c r="J113" s="110" t="s">
        <v>138</v>
      </c>
      <c r="K113" s="101"/>
      <c r="L113" s="101">
        <f t="shared" si="4"/>
        <v>11.333333333333334</v>
      </c>
      <c r="M113" s="101"/>
      <c r="N113" s="101"/>
      <c r="O113" s="207">
        <v>104573914</v>
      </c>
      <c r="P113" s="26"/>
      <c r="Q113" s="156" t="s">
        <v>704</v>
      </c>
      <c r="R113" s="111"/>
      <c r="S113" s="111"/>
      <c r="T113" s="111"/>
      <c r="U113" s="111"/>
      <c r="V113" s="111"/>
      <c r="W113" s="111"/>
      <c r="X113" s="111"/>
      <c r="Y113" s="111"/>
      <c r="Z113" s="111"/>
    </row>
    <row r="114" spans="1:26" s="112" customFormat="1" ht="210" x14ac:dyDescent="0.25">
      <c r="A114" s="45">
        <v>10</v>
      </c>
      <c r="B114" s="113" t="s">
        <v>375</v>
      </c>
      <c r="C114" s="114" t="s">
        <v>375</v>
      </c>
      <c r="D114" s="113" t="s">
        <v>412</v>
      </c>
      <c r="E114" s="108" t="s">
        <v>421</v>
      </c>
      <c r="F114" s="109" t="s">
        <v>137</v>
      </c>
      <c r="G114" s="109" t="s">
        <v>226</v>
      </c>
      <c r="H114" s="116">
        <v>39107</v>
      </c>
      <c r="I114" s="214">
        <v>39447</v>
      </c>
      <c r="J114" s="215" t="s">
        <v>138</v>
      </c>
      <c r="K114" s="216"/>
      <c r="L114" s="101">
        <f t="shared" si="4"/>
        <v>11.333333333333334</v>
      </c>
      <c r="M114" s="101"/>
      <c r="N114" s="101"/>
      <c r="O114" s="207">
        <v>108757047</v>
      </c>
      <c r="P114" s="26"/>
      <c r="Q114" s="156" t="s">
        <v>705</v>
      </c>
      <c r="R114" s="111"/>
      <c r="S114" s="111"/>
      <c r="T114" s="111"/>
      <c r="U114" s="111"/>
      <c r="V114" s="111"/>
      <c r="W114" s="111"/>
      <c r="X114" s="111"/>
      <c r="Y114" s="111"/>
      <c r="Z114" s="111"/>
    </row>
    <row r="115" spans="1:26" s="112" customFormat="1" ht="210" x14ac:dyDescent="0.25">
      <c r="A115" s="45">
        <v>11</v>
      </c>
      <c r="B115" s="113" t="s">
        <v>375</v>
      </c>
      <c r="C115" s="114" t="s">
        <v>375</v>
      </c>
      <c r="D115" s="113" t="s">
        <v>412</v>
      </c>
      <c r="E115" s="213" t="s">
        <v>422</v>
      </c>
      <c r="F115" s="109" t="s">
        <v>137</v>
      </c>
      <c r="G115" s="109" t="s">
        <v>226</v>
      </c>
      <c r="H115" s="116">
        <v>39449</v>
      </c>
      <c r="I115" s="214">
        <v>39813</v>
      </c>
      <c r="J115" s="215" t="s">
        <v>138</v>
      </c>
      <c r="K115" s="216"/>
      <c r="L115" s="101">
        <f t="shared" si="4"/>
        <v>12.133333333333333</v>
      </c>
      <c r="M115" s="101"/>
      <c r="N115" s="101"/>
      <c r="O115" s="207">
        <v>118481703</v>
      </c>
      <c r="P115" s="26"/>
      <c r="Q115" s="156" t="s">
        <v>706</v>
      </c>
      <c r="R115" s="111"/>
      <c r="S115" s="111"/>
      <c r="T115" s="111"/>
      <c r="U115" s="111"/>
      <c r="V115" s="111"/>
      <c r="W115" s="111"/>
      <c r="X115" s="111"/>
      <c r="Y115" s="111"/>
      <c r="Z115" s="111"/>
    </row>
    <row r="116" spans="1:26" s="112" customFormat="1" ht="210" x14ac:dyDescent="0.25">
      <c r="A116" s="45">
        <v>12</v>
      </c>
      <c r="B116" s="113" t="s">
        <v>375</v>
      </c>
      <c r="C116" s="114" t="s">
        <v>375</v>
      </c>
      <c r="D116" s="113" t="s">
        <v>412</v>
      </c>
      <c r="E116" s="108" t="s">
        <v>423</v>
      </c>
      <c r="F116" s="109" t="s">
        <v>137</v>
      </c>
      <c r="G116" s="109" t="s">
        <v>226</v>
      </c>
      <c r="H116" s="116">
        <v>39818</v>
      </c>
      <c r="I116" s="214">
        <v>40178</v>
      </c>
      <c r="J116" s="215" t="s">
        <v>138</v>
      </c>
      <c r="K116" s="216"/>
      <c r="L116" s="216">
        <f>+(I116-H116)/30</f>
        <v>12</v>
      </c>
      <c r="M116" s="101"/>
      <c r="N116" s="101"/>
      <c r="O116" s="207">
        <f>123843614+120000</f>
        <v>123963614</v>
      </c>
      <c r="P116" s="26"/>
      <c r="Q116" s="156" t="s">
        <v>707</v>
      </c>
      <c r="R116" s="111"/>
      <c r="S116" s="111"/>
      <c r="T116" s="111"/>
      <c r="U116" s="111"/>
      <c r="V116" s="111"/>
      <c r="W116" s="111"/>
      <c r="X116" s="111"/>
      <c r="Y116" s="111"/>
      <c r="Z116" s="111"/>
    </row>
    <row r="117" spans="1:26" s="112" customFormat="1" ht="45" x14ac:dyDescent="0.25">
      <c r="A117" s="45">
        <v>13</v>
      </c>
      <c r="B117" s="113" t="s">
        <v>375</v>
      </c>
      <c r="C117" s="114" t="s">
        <v>375</v>
      </c>
      <c r="D117" s="113" t="s">
        <v>412</v>
      </c>
      <c r="E117" s="108" t="s">
        <v>424</v>
      </c>
      <c r="F117" s="109" t="s">
        <v>137</v>
      </c>
      <c r="G117" s="109" t="s">
        <v>226</v>
      </c>
      <c r="H117" s="116">
        <v>40185</v>
      </c>
      <c r="I117" s="214">
        <v>40543</v>
      </c>
      <c r="J117" s="215" t="s">
        <v>138</v>
      </c>
      <c r="K117" s="216"/>
      <c r="L117" s="216">
        <f>+(I117-H117)/30</f>
        <v>11.933333333333334</v>
      </c>
      <c r="M117" s="101"/>
      <c r="N117" s="101"/>
      <c r="O117" s="207">
        <f>128922158+580800</f>
        <v>129502958</v>
      </c>
      <c r="P117" s="26"/>
      <c r="Q117" s="156"/>
      <c r="R117" s="111"/>
      <c r="S117" s="111"/>
      <c r="T117" s="111"/>
      <c r="U117" s="111"/>
      <c r="V117" s="111"/>
      <c r="W117" s="111"/>
      <c r="X117" s="111"/>
      <c r="Y117" s="111"/>
      <c r="Z117" s="111"/>
    </row>
    <row r="118" spans="1:26" s="112" customFormat="1" ht="45" x14ac:dyDescent="0.25">
      <c r="A118" s="45">
        <v>14</v>
      </c>
      <c r="B118" s="113" t="s">
        <v>375</v>
      </c>
      <c r="C118" s="114" t="s">
        <v>375</v>
      </c>
      <c r="D118" s="113" t="s">
        <v>412</v>
      </c>
      <c r="E118" s="108" t="s">
        <v>425</v>
      </c>
      <c r="F118" s="109" t="s">
        <v>137</v>
      </c>
      <c r="G118" s="109" t="s">
        <v>226</v>
      </c>
      <c r="H118" s="116">
        <v>40571</v>
      </c>
      <c r="I118" s="214">
        <v>40908</v>
      </c>
      <c r="J118" s="215" t="s">
        <v>138</v>
      </c>
      <c r="K118" s="216"/>
      <c r="L118" s="216">
        <f>+(I118-H118)/30</f>
        <v>11.233333333333333</v>
      </c>
      <c r="M118" s="101"/>
      <c r="N118" s="101"/>
      <c r="O118" s="207">
        <v>133387478</v>
      </c>
      <c r="P118" s="26"/>
      <c r="Q118" s="156"/>
      <c r="R118" s="111"/>
      <c r="S118" s="111"/>
      <c r="T118" s="111"/>
      <c r="U118" s="111"/>
      <c r="V118" s="111"/>
      <c r="W118" s="111"/>
      <c r="X118" s="111"/>
      <c r="Y118" s="111"/>
      <c r="Z118" s="111"/>
    </row>
    <row r="119" spans="1:26" s="112" customFormat="1" ht="45" x14ac:dyDescent="0.25">
      <c r="A119" s="45">
        <v>15</v>
      </c>
      <c r="B119" s="113" t="s">
        <v>375</v>
      </c>
      <c r="C119" s="114" t="s">
        <v>375</v>
      </c>
      <c r="D119" s="113" t="s">
        <v>412</v>
      </c>
      <c r="E119" s="108" t="s">
        <v>426</v>
      </c>
      <c r="F119" s="109" t="s">
        <v>137</v>
      </c>
      <c r="G119" s="109" t="s">
        <v>226</v>
      </c>
      <c r="H119" s="116">
        <v>40574</v>
      </c>
      <c r="I119" s="214">
        <v>40908</v>
      </c>
      <c r="J119" s="215" t="s">
        <v>138</v>
      </c>
      <c r="K119" s="216"/>
      <c r="L119" s="216">
        <f>+(I119-H119)/30</f>
        <v>11.133333333333333</v>
      </c>
      <c r="M119" s="101"/>
      <c r="N119" s="101"/>
      <c r="O119" s="207">
        <v>237761150</v>
      </c>
      <c r="P119" s="26"/>
      <c r="Q119" s="156"/>
      <c r="R119" s="111"/>
      <c r="S119" s="111"/>
      <c r="T119" s="111"/>
      <c r="U119" s="111"/>
      <c r="V119" s="111"/>
      <c r="W119" s="111"/>
      <c r="X119" s="111"/>
      <c r="Y119" s="111"/>
      <c r="Z119" s="111"/>
    </row>
    <row r="120" spans="1:26" s="112" customFormat="1" ht="180" x14ac:dyDescent="0.25">
      <c r="A120" s="45">
        <v>16</v>
      </c>
      <c r="B120" s="113" t="s">
        <v>375</v>
      </c>
      <c r="C120" s="114" t="s">
        <v>375</v>
      </c>
      <c r="D120" s="113" t="s">
        <v>427</v>
      </c>
      <c r="E120" s="108" t="s">
        <v>428</v>
      </c>
      <c r="F120" s="109" t="s">
        <v>138</v>
      </c>
      <c r="G120" s="109" t="s">
        <v>226</v>
      </c>
      <c r="H120" s="116">
        <v>40360</v>
      </c>
      <c r="I120" s="214">
        <v>40543</v>
      </c>
      <c r="J120" s="215" t="s">
        <v>138</v>
      </c>
      <c r="K120" s="216"/>
      <c r="L120" s="216">
        <f t="shared" ref="L120:L125" si="5">(I120-H120)/30</f>
        <v>6.1</v>
      </c>
      <c r="M120" s="101"/>
      <c r="N120" s="101"/>
      <c r="O120" s="207">
        <v>177828167</v>
      </c>
      <c r="P120" s="26"/>
      <c r="Q120" s="156" t="s">
        <v>708</v>
      </c>
      <c r="R120" s="111"/>
      <c r="S120" s="111"/>
      <c r="T120" s="111"/>
      <c r="U120" s="111"/>
      <c r="V120" s="111"/>
      <c r="W120" s="111"/>
      <c r="X120" s="111"/>
      <c r="Y120" s="111"/>
      <c r="Z120" s="111"/>
    </row>
    <row r="121" spans="1:26" s="112" customFormat="1" ht="60" x14ac:dyDescent="0.25">
      <c r="A121" s="45">
        <v>17</v>
      </c>
      <c r="B121" s="113" t="s">
        <v>375</v>
      </c>
      <c r="C121" s="114" t="s">
        <v>375</v>
      </c>
      <c r="D121" s="113" t="s">
        <v>429</v>
      </c>
      <c r="E121" s="108" t="s">
        <v>430</v>
      </c>
      <c r="F121" s="109" t="s">
        <v>138</v>
      </c>
      <c r="G121" s="109" t="s">
        <v>226</v>
      </c>
      <c r="H121" s="116">
        <v>40766</v>
      </c>
      <c r="I121" s="214">
        <v>40767</v>
      </c>
      <c r="J121" s="215" t="s">
        <v>137</v>
      </c>
      <c r="K121" s="216"/>
      <c r="L121" s="216">
        <f t="shared" si="5"/>
        <v>3.3333333333333333E-2</v>
      </c>
      <c r="M121" s="101"/>
      <c r="N121" s="101"/>
      <c r="O121" s="207">
        <v>1077000</v>
      </c>
      <c r="P121" s="26"/>
      <c r="Q121" s="156" t="s">
        <v>710</v>
      </c>
      <c r="R121" s="111"/>
      <c r="S121" s="111"/>
      <c r="T121" s="111"/>
      <c r="U121" s="111"/>
      <c r="V121" s="111"/>
      <c r="W121" s="111"/>
      <c r="X121" s="111"/>
      <c r="Y121" s="111"/>
      <c r="Z121" s="111"/>
    </row>
    <row r="122" spans="1:26" s="112" customFormat="1" ht="180" x14ac:dyDescent="0.25">
      <c r="A122" s="45">
        <v>18</v>
      </c>
      <c r="B122" s="113" t="s">
        <v>375</v>
      </c>
      <c r="C122" s="114" t="s">
        <v>375</v>
      </c>
      <c r="D122" s="113" t="s">
        <v>431</v>
      </c>
      <c r="E122" s="108" t="s">
        <v>432</v>
      </c>
      <c r="F122" s="109" t="s">
        <v>138</v>
      </c>
      <c r="G122" s="109" t="s">
        <v>226</v>
      </c>
      <c r="H122" s="116">
        <v>40848</v>
      </c>
      <c r="I122" s="214">
        <v>40849</v>
      </c>
      <c r="J122" s="215" t="s">
        <v>138</v>
      </c>
      <c r="K122" s="216"/>
      <c r="L122" s="216">
        <f t="shared" si="5"/>
        <v>3.3333333333333333E-2</v>
      </c>
      <c r="M122" s="101"/>
      <c r="N122" s="101"/>
      <c r="O122" s="207">
        <v>1077000</v>
      </c>
      <c r="P122" s="26"/>
      <c r="Q122" s="156" t="s">
        <v>708</v>
      </c>
      <c r="R122" s="111"/>
      <c r="S122" s="111"/>
      <c r="T122" s="111"/>
      <c r="U122" s="111"/>
      <c r="V122" s="111"/>
      <c r="W122" s="111"/>
      <c r="X122" s="111"/>
      <c r="Y122" s="111"/>
      <c r="Z122" s="111"/>
    </row>
    <row r="123" spans="1:26" s="112" customFormat="1" ht="75" x14ac:dyDescent="0.25">
      <c r="A123" s="45">
        <v>19</v>
      </c>
      <c r="B123" s="113" t="s">
        <v>375</v>
      </c>
      <c r="C123" s="114" t="s">
        <v>375</v>
      </c>
      <c r="D123" s="113" t="s">
        <v>433</v>
      </c>
      <c r="E123" s="108"/>
      <c r="F123" s="109" t="s">
        <v>138</v>
      </c>
      <c r="G123" s="109" t="s">
        <v>226</v>
      </c>
      <c r="H123" s="116">
        <v>40722</v>
      </c>
      <c r="I123" s="214">
        <v>40724</v>
      </c>
      <c r="J123" s="215" t="s">
        <v>138</v>
      </c>
      <c r="K123" s="216"/>
      <c r="L123" s="216">
        <f t="shared" si="5"/>
        <v>6.6666666666666666E-2</v>
      </c>
      <c r="M123" s="101"/>
      <c r="N123" s="101"/>
      <c r="O123" s="207">
        <v>1077000</v>
      </c>
      <c r="P123" s="26"/>
      <c r="Q123" s="156" t="s">
        <v>709</v>
      </c>
      <c r="R123" s="111"/>
      <c r="S123" s="111"/>
      <c r="T123" s="111"/>
      <c r="U123" s="111"/>
      <c r="V123" s="111"/>
      <c r="W123" s="111"/>
      <c r="X123" s="111"/>
      <c r="Y123" s="111"/>
      <c r="Z123" s="111"/>
    </row>
    <row r="124" spans="1:26" s="112" customFormat="1" ht="180" x14ac:dyDescent="0.25">
      <c r="A124" s="45">
        <v>20</v>
      </c>
      <c r="B124" s="113" t="s">
        <v>375</v>
      </c>
      <c r="C124" s="114" t="s">
        <v>375</v>
      </c>
      <c r="D124" s="113" t="s">
        <v>434</v>
      </c>
      <c r="E124" s="108"/>
      <c r="F124" s="109" t="s">
        <v>138</v>
      </c>
      <c r="G124" s="109" t="s">
        <v>226</v>
      </c>
      <c r="H124" s="116">
        <v>40651</v>
      </c>
      <c r="I124" s="214">
        <v>40877</v>
      </c>
      <c r="J124" s="215" t="s">
        <v>138</v>
      </c>
      <c r="K124" s="216"/>
      <c r="L124" s="216">
        <f t="shared" si="5"/>
        <v>7.5333333333333332</v>
      </c>
      <c r="M124" s="101"/>
      <c r="N124" s="101"/>
      <c r="O124" s="207">
        <v>1247000</v>
      </c>
      <c r="P124" s="26"/>
      <c r="Q124" s="156" t="s">
        <v>708</v>
      </c>
      <c r="R124" s="111"/>
      <c r="S124" s="111"/>
      <c r="T124" s="111"/>
      <c r="U124" s="111"/>
      <c r="V124" s="111"/>
      <c r="W124" s="111"/>
      <c r="X124" s="111"/>
      <c r="Y124" s="111"/>
      <c r="Z124" s="111"/>
    </row>
    <row r="125" spans="1:26" s="112" customFormat="1" ht="180" x14ac:dyDescent="0.25">
      <c r="A125" s="45">
        <v>21</v>
      </c>
      <c r="B125" s="113" t="s">
        <v>375</v>
      </c>
      <c r="C125" s="114" t="s">
        <v>375</v>
      </c>
      <c r="D125" s="113" t="s">
        <v>435</v>
      </c>
      <c r="E125" s="108"/>
      <c r="F125" s="109" t="s">
        <v>138</v>
      </c>
      <c r="G125" s="109" t="s">
        <v>226</v>
      </c>
      <c r="H125" s="116">
        <v>40238</v>
      </c>
      <c r="I125" s="214">
        <v>40461</v>
      </c>
      <c r="J125" s="215" t="s">
        <v>138</v>
      </c>
      <c r="K125" s="216"/>
      <c r="L125" s="216">
        <f t="shared" si="5"/>
        <v>7.4333333333333336</v>
      </c>
      <c r="M125" s="101"/>
      <c r="N125" s="101"/>
      <c r="O125" s="207">
        <v>1028800</v>
      </c>
      <c r="P125" s="26"/>
      <c r="Q125" s="156" t="s">
        <v>708</v>
      </c>
      <c r="R125" s="111"/>
      <c r="S125" s="111"/>
      <c r="T125" s="111"/>
      <c r="U125" s="111"/>
      <c r="V125" s="111"/>
      <c r="W125" s="111"/>
      <c r="X125" s="111"/>
      <c r="Y125" s="111"/>
      <c r="Z125" s="111"/>
    </row>
    <row r="126" spans="1:26" s="112" customFormat="1" x14ac:dyDescent="0.25">
      <c r="A126" s="45"/>
      <c r="B126" s="48" t="s">
        <v>15</v>
      </c>
      <c r="C126" s="114"/>
      <c r="D126" s="113"/>
      <c r="E126" s="108"/>
      <c r="F126" s="109"/>
      <c r="G126" s="109"/>
      <c r="H126" s="109"/>
      <c r="I126" s="215"/>
      <c r="J126" s="215"/>
      <c r="K126" s="217">
        <f>SUM(K105:K125)</f>
        <v>32.266666666666666</v>
      </c>
      <c r="L126" s="217">
        <f>SUM(L105:L125)</f>
        <v>135.73333333333335</v>
      </c>
      <c r="M126" s="154">
        <f>SUM(M105:M125)</f>
        <v>0</v>
      </c>
      <c r="N126" s="115">
        <f>SUM(N105:N125)</f>
        <v>0</v>
      </c>
      <c r="O126" s="26"/>
      <c r="P126" s="26"/>
      <c r="Q126" s="157"/>
    </row>
    <row r="127" spans="1:26" x14ac:dyDescent="0.25">
      <c r="B127" s="29"/>
      <c r="C127" s="29"/>
      <c r="D127" s="29"/>
      <c r="E127" s="30"/>
      <c r="F127" s="29"/>
      <c r="G127" s="29"/>
      <c r="H127" s="29"/>
      <c r="I127" s="29"/>
      <c r="J127" s="29"/>
      <c r="K127" s="29"/>
      <c r="L127" s="29"/>
      <c r="M127" s="29"/>
      <c r="N127" s="29"/>
      <c r="O127" s="29"/>
      <c r="P127" s="29"/>
    </row>
    <row r="128" spans="1:26" ht="18.75" x14ac:dyDescent="0.25">
      <c r="B128" s="58" t="s">
        <v>31</v>
      </c>
      <c r="C128" s="71">
        <f>+K126</f>
        <v>32.266666666666666</v>
      </c>
      <c r="H128" s="31"/>
      <c r="I128" s="31"/>
      <c r="J128" s="31"/>
      <c r="K128" s="31"/>
      <c r="L128" s="31"/>
      <c r="M128" s="31"/>
      <c r="N128" s="29"/>
      <c r="O128" s="29"/>
      <c r="P128" s="29"/>
    </row>
    <row r="130" spans="2:17" ht="15.75" thickBot="1" x14ac:dyDescent="0.3"/>
    <row r="131" spans="2:17" ht="37.15" customHeight="1" thickBot="1" x14ac:dyDescent="0.3">
      <c r="B131" s="74" t="s">
        <v>48</v>
      </c>
      <c r="C131" s="75" t="s">
        <v>49</v>
      </c>
      <c r="D131" s="74" t="s">
        <v>50</v>
      </c>
      <c r="E131" s="75" t="s">
        <v>54</v>
      </c>
    </row>
    <row r="132" spans="2:17" ht="41.45" customHeight="1" x14ac:dyDescent="0.25">
      <c r="B132" s="65" t="s">
        <v>126</v>
      </c>
      <c r="C132" s="68">
        <v>20</v>
      </c>
      <c r="D132" s="68"/>
      <c r="E132" s="330">
        <f>+D134</f>
        <v>40</v>
      </c>
    </row>
    <row r="133" spans="2:17" x14ac:dyDescent="0.25">
      <c r="B133" s="65" t="s">
        <v>127</v>
      </c>
      <c r="C133" s="56">
        <v>30</v>
      </c>
      <c r="D133" s="183">
        <v>0</v>
      </c>
      <c r="E133" s="331"/>
    </row>
    <row r="134" spans="2:17" ht="15.75" thickBot="1" x14ac:dyDescent="0.3">
      <c r="B134" s="65" t="s">
        <v>128</v>
      </c>
      <c r="C134" s="70">
        <v>40</v>
      </c>
      <c r="D134" s="70">
        <v>40</v>
      </c>
      <c r="E134" s="332"/>
    </row>
    <row r="136" spans="2:17" ht="15.75" thickBot="1" x14ac:dyDescent="0.3"/>
    <row r="137" spans="2:17" ht="27" thickBot="1" x14ac:dyDescent="0.3">
      <c r="B137" s="323" t="s">
        <v>51</v>
      </c>
      <c r="C137" s="324"/>
      <c r="D137" s="324"/>
      <c r="E137" s="324"/>
      <c r="F137" s="324"/>
      <c r="G137" s="324"/>
      <c r="H137" s="324"/>
      <c r="I137" s="324"/>
      <c r="J137" s="324"/>
      <c r="K137" s="324"/>
      <c r="L137" s="324"/>
      <c r="M137" s="324"/>
      <c r="N137" s="325"/>
    </row>
    <row r="139" spans="2:17" ht="76.5" customHeight="1" x14ac:dyDescent="0.25">
      <c r="B139" s="119" t="s">
        <v>0</v>
      </c>
      <c r="C139" s="119" t="s">
        <v>38</v>
      </c>
      <c r="D139" s="119" t="s">
        <v>39</v>
      </c>
      <c r="E139" s="119" t="s">
        <v>115</v>
      </c>
      <c r="F139" s="119" t="s">
        <v>117</v>
      </c>
      <c r="G139" s="119" t="s">
        <v>118</v>
      </c>
      <c r="H139" s="119" t="s">
        <v>119</v>
      </c>
      <c r="I139" s="119" t="s">
        <v>116</v>
      </c>
      <c r="J139" s="314" t="s">
        <v>120</v>
      </c>
      <c r="K139" s="315"/>
      <c r="L139" s="316"/>
      <c r="M139" s="119" t="s">
        <v>124</v>
      </c>
      <c r="N139" s="119" t="s">
        <v>40</v>
      </c>
      <c r="O139" s="119" t="s">
        <v>41</v>
      </c>
      <c r="P139" s="314" t="s">
        <v>3</v>
      </c>
      <c r="Q139" s="316"/>
    </row>
    <row r="140" spans="2:17" ht="60.75" customHeight="1" x14ac:dyDescent="0.25">
      <c r="B140" s="182" t="s">
        <v>436</v>
      </c>
      <c r="C140" s="182">
        <v>1</v>
      </c>
      <c r="D140" s="212" t="s">
        <v>437</v>
      </c>
      <c r="E140" s="212">
        <v>19352512</v>
      </c>
      <c r="F140" s="3" t="s">
        <v>438</v>
      </c>
      <c r="G140" s="3" t="s">
        <v>439</v>
      </c>
      <c r="H140" s="3">
        <v>1988</v>
      </c>
      <c r="I140" s="5"/>
      <c r="J140" s="182" t="s">
        <v>440</v>
      </c>
      <c r="K140" s="97" t="s">
        <v>441</v>
      </c>
      <c r="L140" s="96" t="s">
        <v>123</v>
      </c>
      <c r="M140" s="120" t="s">
        <v>137</v>
      </c>
      <c r="N140" s="120"/>
      <c r="O140" s="120"/>
      <c r="P140" s="329" t="s">
        <v>711</v>
      </c>
      <c r="Q140" s="329"/>
    </row>
    <row r="141" spans="2:17" ht="155.25" customHeight="1" x14ac:dyDescent="0.25">
      <c r="B141" s="182" t="s">
        <v>132</v>
      </c>
      <c r="C141" s="182">
        <v>1</v>
      </c>
      <c r="D141" s="212" t="s">
        <v>442</v>
      </c>
      <c r="E141" s="212">
        <v>41756685</v>
      </c>
      <c r="F141" s="3" t="s">
        <v>443</v>
      </c>
      <c r="G141" s="3" t="s">
        <v>444</v>
      </c>
      <c r="H141" s="180">
        <v>30897</v>
      </c>
      <c r="I141" s="5"/>
      <c r="J141" s="182" t="s">
        <v>445</v>
      </c>
      <c r="K141" s="182" t="s">
        <v>446</v>
      </c>
      <c r="L141" s="96" t="s">
        <v>406</v>
      </c>
      <c r="M141" s="120" t="s">
        <v>137</v>
      </c>
      <c r="N141" s="120"/>
      <c r="O141" s="120"/>
      <c r="P141" s="183"/>
      <c r="Q141" s="183"/>
    </row>
    <row r="142" spans="2:17" ht="58.5" customHeight="1" x14ac:dyDescent="0.25">
      <c r="B142" s="182" t="s">
        <v>133</v>
      </c>
      <c r="C142" s="182">
        <v>1</v>
      </c>
      <c r="D142" s="212" t="s">
        <v>447</v>
      </c>
      <c r="E142" s="212">
        <v>39782399</v>
      </c>
      <c r="F142" s="3" t="s">
        <v>448</v>
      </c>
      <c r="G142" s="3"/>
      <c r="H142" s="3"/>
      <c r="I142" s="5"/>
      <c r="J142" s="182" t="s">
        <v>449</v>
      </c>
      <c r="K142" s="97" t="s">
        <v>450</v>
      </c>
      <c r="L142" s="96" t="s">
        <v>406</v>
      </c>
      <c r="M142" s="120" t="s">
        <v>137</v>
      </c>
      <c r="N142" s="120"/>
      <c r="O142" s="120"/>
      <c r="P142" s="329" t="s">
        <v>712</v>
      </c>
      <c r="Q142" s="329"/>
    </row>
    <row r="145" spans="2:7" ht="15.75" thickBot="1" x14ac:dyDescent="0.3"/>
    <row r="146" spans="2:7" ht="54" customHeight="1" x14ac:dyDescent="0.25">
      <c r="B146" s="123" t="s">
        <v>32</v>
      </c>
      <c r="C146" s="123" t="s">
        <v>48</v>
      </c>
      <c r="D146" s="119" t="s">
        <v>49</v>
      </c>
      <c r="E146" s="123" t="s">
        <v>50</v>
      </c>
      <c r="F146" s="75" t="s">
        <v>55</v>
      </c>
      <c r="G146" s="93"/>
    </row>
    <row r="147" spans="2:7" ht="120.75" customHeight="1" x14ac:dyDescent="0.2">
      <c r="B147" s="333" t="s">
        <v>52</v>
      </c>
      <c r="C147" s="6" t="s">
        <v>129</v>
      </c>
      <c r="D147" s="183">
        <v>25</v>
      </c>
      <c r="E147" s="183">
        <v>25</v>
      </c>
      <c r="F147" s="334">
        <f>+E147+E148+E149</f>
        <v>60</v>
      </c>
      <c r="G147" s="94"/>
    </row>
    <row r="148" spans="2:7" ht="76.150000000000006" customHeight="1" x14ac:dyDescent="0.2">
      <c r="B148" s="333"/>
      <c r="C148" s="6" t="s">
        <v>130</v>
      </c>
      <c r="D148" s="190">
        <v>25</v>
      </c>
      <c r="E148" s="183">
        <v>25</v>
      </c>
      <c r="F148" s="335"/>
      <c r="G148" s="94"/>
    </row>
    <row r="149" spans="2:7" ht="69" customHeight="1" x14ac:dyDescent="0.2">
      <c r="B149" s="333"/>
      <c r="C149" s="6" t="s">
        <v>131</v>
      </c>
      <c r="D149" s="183">
        <v>10</v>
      </c>
      <c r="E149" s="183">
        <v>10</v>
      </c>
      <c r="F149" s="336"/>
      <c r="G149" s="94"/>
    </row>
    <row r="150" spans="2:7" x14ac:dyDescent="0.25">
      <c r="C150" s="103"/>
    </row>
    <row r="153" spans="2:7" x14ac:dyDescent="0.25">
      <c r="B153" s="121" t="s">
        <v>56</v>
      </c>
    </row>
    <row r="156" spans="2:7" x14ac:dyDescent="0.25">
      <c r="B156" s="124" t="s">
        <v>32</v>
      </c>
      <c r="C156" s="124" t="s">
        <v>57</v>
      </c>
      <c r="D156" s="123" t="s">
        <v>50</v>
      </c>
      <c r="E156" s="123" t="s">
        <v>15</v>
      </c>
    </row>
    <row r="157" spans="2:7" ht="28.5" x14ac:dyDescent="0.25">
      <c r="B157" s="104" t="s">
        <v>58</v>
      </c>
      <c r="C157" s="105">
        <v>40</v>
      </c>
      <c r="D157" s="183">
        <f>+E132</f>
        <v>40</v>
      </c>
      <c r="E157" s="311">
        <f>+D157+D158</f>
        <v>100</v>
      </c>
    </row>
    <row r="158" spans="2:7" ht="42.75" x14ac:dyDescent="0.25">
      <c r="B158" s="104" t="s">
        <v>59</v>
      </c>
      <c r="C158" s="105">
        <v>60</v>
      </c>
      <c r="D158" s="183">
        <f>+F147</f>
        <v>60</v>
      </c>
      <c r="E158" s="312"/>
    </row>
  </sheetData>
  <mergeCells count="43">
    <mergeCell ref="C9:N9"/>
    <mergeCell ref="B2:P2"/>
    <mergeCell ref="B4:P4"/>
    <mergeCell ref="C6:N6"/>
    <mergeCell ref="C7:N7"/>
    <mergeCell ref="C8:N8"/>
    <mergeCell ref="O71:P71"/>
    <mergeCell ref="C10:E10"/>
    <mergeCell ref="B14:C21"/>
    <mergeCell ref="B22:C22"/>
    <mergeCell ref="E40:E41"/>
    <mergeCell ref="M45:N45"/>
    <mergeCell ref="B59:B60"/>
    <mergeCell ref="C59:C60"/>
    <mergeCell ref="D59:E59"/>
    <mergeCell ref="C63:N63"/>
    <mergeCell ref="B65:N65"/>
    <mergeCell ref="O68:P68"/>
    <mergeCell ref="O69:P69"/>
    <mergeCell ref="O70:P70"/>
    <mergeCell ref="B98:P98"/>
    <mergeCell ref="O72:P72"/>
    <mergeCell ref="O73:P73"/>
    <mergeCell ref="O74:P74"/>
    <mergeCell ref="O75:P75"/>
    <mergeCell ref="B81:N81"/>
    <mergeCell ref="J86:L86"/>
    <mergeCell ref="P86:Q86"/>
    <mergeCell ref="P87:Q87"/>
    <mergeCell ref="P88:Q88"/>
    <mergeCell ref="B91:N91"/>
    <mergeCell ref="D94:E94"/>
    <mergeCell ref="D95:E95"/>
    <mergeCell ref="P142:Q142"/>
    <mergeCell ref="B147:B149"/>
    <mergeCell ref="F147:F149"/>
    <mergeCell ref="E157:E158"/>
    <mergeCell ref="B101:N101"/>
    <mergeCell ref="E132:E134"/>
    <mergeCell ref="B137:N137"/>
    <mergeCell ref="J139:L139"/>
    <mergeCell ref="P139:Q139"/>
    <mergeCell ref="P140:Q140"/>
  </mergeCells>
  <dataValidations disablePrompts="1" count="2">
    <dataValidation type="list" allowBlank="1" showInputMessage="1" showErrorMessage="1" sqref="WVE983074 A65570 IS65570 SO65570 ACK65570 AMG65570 AWC65570 BFY65570 BPU65570 BZQ65570 CJM65570 CTI65570 DDE65570 DNA65570 DWW65570 EGS65570 EQO65570 FAK65570 FKG65570 FUC65570 GDY65570 GNU65570 GXQ65570 HHM65570 HRI65570 IBE65570 ILA65570 IUW65570 JES65570 JOO65570 JYK65570 KIG65570 KSC65570 LBY65570 LLU65570 LVQ65570 MFM65570 MPI65570 MZE65570 NJA65570 NSW65570 OCS65570 OMO65570 OWK65570 PGG65570 PQC65570 PZY65570 QJU65570 QTQ65570 RDM65570 RNI65570 RXE65570 SHA65570 SQW65570 TAS65570 TKO65570 TUK65570 UEG65570 UOC65570 UXY65570 VHU65570 VRQ65570 WBM65570 WLI65570 WVE65570 A131106 IS131106 SO131106 ACK131106 AMG131106 AWC131106 BFY131106 BPU131106 BZQ131106 CJM131106 CTI131106 DDE131106 DNA131106 DWW131106 EGS131106 EQO131106 FAK131106 FKG131106 FUC131106 GDY131106 GNU131106 GXQ131106 HHM131106 HRI131106 IBE131106 ILA131106 IUW131106 JES131106 JOO131106 JYK131106 KIG131106 KSC131106 LBY131106 LLU131106 LVQ131106 MFM131106 MPI131106 MZE131106 NJA131106 NSW131106 OCS131106 OMO131106 OWK131106 PGG131106 PQC131106 PZY131106 QJU131106 QTQ131106 RDM131106 RNI131106 RXE131106 SHA131106 SQW131106 TAS131106 TKO131106 TUK131106 UEG131106 UOC131106 UXY131106 VHU131106 VRQ131106 WBM131106 WLI131106 WVE131106 A196642 IS196642 SO196642 ACK196642 AMG196642 AWC196642 BFY196642 BPU196642 BZQ196642 CJM196642 CTI196642 DDE196642 DNA196642 DWW196642 EGS196642 EQO196642 FAK196642 FKG196642 FUC196642 GDY196642 GNU196642 GXQ196642 HHM196642 HRI196642 IBE196642 ILA196642 IUW196642 JES196642 JOO196642 JYK196642 KIG196642 KSC196642 LBY196642 LLU196642 LVQ196642 MFM196642 MPI196642 MZE196642 NJA196642 NSW196642 OCS196642 OMO196642 OWK196642 PGG196642 PQC196642 PZY196642 QJU196642 QTQ196642 RDM196642 RNI196642 RXE196642 SHA196642 SQW196642 TAS196642 TKO196642 TUK196642 UEG196642 UOC196642 UXY196642 VHU196642 VRQ196642 WBM196642 WLI196642 WVE196642 A262178 IS262178 SO262178 ACK262178 AMG262178 AWC262178 BFY262178 BPU262178 BZQ262178 CJM262178 CTI262178 DDE262178 DNA262178 DWW262178 EGS262178 EQO262178 FAK262178 FKG262178 FUC262178 GDY262178 GNU262178 GXQ262178 HHM262178 HRI262178 IBE262178 ILA262178 IUW262178 JES262178 JOO262178 JYK262178 KIG262178 KSC262178 LBY262178 LLU262178 LVQ262178 MFM262178 MPI262178 MZE262178 NJA262178 NSW262178 OCS262178 OMO262178 OWK262178 PGG262178 PQC262178 PZY262178 QJU262178 QTQ262178 RDM262178 RNI262178 RXE262178 SHA262178 SQW262178 TAS262178 TKO262178 TUK262178 UEG262178 UOC262178 UXY262178 VHU262178 VRQ262178 WBM262178 WLI262178 WVE262178 A327714 IS327714 SO327714 ACK327714 AMG327714 AWC327714 BFY327714 BPU327714 BZQ327714 CJM327714 CTI327714 DDE327714 DNA327714 DWW327714 EGS327714 EQO327714 FAK327714 FKG327714 FUC327714 GDY327714 GNU327714 GXQ327714 HHM327714 HRI327714 IBE327714 ILA327714 IUW327714 JES327714 JOO327714 JYK327714 KIG327714 KSC327714 LBY327714 LLU327714 LVQ327714 MFM327714 MPI327714 MZE327714 NJA327714 NSW327714 OCS327714 OMO327714 OWK327714 PGG327714 PQC327714 PZY327714 QJU327714 QTQ327714 RDM327714 RNI327714 RXE327714 SHA327714 SQW327714 TAS327714 TKO327714 TUK327714 UEG327714 UOC327714 UXY327714 VHU327714 VRQ327714 WBM327714 WLI327714 WVE327714 A393250 IS393250 SO393250 ACK393250 AMG393250 AWC393250 BFY393250 BPU393250 BZQ393250 CJM393250 CTI393250 DDE393250 DNA393250 DWW393250 EGS393250 EQO393250 FAK393250 FKG393250 FUC393250 GDY393250 GNU393250 GXQ393250 HHM393250 HRI393250 IBE393250 ILA393250 IUW393250 JES393250 JOO393250 JYK393250 KIG393250 KSC393250 LBY393250 LLU393250 LVQ393250 MFM393250 MPI393250 MZE393250 NJA393250 NSW393250 OCS393250 OMO393250 OWK393250 PGG393250 PQC393250 PZY393250 QJU393250 QTQ393250 RDM393250 RNI393250 RXE393250 SHA393250 SQW393250 TAS393250 TKO393250 TUK393250 UEG393250 UOC393250 UXY393250 VHU393250 VRQ393250 WBM393250 WLI393250 WVE393250 A458786 IS458786 SO458786 ACK458786 AMG458786 AWC458786 BFY458786 BPU458786 BZQ458786 CJM458786 CTI458786 DDE458786 DNA458786 DWW458786 EGS458786 EQO458786 FAK458786 FKG458786 FUC458786 GDY458786 GNU458786 GXQ458786 HHM458786 HRI458786 IBE458786 ILA458786 IUW458786 JES458786 JOO458786 JYK458786 KIG458786 KSC458786 LBY458786 LLU458786 LVQ458786 MFM458786 MPI458786 MZE458786 NJA458786 NSW458786 OCS458786 OMO458786 OWK458786 PGG458786 PQC458786 PZY458786 QJU458786 QTQ458786 RDM458786 RNI458786 RXE458786 SHA458786 SQW458786 TAS458786 TKO458786 TUK458786 UEG458786 UOC458786 UXY458786 VHU458786 VRQ458786 WBM458786 WLI458786 WVE458786 A524322 IS524322 SO524322 ACK524322 AMG524322 AWC524322 BFY524322 BPU524322 BZQ524322 CJM524322 CTI524322 DDE524322 DNA524322 DWW524322 EGS524322 EQO524322 FAK524322 FKG524322 FUC524322 GDY524322 GNU524322 GXQ524322 HHM524322 HRI524322 IBE524322 ILA524322 IUW524322 JES524322 JOO524322 JYK524322 KIG524322 KSC524322 LBY524322 LLU524322 LVQ524322 MFM524322 MPI524322 MZE524322 NJA524322 NSW524322 OCS524322 OMO524322 OWK524322 PGG524322 PQC524322 PZY524322 QJU524322 QTQ524322 RDM524322 RNI524322 RXE524322 SHA524322 SQW524322 TAS524322 TKO524322 TUK524322 UEG524322 UOC524322 UXY524322 VHU524322 VRQ524322 WBM524322 WLI524322 WVE524322 A589858 IS589858 SO589858 ACK589858 AMG589858 AWC589858 BFY589858 BPU589858 BZQ589858 CJM589858 CTI589858 DDE589858 DNA589858 DWW589858 EGS589858 EQO589858 FAK589858 FKG589858 FUC589858 GDY589858 GNU589858 GXQ589858 HHM589858 HRI589858 IBE589858 ILA589858 IUW589858 JES589858 JOO589858 JYK589858 KIG589858 KSC589858 LBY589858 LLU589858 LVQ589858 MFM589858 MPI589858 MZE589858 NJA589858 NSW589858 OCS589858 OMO589858 OWK589858 PGG589858 PQC589858 PZY589858 QJU589858 QTQ589858 RDM589858 RNI589858 RXE589858 SHA589858 SQW589858 TAS589858 TKO589858 TUK589858 UEG589858 UOC589858 UXY589858 VHU589858 VRQ589858 WBM589858 WLI589858 WVE589858 A655394 IS655394 SO655394 ACK655394 AMG655394 AWC655394 BFY655394 BPU655394 BZQ655394 CJM655394 CTI655394 DDE655394 DNA655394 DWW655394 EGS655394 EQO655394 FAK655394 FKG655394 FUC655394 GDY655394 GNU655394 GXQ655394 HHM655394 HRI655394 IBE655394 ILA655394 IUW655394 JES655394 JOO655394 JYK655394 KIG655394 KSC655394 LBY655394 LLU655394 LVQ655394 MFM655394 MPI655394 MZE655394 NJA655394 NSW655394 OCS655394 OMO655394 OWK655394 PGG655394 PQC655394 PZY655394 QJU655394 QTQ655394 RDM655394 RNI655394 RXE655394 SHA655394 SQW655394 TAS655394 TKO655394 TUK655394 UEG655394 UOC655394 UXY655394 VHU655394 VRQ655394 WBM655394 WLI655394 WVE655394 A720930 IS720930 SO720930 ACK720930 AMG720930 AWC720930 BFY720930 BPU720930 BZQ720930 CJM720930 CTI720930 DDE720930 DNA720930 DWW720930 EGS720930 EQO720930 FAK720930 FKG720930 FUC720930 GDY720930 GNU720930 GXQ720930 HHM720930 HRI720930 IBE720930 ILA720930 IUW720930 JES720930 JOO720930 JYK720930 KIG720930 KSC720930 LBY720930 LLU720930 LVQ720930 MFM720930 MPI720930 MZE720930 NJA720930 NSW720930 OCS720930 OMO720930 OWK720930 PGG720930 PQC720930 PZY720930 QJU720930 QTQ720930 RDM720930 RNI720930 RXE720930 SHA720930 SQW720930 TAS720930 TKO720930 TUK720930 UEG720930 UOC720930 UXY720930 VHU720930 VRQ720930 WBM720930 WLI720930 WVE720930 A786466 IS786466 SO786466 ACK786466 AMG786466 AWC786466 BFY786466 BPU786466 BZQ786466 CJM786466 CTI786466 DDE786466 DNA786466 DWW786466 EGS786466 EQO786466 FAK786466 FKG786466 FUC786466 GDY786466 GNU786466 GXQ786466 HHM786466 HRI786466 IBE786466 ILA786466 IUW786466 JES786466 JOO786466 JYK786466 KIG786466 KSC786466 LBY786466 LLU786466 LVQ786466 MFM786466 MPI786466 MZE786466 NJA786466 NSW786466 OCS786466 OMO786466 OWK786466 PGG786466 PQC786466 PZY786466 QJU786466 QTQ786466 RDM786466 RNI786466 RXE786466 SHA786466 SQW786466 TAS786466 TKO786466 TUK786466 UEG786466 UOC786466 UXY786466 VHU786466 VRQ786466 WBM786466 WLI786466 WVE786466 A852002 IS852002 SO852002 ACK852002 AMG852002 AWC852002 BFY852002 BPU852002 BZQ852002 CJM852002 CTI852002 DDE852002 DNA852002 DWW852002 EGS852002 EQO852002 FAK852002 FKG852002 FUC852002 GDY852002 GNU852002 GXQ852002 HHM852002 HRI852002 IBE852002 ILA852002 IUW852002 JES852002 JOO852002 JYK852002 KIG852002 KSC852002 LBY852002 LLU852002 LVQ852002 MFM852002 MPI852002 MZE852002 NJA852002 NSW852002 OCS852002 OMO852002 OWK852002 PGG852002 PQC852002 PZY852002 QJU852002 QTQ852002 RDM852002 RNI852002 RXE852002 SHA852002 SQW852002 TAS852002 TKO852002 TUK852002 UEG852002 UOC852002 UXY852002 VHU852002 VRQ852002 WBM852002 WLI852002 WVE852002 A917538 IS917538 SO917538 ACK917538 AMG917538 AWC917538 BFY917538 BPU917538 BZQ917538 CJM917538 CTI917538 DDE917538 DNA917538 DWW917538 EGS917538 EQO917538 FAK917538 FKG917538 FUC917538 GDY917538 GNU917538 GXQ917538 HHM917538 HRI917538 IBE917538 ILA917538 IUW917538 JES917538 JOO917538 JYK917538 KIG917538 KSC917538 LBY917538 LLU917538 LVQ917538 MFM917538 MPI917538 MZE917538 NJA917538 NSW917538 OCS917538 OMO917538 OWK917538 PGG917538 PQC917538 PZY917538 QJU917538 QTQ917538 RDM917538 RNI917538 RXE917538 SHA917538 SQW917538 TAS917538 TKO917538 TUK917538 UEG917538 UOC917538 UXY917538 VHU917538 VRQ917538 WBM917538 WLI917538 WVE917538 A983074 IS983074 SO983074 ACK983074 AMG983074 AWC983074 BFY983074 BPU983074 BZQ983074 CJM983074 CTI983074 DDE983074 DNA983074 DWW983074 EGS983074 EQO983074 FAK983074 FKG983074 FUC983074 GDY983074 GNU983074 GXQ983074 HHM983074 HRI983074 IBE983074 ILA983074 IUW983074 JES983074 JOO983074 JYK983074 KIG983074 KSC983074 LBY983074 LLU983074 LVQ983074 MFM983074 MPI983074 MZE983074 NJA983074 NSW983074 OCS983074 OMO983074 OWK983074 PGG983074 PQC983074 PZY983074 QJU983074 QTQ983074 RDM983074 RNI983074 RXE983074 SHA983074 SQW983074 TAS983074 TKO983074 TUK983074 UEG983074 UOC983074 UXY983074 VHU983074 VRQ983074 WBM983074 WLI983074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74 WLL983074 C65570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C131106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C196642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C262178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C327714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C393250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C458786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C524322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C589858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C655394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C720930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C786466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C852002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C917538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C983074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5"/>
  <sheetViews>
    <sheetView tabSelected="1" topLeftCell="B5" zoomScale="82" zoomScaleNormal="82" workbookViewId="0">
      <selection activeCell="B5" sqref="B5"/>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27.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02" t="s">
        <v>62</v>
      </c>
      <c r="C2" s="303"/>
      <c r="D2" s="303"/>
      <c r="E2" s="303"/>
      <c r="F2" s="303"/>
      <c r="G2" s="303"/>
      <c r="H2" s="303"/>
      <c r="I2" s="303"/>
      <c r="J2" s="303"/>
      <c r="K2" s="303"/>
      <c r="L2" s="303"/>
      <c r="M2" s="303"/>
      <c r="N2" s="303"/>
      <c r="O2" s="303"/>
      <c r="P2" s="303"/>
    </row>
    <row r="4" spans="2:16" ht="26.25" x14ac:dyDescent="0.25">
      <c r="B4" s="302" t="s">
        <v>47</v>
      </c>
      <c r="C4" s="303"/>
      <c r="D4" s="303"/>
      <c r="E4" s="303"/>
      <c r="F4" s="303"/>
      <c r="G4" s="303"/>
      <c r="H4" s="303"/>
      <c r="I4" s="303"/>
      <c r="J4" s="303"/>
      <c r="K4" s="303"/>
      <c r="L4" s="303"/>
      <c r="M4" s="303"/>
      <c r="N4" s="303"/>
      <c r="O4" s="303"/>
      <c r="P4" s="303"/>
    </row>
    <row r="5" spans="2:16" ht="15.75" thickBot="1" x14ac:dyDescent="0.3"/>
    <row r="6" spans="2:16" ht="21.75" thickBot="1" x14ac:dyDescent="0.3">
      <c r="B6" s="11" t="s">
        <v>4</v>
      </c>
      <c r="C6" s="304" t="s">
        <v>159</v>
      </c>
      <c r="D6" s="304"/>
      <c r="E6" s="304"/>
      <c r="F6" s="304"/>
      <c r="G6" s="304"/>
      <c r="H6" s="304"/>
      <c r="I6" s="304"/>
      <c r="J6" s="304"/>
      <c r="K6" s="304"/>
      <c r="L6" s="304"/>
      <c r="M6" s="304"/>
      <c r="N6" s="305"/>
    </row>
    <row r="7" spans="2:16" ht="16.5" thickBot="1" x14ac:dyDescent="0.3">
      <c r="B7" s="12" t="s">
        <v>5</v>
      </c>
      <c r="C7" s="304" t="s">
        <v>165</v>
      </c>
      <c r="D7" s="304"/>
      <c r="E7" s="304"/>
      <c r="F7" s="304"/>
      <c r="G7" s="304"/>
      <c r="H7" s="304"/>
      <c r="I7" s="304"/>
      <c r="J7" s="304"/>
      <c r="K7" s="304"/>
      <c r="L7" s="304"/>
      <c r="M7" s="304"/>
      <c r="N7" s="305"/>
    </row>
    <row r="8" spans="2:16" ht="16.5" thickBot="1" x14ac:dyDescent="0.3">
      <c r="B8" s="12" t="s">
        <v>6</v>
      </c>
      <c r="C8" s="304" t="s">
        <v>165</v>
      </c>
      <c r="D8" s="304"/>
      <c r="E8" s="304"/>
      <c r="F8" s="304"/>
      <c r="G8" s="304"/>
      <c r="H8" s="304"/>
      <c r="I8" s="304"/>
      <c r="J8" s="304"/>
      <c r="K8" s="304"/>
      <c r="L8" s="304"/>
      <c r="M8" s="304"/>
      <c r="N8" s="305"/>
    </row>
    <row r="9" spans="2:16" ht="16.5" thickBot="1" x14ac:dyDescent="0.3">
      <c r="B9" s="12" t="s">
        <v>7</v>
      </c>
      <c r="C9" s="304" t="s">
        <v>165</v>
      </c>
      <c r="D9" s="304"/>
      <c r="E9" s="304"/>
      <c r="F9" s="304"/>
      <c r="G9" s="304"/>
      <c r="H9" s="304"/>
      <c r="I9" s="304"/>
      <c r="J9" s="304"/>
      <c r="K9" s="304"/>
      <c r="L9" s="304"/>
      <c r="M9" s="304"/>
      <c r="N9" s="305"/>
    </row>
    <row r="10" spans="2:16" ht="16.5" thickBot="1" x14ac:dyDescent="0.3">
      <c r="B10" s="12" t="s">
        <v>679</v>
      </c>
      <c r="C10" s="306" t="s">
        <v>590</v>
      </c>
      <c r="D10" s="306"/>
      <c r="E10" s="307"/>
      <c r="F10" s="33"/>
      <c r="G10" s="33"/>
      <c r="H10" s="33"/>
      <c r="I10" s="33"/>
      <c r="J10" s="33"/>
      <c r="K10" s="33"/>
      <c r="L10" s="33"/>
      <c r="M10" s="33"/>
      <c r="N10" s="34"/>
    </row>
    <row r="11" spans="2:16" ht="16.5" thickBot="1" x14ac:dyDescent="0.3">
      <c r="B11" s="14" t="s">
        <v>8</v>
      </c>
      <c r="C11" s="15">
        <v>41972</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08" t="s">
        <v>100</v>
      </c>
      <c r="C14" s="308"/>
      <c r="D14" s="194" t="s">
        <v>11</v>
      </c>
      <c r="E14" s="194" t="s">
        <v>12</v>
      </c>
      <c r="F14" s="194" t="s">
        <v>28</v>
      </c>
      <c r="G14" s="91"/>
      <c r="I14" s="36"/>
      <c r="J14" s="36"/>
      <c r="K14" s="36"/>
      <c r="L14" s="36"/>
      <c r="M14" s="36"/>
      <c r="N14" s="107"/>
    </row>
    <row r="15" spans="2:16" x14ac:dyDescent="0.25">
      <c r="B15" s="308"/>
      <c r="C15" s="308"/>
      <c r="D15" s="194">
        <v>1</v>
      </c>
      <c r="E15" s="172">
        <v>1194444652</v>
      </c>
      <c r="F15" s="174">
        <v>416</v>
      </c>
      <c r="G15" s="92"/>
      <c r="I15" s="37"/>
      <c r="J15" s="37"/>
      <c r="K15" s="37"/>
      <c r="L15" s="37"/>
      <c r="M15" s="37"/>
      <c r="N15" s="107"/>
    </row>
    <row r="16" spans="2:16" x14ac:dyDescent="0.25">
      <c r="B16" s="308"/>
      <c r="C16" s="308"/>
      <c r="D16" s="194">
        <v>2</v>
      </c>
      <c r="E16" s="172"/>
      <c r="F16" s="174"/>
      <c r="G16" s="92"/>
      <c r="I16" s="37"/>
      <c r="J16" s="37"/>
      <c r="K16" s="37"/>
      <c r="L16" s="37"/>
      <c r="M16" s="37"/>
      <c r="N16" s="107"/>
    </row>
    <row r="17" spans="1:14" x14ac:dyDescent="0.25">
      <c r="B17" s="308"/>
      <c r="C17" s="308"/>
      <c r="D17" s="194">
        <v>3</v>
      </c>
      <c r="E17" s="35"/>
      <c r="F17" s="174"/>
      <c r="G17" s="92"/>
      <c r="I17" s="37"/>
      <c r="J17" s="37"/>
      <c r="K17" s="37"/>
      <c r="L17" s="37"/>
      <c r="M17" s="37"/>
      <c r="N17" s="107"/>
    </row>
    <row r="18" spans="1:14" x14ac:dyDescent="0.25">
      <c r="B18" s="308"/>
      <c r="C18" s="308"/>
      <c r="D18" s="194">
        <v>4</v>
      </c>
      <c r="E18" s="173"/>
      <c r="F18" s="174"/>
      <c r="G18" s="92"/>
      <c r="H18" s="22"/>
      <c r="I18" s="37"/>
      <c r="J18" s="37"/>
      <c r="K18" s="37"/>
      <c r="L18" s="37"/>
      <c r="M18" s="37"/>
      <c r="N18" s="20"/>
    </row>
    <row r="19" spans="1:14" x14ac:dyDescent="0.25">
      <c r="B19" s="308"/>
      <c r="C19" s="308"/>
      <c r="D19" s="194">
        <v>5</v>
      </c>
      <c r="E19" s="173"/>
      <c r="F19" s="174"/>
      <c r="G19" s="92"/>
      <c r="H19" s="22"/>
      <c r="I19" s="39"/>
      <c r="J19" s="39"/>
      <c r="K19" s="39"/>
      <c r="L19" s="39"/>
      <c r="M19" s="39"/>
      <c r="N19" s="20"/>
    </row>
    <row r="20" spans="1:14" x14ac:dyDescent="0.25">
      <c r="B20" s="308"/>
      <c r="C20" s="308"/>
      <c r="D20" s="194">
        <v>6</v>
      </c>
      <c r="E20" s="173"/>
      <c r="F20" s="174"/>
      <c r="G20" s="92"/>
      <c r="H20" s="22"/>
      <c r="I20" s="106"/>
      <c r="J20" s="106"/>
      <c r="K20" s="106"/>
      <c r="L20" s="106"/>
      <c r="M20" s="106"/>
      <c r="N20" s="20"/>
    </row>
    <row r="21" spans="1:14" x14ac:dyDescent="0.25">
      <c r="B21" s="308"/>
      <c r="C21" s="308"/>
      <c r="D21" s="194">
        <v>7</v>
      </c>
      <c r="E21" s="173"/>
      <c r="F21" s="174"/>
      <c r="G21" s="92"/>
      <c r="H21" s="22"/>
      <c r="I21" s="106"/>
      <c r="J21" s="106"/>
      <c r="K21" s="106"/>
      <c r="L21" s="106"/>
      <c r="M21" s="106"/>
      <c r="N21" s="20"/>
    </row>
    <row r="22" spans="1:14" ht="15.75" thickBot="1" x14ac:dyDescent="0.3">
      <c r="B22" s="309" t="s">
        <v>13</v>
      </c>
      <c r="C22" s="310"/>
      <c r="D22" s="194"/>
      <c r="E22" s="172">
        <f>SUM(E15:E21)</f>
        <v>1194444652</v>
      </c>
      <c r="F22" s="35"/>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F15*80%</f>
        <v>332.8</v>
      </c>
      <c r="D24" s="40"/>
      <c r="E24" s="43">
        <f>E22</f>
        <v>1194444652</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93" t="s">
        <v>163</v>
      </c>
      <c r="D30" s="120"/>
      <c r="E30" s="103"/>
      <c r="F30" s="103"/>
      <c r="G30" s="103"/>
      <c r="H30" s="103"/>
      <c r="I30" s="106"/>
      <c r="J30" s="106"/>
      <c r="K30" s="106"/>
      <c r="L30" s="106"/>
      <c r="M30" s="106"/>
      <c r="N30" s="107"/>
    </row>
    <row r="31" spans="1:14" x14ac:dyDescent="0.25">
      <c r="A31" s="98"/>
      <c r="B31" s="120" t="s">
        <v>140</v>
      </c>
      <c r="C31" s="193" t="s">
        <v>163</v>
      </c>
      <c r="D31" s="120"/>
      <c r="E31" s="103"/>
      <c r="F31" s="103"/>
      <c r="G31" s="103"/>
      <c r="H31" s="103"/>
      <c r="I31" s="106"/>
      <c r="J31" s="106"/>
      <c r="K31" s="106"/>
      <c r="L31" s="106"/>
      <c r="M31" s="106"/>
      <c r="N31" s="107"/>
    </row>
    <row r="32" spans="1:14" x14ac:dyDescent="0.25">
      <c r="A32" s="98"/>
      <c r="B32" s="120" t="s">
        <v>141</v>
      </c>
      <c r="C32" s="193" t="s">
        <v>163</v>
      </c>
      <c r="D32" s="120"/>
      <c r="E32" s="103"/>
      <c r="F32" s="103"/>
      <c r="G32" s="103"/>
      <c r="H32" s="103"/>
      <c r="I32" s="106"/>
      <c r="J32" s="106"/>
      <c r="K32" s="106"/>
      <c r="L32" s="106"/>
      <c r="M32" s="106"/>
      <c r="N32" s="107"/>
    </row>
    <row r="33" spans="1:17" x14ac:dyDescent="0.25">
      <c r="A33" s="98"/>
      <c r="B33" s="120" t="s">
        <v>142</v>
      </c>
      <c r="C33" s="193" t="s">
        <v>163</v>
      </c>
      <c r="D33" s="120"/>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93">
        <v>40</v>
      </c>
      <c r="E40" s="311">
        <f>+D40+D41</f>
        <v>65</v>
      </c>
      <c r="F40" s="103"/>
      <c r="G40" s="103"/>
      <c r="H40" s="103"/>
      <c r="I40" s="106"/>
      <c r="J40" s="106"/>
      <c r="K40" s="106"/>
      <c r="L40" s="106"/>
      <c r="M40" s="106"/>
      <c r="N40" s="107"/>
    </row>
    <row r="41" spans="1:17" ht="42.75" x14ac:dyDescent="0.25">
      <c r="A41" s="98"/>
      <c r="B41" s="104" t="s">
        <v>145</v>
      </c>
      <c r="C41" s="105">
        <v>60</v>
      </c>
      <c r="D41" s="193">
        <v>25</v>
      </c>
      <c r="E41" s="312"/>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13" t="s">
        <v>34</v>
      </c>
      <c r="N45" s="313"/>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ht="105" x14ac:dyDescent="0.25">
      <c r="A49" s="45">
        <v>1</v>
      </c>
      <c r="B49" s="113" t="s">
        <v>159</v>
      </c>
      <c r="C49" s="114" t="s">
        <v>189</v>
      </c>
      <c r="D49" s="113" t="s">
        <v>188</v>
      </c>
      <c r="E49" s="108" t="s">
        <v>591</v>
      </c>
      <c r="F49" s="109" t="s">
        <v>137</v>
      </c>
      <c r="G49" s="155">
        <v>1</v>
      </c>
      <c r="H49" s="116">
        <v>41250</v>
      </c>
      <c r="I49" s="116">
        <v>41912</v>
      </c>
      <c r="J49" s="110" t="s">
        <v>138</v>
      </c>
      <c r="K49" s="205">
        <f>+(I49-H49)/30</f>
        <v>22.066666666666666</v>
      </c>
      <c r="L49" s="110"/>
      <c r="M49" s="101">
        <v>300</v>
      </c>
      <c r="N49" s="101">
        <f>+M49*G49</f>
        <v>300</v>
      </c>
      <c r="O49" s="26">
        <v>936467186</v>
      </c>
      <c r="P49" s="26" t="s">
        <v>592</v>
      </c>
      <c r="Q49" s="156" t="s">
        <v>699</v>
      </c>
      <c r="R49" s="111"/>
      <c r="S49" s="111"/>
      <c r="T49" s="111"/>
      <c r="U49" s="111"/>
      <c r="V49" s="111"/>
      <c r="W49" s="111"/>
      <c r="X49" s="111"/>
      <c r="Y49" s="111"/>
      <c r="Z49" s="111"/>
    </row>
    <row r="50" spans="1:26" s="112" customFormat="1" x14ac:dyDescent="0.25">
      <c r="A50" s="45">
        <f>+A49+1</f>
        <v>2</v>
      </c>
      <c r="B50" s="113" t="s">
        <v>159</v>
      </c>
      <c r="C50" s="114" t="s">
        <v>189</v>
      </c>
      <c r="D50" s="113" t="s">
        <v>188</v>
      </c>
      <c r="E50" s="108" t="s">
        <v>593</v>
      </c>
      <c r="F50" s="109" t="s">
        <v>137</v>
      </c>
      <c r="G50" s="155">
        <v>1</v>
      </c>
      <c r="H50" s="116">
        <v>41661</v>
      </c>
      <c r="I50" s="116">
        <v>41943</v>
      </c>
      <c r="J50" s="110" t="s">
        <v>138</v>
      </c>
      <c r="K50" s="205">
        <f>((I50-H50)/30)-L50</f>
        <v>8.3666666666666671</v>
      </c>
      <c r="L50" s="101">
        <f>(I50-I49)/30</f>
        <v>1.0333333333333334</v>
      </c>
      <c r="M50" s="101">
        <v>118</v>
      </c>
      <c r="N50" s="101">
        <f t="shared" ref="N50:N56" si="0">+M50*G50</f>
        <v>118</v>
      </c>
      <c r="O50" s="26">
        <v>203263084</v>
      </c>
      <c r="P50" s="26" t="s">
        <v>594</v>
      </c>
      <c r="Q50" s="156"/>
      <c r="R50" s="111"/>
      <c r="S50" s="111"/>
      <c r="T50" s="111"/>
      <c r="U50" s="111"/>
      <c r="V50" s="111"/>
      <c r="W50" s="111"/>
      <c r="X50" s="111"/>
      <c r="Y50" s="111"/>
      <c r="Z50" s="111"/>
    </row>
    <row r="51" spans="1:26" s="112" customFormat="1" x14ac:dyDescent="0.25">
      <c r="A51" s="45">
        <f t="shared" ref="A51:A56" si="1">+A50+1</f>
        <v>3</v>
      </c>
      <c r="B51" s="113" t="s">
        <v>159</v>
      </c>
      <c r="C51" s="114" t="s">
        <v>189</v>
      </c>
      <c r="D51" s="113" t="s">
        <v>188</v>
      </c>
      <c r="E51" s="108" t="s">
        <v>595</v>
      </c>
      <c r="F51" s="109" t="s">
        <v>137</v>
      </c>
      <c r="G51" s="155">
        <v>1</v>
      </c>
      <c r="H51" s="116">
        <v>41519</v>
      </c>
      <c r="I51" s="116">
        <v>41943</v>
      </c>
      <c r="J51" s="110" t="s">
        <v>138</v>
      </c>
      <c r="K51" s="206"/>
      <c r="L51" s="101">
        <f>(I51-H51)/30</f>
        <v>14.133333333333333</v>
      </c>
      <c r="M51" s="101">
        <v>150</v>
      </c>
      <c r="N51" s="101">
        <f t="shared" si="0"/>
        <v>150</v>
      </c>
      <c r="O51" s="26">
        <v>726046662</v>
      </c>
      <c r="P51" s="26" t="s">
        <v>596</v>
      </c>
      <c r="Q51" s="156"/>
      <c r="R51" s="111"/>
      <c r="S51" s="111"/>
      <c r="T51" s="111"/>
      <c r="U51" s="111"/>
      <c r="V51" s="111"/>
      <c r="W51" s="111"/>
      <c r="X51" s="111"/>
      <c r="Y51" s="111"/>
      <c r="Z51" s="111"/>
    </row>
    <row r="52" spans="1:26" s="112" customFormat="1" x14ac:dyDescent="0.25">
      <c r="A52" s="45">
        <f t="shared" si="1"/>
        <v>4</v>
      </c>
      <c r="B52" s="113"/>
      <c r="C52" s="114"/>
      <c r="D52" s="113"/>
      <c r="E52" s="108"/>
      <c r="F52" s="109"/>
      <c r="G52" s="155"/>
      <c r="H52" s="109"/>
      <c r="I52" s="110"/>
      <c r="J52" s="110"/>
      <c r="K52" s="110"/>
      <c r="L52" s="110"/>
      <c r="M52" s="101"/>
      <c r="N52" s="101">
        <f t="shared" si="0"/>
        <v>0</v>
      </c>
      <c r="O52" s="26"/>
      <c r="P52" s="26"/>
      <c r="Q52" s="156"/>
      <c r="R52" s="111"/>
      <c r="S52" s="111"/>
      <c r="T52" s="111"/>
      <c r="U52" s="111"/>
      <c r="V52" s="111"/>
      <c r="W52" s="111"/>
      <c r="X52" s="111"/>
      <c r="Y52" s="111"/>
      <c r="Z52" s="111"/>
    </row>
    <row r="53" spans="1:26" s="112" customFormat="1" x14ac:dyDescent="0.25">
      <c r="A53" s="45">
        <f t="shared" si="1"/>
        <v>5</v>
      </c>
      <c r="B53" s="113"/>
      <c r="C53" s="114"/>
      <c r="D53" s="113"/>
      <c r="E53" s="108"/>
      <c r="F53" s="109"/>
      <c r="G53" s="155"/>
      <c r="H53" s="109"/>
      <c r="I53" s="110"/>
      <c r="J53" s="110"/>
      <c r="K53" s="110"/>
      <c r="L53" s="110"/>
      <c r="M53" s="101"/>
      <c r="N53" s="101">
        <f t="shared" si="0"/>
        <v>0</v>
      </c>
      <c r="O53" s="26"/>
      <c r="P53" s="26"/>
      <c r="Q53" s="156"/>
      <c r="R53" s="111"/>
      <c r="S53" s="111"/>
      <c r="T53" s="111"/>
      <c r="U53" s="111"/>
      <c r="V53" s="111"/>
      <c r="W53" s="111"/>
      <c r="X53" s="111"/>
      <c r="Y53" s="111"/>
      <c r="Z53" s="111"/>
    </row>
    <row r="54" spans="1:26" s="112" customFormat="1" x14ac:dyDescent="0.25">
      <c r="A54" s="45">
        <f t="shared" si="1"/>
        <v>6</v>
      </c>
      <c r="B54" s="113"/>
      <c r="C54" s="114"/>
      <c r="D54" s="113"/>
      <c r="E54" s="108"/>
      <c r="F54" s="109"/>
      <c r="G54" s="155"/>
      <c r="H54" s="109"/>
      <c r="I54" s="110"/>
      <c r="J54" s="110"/>
      <c r="K54" s="110"/>
      <c r="L54" s="110"/>
      <c r="M54" s="101"/>
      <c r="N54" s="101">
        <f t="shared" si="0"/>
        <v>0</v>
      </c>
      <c r="O54" s="26"/>
      <c r="P54" s="26"/>
      <c r="Q54" s="156"/>
      <c r="R54" s="111"/>
      <c r="S54" s="111"/>
      <c r="T54" s="111"/>
      <c r="U54" s="111"/>
      <c r="V54" s="111"/>
      <c r="W54" s="111"/>
      <c r="X54" s="111"/>
      <c r="Y54" s="111"/>
      <c r="Z54" s="111"/>
    </row>
    <row r="55" spans="1:26" s="112" customFormat="1" x14ac:dyDescent="0.25">
      <c r="A55" s="45">
        <f t="shared" si="1"/>
        <v>7</v>
      </c>
      <c r="B55" s="113"/>
      <c r="C55" s="114"/>
      <c r="D55" s="113"/>
      <c r="E55" s="108"/>
      <c r="F55" s="109"/>
      <c r="G55" s="155"/>
      <c r="H55" s="109"/>
      <c r="I55" s="110"/>
      <c r="J55" s="110"/>
      <c r="K55" s="110"/>
      <c r="L55" s="110"/>
      <c r="M55" s="101"/>
      <c r="N55" s="101">
        <f t="shared" si="0"/>
        <v>0</v>
      </c>
      <c r="O55" s="26"/>
      <c r="P55" s="26"/>
      <c r="Q55" s="156"/>
      <c r="R55" s="111"/>
      <c r="S55" s="111"/>
      <c r="T55" s="111"/>
      <c r="U55" s="111"/>
      <c r="V55" s="111"/>
      <c r="W55" s="111"/>
      <c r="X55" s="111"/>
      <c r="Y55" s="111"/>
      <c r="Z55" s="111"/>
    </row>
    <row r="56" spans="1:26" s="112" customFormat="1" x14ac:dyDescent="0.25">
      <c r="A56" s="45">
        <f t="shared" si="1"/>
        <v>8</v>
      </c>
      <c r="B56" s="113"/>
      <c r="C56" s="114"/>
      <c r="D56" s="113"/>
      <c r="E56" s="108"/>
      <c r="F56" s="109"/>
      <c r="G56" s="155"/>
      <c r="H56" s="109"/>
      <c r="I56" s="110"/>
      <c r="J56" s="110"/>
      <c r="K56" s="110"/>
      <c r="L56" s="110"/>
      <c r="M56" s="101"/>
      <c r="N56" s="101">
        <f t="shared" si="0"/>
        <v>0</v>
      </c>
      <c r="O56" s="26"/>
      <c r="P56" s="26"/>
      <c r="Q56" s="156"/>
      <c r="R56" s="111"/>
      <c r="S56" s="111"/>
      <c r="T56" s="111"/>
      <c r="U56" s="111"/>
      <c r="V56" s="111"/>
      <c r="W56" s="111"/>
      <c r="X56" s="111"/>
      <c r="Y56" s="111"/>
      <c r="Z56" s="111"/>
    </row>
    <row r="57" spans="1:26" s="112" customFormat="1" x14ac:dyDescent="0.25">
      <c r="A57" s="45"/>
      <c r="B57" s="48" t="s">
        <v>15</v>
      </c>
      <c r="C57" s="114"/>
      <c r="D57" s="113"/>
      <c r="E57" s="108"/>
      <c r="F57" s="109"/>
      <c r="G57" s="155"/>
      <c r="H57" s="109"/>
      <c r="I57" s="110"/>
      <c r="J57" s="110"/>
      <c r="K57" s="115">
        <f t="shared" ref="K57:N57" si="2">SUM(K49:K56)</f>
        <v>30.433333333333334</v>
      </c>
      <c r="L57" s="115">
        <f t="shared" si="2"/>
        <v>15.166666666666666</v>
      </c>
      <c r="M57" s="154">
        <f t="shared" si="2"/>
        <v>568</v>
      </c>
      <c r="N57" s="115">
        <f t="shared" si="2"/>
        <v>568</v>
      </c>
      <c r="O57" s="26"/>
      <c r="P57" s="26"/>
      <c r="Q57" s="157"/>
    </row>
    <row r="58" spans="1:26" s="29" customFormat="1" x14ac:dyDescent="0.25">
      <c r="E58" s="30"/>
    </row>
    <row r="59" spans="1:26" s="29" customFormat="1" x14ac:dyDescent="0.25">
      <c r="B59" s="299" t="s">
        <v>27</v>
      </c>
      <c r="C59" s="299" t="s">
        <v>26</v>
      </c>
      <c r="D59" s="301" t="s">
        <v>33</v>
      </c>
      <c r="E59" s="301"/>
    </row>
    <row r="60" spans="1:26" s="29" customFormat="1" x14ac:dyDescent="0.25">
      <c r="B60" s="300"/>
      <c r="C60" s="300"/>
      <c r="D60" s="195" t="s">
        <v>22</v>
      </c>
      <c r="E60" s="61" t="s">
        <v>23</v>
      </c>
    </row>
    <row r="61" spans="1:26" s="29" customFormat="1" ht="30.6" customHeight="1" x14ac:dyDescent="0.25">
      <c r="B61" s="58" t="s">
        <v>20</v>
      </c>
      <c r="C61" s="59">
        <f>+K57</f>
        <v>30.433333333333334</v>
      </c>
      <c r="D61" s="56" t="s">
        <v>163</v>
      </c>
      <c r="E61" s="57"/>
      <c r="F61" s="31"/>
      <c r="G61" s="31"/>
      <c r="H61" s="31"/>
      <c r="I61" s="31"/>
      <c r="J61" s="31"/>
      <c r="K61" s="31"/>
      <c r="L61" s="31"/>
      <c r="M61" s="31"/>
    </row>
    <row r="62" spans="1:26" s="29" customFormat="1" ht="30" customHeight="1" x14ac:dyDescent="0.25">
      <c r="B62" s="58" t="s">
        <v>24</v>
      </c>
      <c r="C62" s="59">
        <f>+M57</f>
        <v>568</v>
      </c>
      <c r="D62" s="56" t="s">
        <v>163</v>
      </c>
      <c r="E62" s="57"/>
    </row>
    <row r="63" spans="1:26" s="29" customFormat="1" x14ac:dyDescent="0.25">
      <c r="B63" s="32"/>
      <c r="C63" s="317"/>
      <c r="D63" s="317"/>
      <c r="E63" s="317"/>
      <c r="F63" s="317"/>
      <c r="G63" s="317"/>
      <c r="H63" s="317"/>
      <c r="I63" s="317"/>
      <c r="J63" s="317"/>
      <c r="K63" s="317"/>
      <c r="L63" s="317"/>
      <c r="M63" s="317"/>
      <c r="N63" s="317"/>
    </row>
    <row r="64" spans="1:26" ht="28.15" customHeight="1" thickBot="1" x14ac:dyDescent="0.3"/>
    <row r="65" spans="2:17" ht="27" thickBot="1" x14ac:dyDescent="0.3">
      <c r="B65" s="318" t="s">
        <v>103</v>
      </c>
      <c r="C65" s="318"/>
      <c r="D65" s="318"/>
      <c r="E65" s="318"/>
      <c r="F65" s="318"/>
      <c r="G65" s="318"/>
      <c r="H65" s="318"/>
      <c r="I65" s="318"/>
      <c r="J65" s="318"/>
      <c r="K65" s="318"/>
      <c r="L65" s="318"/>
      <c r="M65" s="318"/>
      <c r="N65" s="318"/>
    </row>
    <row r="68" spans="2:17" ht="109.5" customHeight="1" x14ac:dyDescent="0.25">
      <c r="B68" s="119" t="s">
        <v>150</v>
      </c>
      <c r="C68" s="66" t="s">
        <v>2</v>
      </c>
      <c r="D68" s="66" t="s">
        <v>105</v>
      </c>
      <c r="E68" s="66" t="s">
        <v>104</v>
      </c>
      <c r="F68" s="66" t="s">
        <v>106</v>
      </c>
      <c r="G68" s="66" t="s">
        <v>107</v>
      </c>
      <c r="H68" s="66" t="s">
        <v>108</v>
      </c>
      <c r="I68" s="66" t="s">
        <v>109</v>
      </c>
      <c r="J68" s="66" t="s">
        <v>110</v>
      </c>
      <c r="K68" s="66" t="s">
        <v>111</v>
      </c>
      <c r="L68" s="66" t="s">
        <v>112</v>
      </c>
      <c r="M68" s="95" t="s">
        <v>113</v>
      </c>
      <c r="N68" s="95" t="s">
        <v>114</v>
      </c>
      <c r="O68" s="314" t="s">
        <v>3</v>
      </c>
      <c r="P68" s="316"/>
      <c r="Q68" s="66" t="s">
        <v>17</v>
      </c>
    </row>
    <row r="69" spans="2:17" ht="60" x14ac:dyDescent="0.25">
      <c r="B69" s="3" t="s">
        <v>543</v>
      </c>
      <c r="C69" s="3" t="s">
        <v>597</v>
      </c>
      <c r="D69" s="97" t="s">
        <v>598</v>
      </c>
      <c r="E69" s="5">
        <v>39</v>
      </c>
      <c r="F69" s="4" t="s">
        <v>165</v>
      </c>
      <c r="G69" s="4" t="s">
        <v>599</v>
      </c>
      <c r="H69" s="4" t="s">
        <v>137</v>
      </c>
      <c r="I69" s="96" t="s">
        <v>165</v>
      </c>
      <c r="J69" s="96" t="s">
        <v>137</v>
      </c>
      <c r="K69" s="120" t="s">
        <v>137</v>
      </c>
      <c r="L69" s="120" t="s">
        <v>137</v>
      </c>
      <c r="M69" s="120" t="s">
        <v>137</v>
      </c>
      <c r="N69" s="120" t="s">
        <v>137</v>
      </c>
      <c r="O69" s="321"/>
      <c r="P69" s="322"/>
      <c r="Q69" s="120" t="s">
        <v>137</v>
      </c>
    </row>
    <row r="70" spans="2:17" ht="45" x14ac:dyDescent="0.25">
      <c r="B70" s="3" t="s">
        <v>540</v>
      </c>
      <c r="C70" s="3" t="s">
        <v>597</v>
      </c>
      <c r="D70" s="97" t="s">
        <v>600</v>
      </c>
      <c r="E70" s="5">
        <v>60</v>
      </c>
      <c r="F70" s="4" t="s">
        <v>165</v>
      </c>
      <c r="G70" s="211" t="s">
        <v>601</v>
      </c>
      <c r="H70" s="4" t="s">
        <v>165</v>
      </c>
      <c r="I70" s="96" t="s">
        <v>165</v>
      </c>
      <c r="J70" s="96" t="s">
        <v>137</v>
      </c>
      <c r="K70" s="120" t="s">
        <v>137</v>
      </c>
      <c r="L70" s="120" t="s">
        <v>137</v>
      </c>
      <c r="M70" s="120" t="s">
        <v>137</v>
      </c>
      <c r="N70" s="120" t="s">
        <v>137</v>
      </c>
      <c r="O70" s="321"/>
      <c r="P70" s="322"/>
      <c r="Q70" s="120" t="s">
        <v>137</v>
      </c>
    </row>
    <row r="71" spans="2:17" ht="60" x14ac:dyDescent="0.25">
      <c r="B71" s="3" t="s">
        <v>540</v>
      </c>
      <c r="C71" s="3" t="s">
        <v>597</v>
      </c>
      <c r="D71" s="97" t="s">
        <v>602</v>
      </c>
      <c r="E71" s="5">
        <v>209</v>
      </c>
      <c r="F71" s="4" t="s">
        <v>165</v>
      </c>
      <c r="G71" s="4" t="s">
        <v>603</v>
      </c>
      <c r="H71" s="4" t="s">
        <v>165</v>
      </c>
      <c r="I71" s="96" t="s">
        <v>165</v>
      </c>
      <c r="J71" s="96" t="s">
        <v>137</v>
      </c>
      <c r="K71" s="120" t="s">
        <v>137</v>
      </c>
      <c r="L71" s="120" t="s">
        <v>137</v>
      </c>
      <c r="M71" s="120" t="s">
        <v>137</v>
      </c>
      <c r="N71" s="120" t="s">
        <v>137</v>
      </c>
      <c r="O71" s="321"/>
      <c r="P71" s="322"/>
      <c r="Q71" s="120" t="s">
        <v>137</v>
      </c>
    </row>
    <row r="72" spans="2:17" ht="30" x14ac:dyDescent="0.25">
      <c r="B72" s="3" t="s">
        <v>540</v>
      </c>
      <c r="C72" s="3" t="s">
        <v>597</v>
      </c>
      <c r="D72" s="97" t="s">
        <v>604</v>
      </c>
      <c r="E72" s="5">
        <v>48</v>
      </c>
      <c r="F72" s="4" t="s">
        <v>165</v>
      </c>
      <c r="G72" s="4" t="s">
        <v>599</v>
      </c>
      <c r="H72" s="4" t="s">
        <v>137</v>
      </c>
      <c r="I72" s="96" t="s">
        <v>165</v>
      </c>
      <c r="J72" s="96" t="s">
        <v>137</v>
      </c>
      <c r="K72" s="120" t="s">
        <v>137</v>
      </c>
      <c r="L72" s="120" t="s">
        <v>137</v>
      </c>
      <c r="M72" s="120" t="s">
        <v>137</v>
      </c>
      <c r="N72" s="120" t="s">
        <v>137</v>
      </c>
      <c r="O72" s="321"/>
      <c r="P72" s="322"/>
      <c r="Q72" s="120" t="s">
        <v>137</v>
      </c>
    </row>
    <row r="73" spans="2:17" ht="45" x14ac:dyDescent="0.25">
      <c r="B73" s="3" t="s">
        <v>543</v>
      </c>
      <c r="C73" s="3" t="s">
        <v>597</v>
      </c>
      <c r="D73" s="97" t="s">
        <v>605</v>
      </c>
      <c r="E73" s="5">
        <v>60</v>
      </c>
      <c r="F73" s="4" t="s">
        <v>165</v>
      </c>
      <c r="G73" s="4" t="s">
        <v>599</v>
      </c>
      <c r="H73" s="4" t="s">
        <v>137</v>
      </c>
      <c r="I73" s="96" t="s">
        <v>165</v>
      </c>
      <c r="J73" s="96" t="s">
        <v>137</v>
      </c>
      <c r="K73" s="120" t="s">
        <v>137</v>
      </c>
      <c r="L73" s="120" t="s">
        <v>137</v>
      </c>
      <c r="M73" s="120" t="s">
        <v>137</v>
      </c>
      <c r="N73" s="120" t="s">
        <v>137</v>
      </c>
      <c r="O73" s="321"/>
      <c r="P73" s="322"/>
      <c r="Q73" s="120" t="s">
        <v>137</v>
      </c>
    </row>
    <row r="74" spans="2:17" x14ac:dyDescent="0.25">
      <c r="B74" s="3"/>
      <c r="C74" s="3"/>
      <c r="D74" s="5"/>
      <c r="E74" s="5"/>
      <c r="F74" s="4"/>
      <c r="G74" s="4"/>
      <c r="H74" s="4"/>
      <c r="I74" s="96"/>
      <c r="J74" s="96"/>
      <c r="K74" s="120"/>
      <c r="L74" s="120"/>
      <c r="M74" s="120"/>
      <c r="N74" s="120"/>
      <c r="O74" s="321"/>
      <c r="P74" s="322"/>
      <c r="Q74" s="120"/>
    </row>
    <row r="75" spans="2:17" x14ac:dyDescent="0.25">
      <c r="B75" s="120"/>
      <c r="C75" s="120"/>
      <c r="D75" s="120"/>
      <c r="E75" s="120"/>
      <c r="F75" s="120"/>
      <c r="G75" s="120"/>
      <c r="H75" s="120"/>
      <c r="I75" s="120"/>
      <c r="J75" s="120"/>
      <c r="K75" s="120"/>
      <c r="L75" s="120"/>
      <c r="M75" s="120"/>
      <c r="N75" s="120"/>
      <c r="O75" s="321"/>
      <c r="P75" s="322"/>
      <c r="Q75" s="120"/>
    </row>
    <row r="76" spans="2:17" x14ac:dyDescent="0.25">
      <c r="B76" s="9" t="s">
        <v>1</v>
      </c>
    </row>
    <row r="77" spans="2:17" x14ac:dyDescent="0.25">
      <c r="B77" s="9" t="s">
        <v>36</v>
      </c>
    </row>
    <row r="78" spans="2:17" x14ac:dyDescent="0.25">
      <c r="B78" s="9" t="s">
        <v>61</v>
      </c>
    </row>
    <row r="80" spans="2:17" ht="15.75" thickBot="1" x14ac:dyDescent="0.3"/>
    <row r="81" spans="2:17" ht="27" thickBot="1" x14ac:dyDescent="0.3">
      <c r="B81" s="323" t="s">
        <v>37</v>
      </c>
      <c r="C81" s="324"/>
      <c r="D81" s="324"/>
      <c r="E81" s="324"/>
      <c r="F81" s="324"/>
      <c r="G81" s="324"/>
      <c r="H81" s="324"/>
      <c r="I81" s="324"/>
      <c r="J81" s="324"/>
      <c r="K81" s="324"/>
      <c r="L81" s="324"/>
      <c r="M81" s="324"/>
      <c r="N81" s="325"/>
    </row>
    <row r="86" spans="2:17" ht="76.5" customHeight="1" x14ac:dyDescent="0.25">
      <c r="B86" s="119" t="s">
        <v>0</v>
      </c>
      <c r="C86" s="119" t="s">
        <v>38</v>
      </c>
      <c r="D86" s="119" t="s">
        <v>39</v>
      </c>
      <c r="E86" s="119" t="s">
        <v>115</v>
      </c>
      <c r="F86" s="119" t="s">
        <v>117</v>
      </c>
      <c r="G86" s="119" t="s">
        <v>118</v>
      </c>
      <c r="H86" s="119" t="s">
        <v>119</v>
      </c>
      <c r="I86" s="119" t="s">
        <v>116</v>
      </c>
      <c r="J86" s="314" t="s">
        <v>120</v>
      </c>
      <c r="K86" s="315"/>
      <c r="L86" s="316"/>
      <c r="M86" s="119" t="s">
        <v>124</v>
      </c>
      <c r="N86" s="119" t="s">
        <v>40</v>
      </c>
      <c r="O86" s="119" t="s">
        <v>41</v>
      </c>
      <c r="P86" s="314" t="s">
        <v>3</v>
      </c>
      <c r="Q86" s="316"/>
    </row>
    <row r="87" spans="2:17" ht="60.75" customHeight="1" x14ac:dyDescent="0.25">
      <c r="B87" s="192" t="s">
        <v>42</v>
      </c>
      <c r="C87" s="231">
        <v>3</v>
      </c>
      <c r="D87" s="3"/>
      <c r="E87" s="3"/>
      <c r="F87" s="3"/>
      <c r="G87" s="3"/>
      <c r="H87" s="3"/>
      <c r="I87" s="5"/>
      <c r="J87" s="1" t="s">
        <v>121</v>
      </c>
      <c r="K87" s="97" t="s">
        <v>122</v>
      </c>
      <c r="L87" s="96" t="s">
        <v>123</v>
      </c>
      <c r="M87" s="120"/>
      <c r="N87" s="120"/>
      <c r="O87" s="120"/>
      <c r="P87" s="328"/>
      <c r="Q87" s="328"/>
    </row>
    <row r="88" spans="2:17" ht="106.5" customHeight="1" x14ac:dyDescent="0.25">
      <c r="B88" s="192" t="s">
        <v>42</v>
      </c>
      <c r="C88" s="175"/>
      <c r="D88" s="192" t="s">
        <v>606</v>
      </c>
      <c r="E88" s="3">
        <v>33818461</v>
      </c>
      <c r="F88" s="249" t="s">
        <v>190</v>
      </c>
      <c r="G88" s="3" t="s">
        <v>607</v>
      </c>
      <c r="H88" s="180">
        <v>38337</v>
      </c>
      <c r="I88" s="5" t="s">
        <v>165</v>
      </c>
      <c r="J88" s="1" t="s">
        <v>189</v>
      </c>
      <c r="K88" s="97" t="s">
        <v>608</v>
      </c>
      <c r="L88" s="96" t="s">
        <v>609</v>
      </c>
      <c r="M88" s="311" t="s">
        <v>137</v>
      </c>
      <c r="N88" s="311" t="s">
        <v>137</v>
      </c>
      <c r="O88" s="311" t="s">
        <v>137</v>
      </c>
      <c r="P88" s="337"/>
      <c r="Q88" s="338"/>
    </row>
    <row r="89" spans="2:17" ht="27" customHeight="1" x14ac:dyDescent="0.25">
      <c r="B89" s="192"/>
      <c r="C89" s="175"/>
      <c r="D89" s="3"/>
      <c r="E89" s="3"/>
      <c r="F89" s="3"/>
      <c r="G89" s="3"/>
      <c r="H89" s="3"/>
      <c r="I89" s="5"/>
      <c r="J89" s="192" t="s">
        <v>610</v>
      </c>
      <c r="K89" s="97" t="s">
        <v>611</v>
      </c>
      <c r="L89" s="96" t="s">
        <v>609</v>
      </c>
      <c r="M89" s="312"/>
      <c r="N89" s="312" t="s">
        <v>137</v>
      </c>
      <c r="O89" s="312" t="s">
        <v>137</v>
      </c>
      <c r="P89" s="339"/>
      <c r="Q89" s="340"/>
    </row>
    <row r="90" spans="2:17" ht="35.25" customHeight="1" x14ac:dyDescent="0.25">
      <c r="B90" s="192" t="s">
        <v>42</v>
      </c>
      <c r="C90" s="175"/>
      <c r="D90" s="192" t="s">
        <v>612</v>
      </c>
      <c r="E90" s="3">
        <v>10949039013</v>
      </c>
      <c r="F90" s="3" t="s">
        <v>191</v>
      </c>
      <c r="G90" s="3" t="s">
        <v>192</v>
      </c>
      <c r="H90" s="180">
        <v>41257</v>
      </c>
      <c r="I90" s="5" t="s">
        <v>613</v>
      </c>
      <c r="J90" s="1" t="s">
        <v>189</v>
      </c>
      <c r="K90" s="97" t="s">
        <v>614</v>
      </c>
      <c r="L90" s="181" t="s">
        <v>615</v>
      </c>
      <c r="M90" s="193" t="s">
        <v>137</v>
      </c>
      <c r="N90" s="193" t="s">
        <v>137</v>
      </c>
      <c r="O90" s="193" t="s">
        <v>137</v>
      </c>
      <c r="P90" s="319" t="s">
        <v>713</v>
      </c>
      <c r="Q90" s="320"/>
    </row>
    <row r="91" spans="2:17" ht="31.5" customHeight="1" x14ac:dyDescent="0.25">
      <c r="B91" s="192" t="s">
        <v>42</v>
      </c>
      <c r="C91" s="175"/>
      <c r="D91" s="192" t="s">
        <v>616</v>
      </c>
      <c r="E91" s="3">
        <v>66728154</v>
      </c>
      <c r="F91" s="233" t="s">
        <v>193</v>
      </c>
      <c r="G91" s="3" t="s">
        <v>617</v>
      </c>
      <c r="H91" s="180">
        <v>39325</v>
      </c>
      <c r="I91" s="5">
        <v>103017</v>
      </c>
      <c r="J91" s="1" t="s">
        <v>189</v>
      </c>
      <c r="K91" s="97" t="s">
        <v>618</v>
      </c>
      <c r="L91" s="181" t="s">
        <v>619</v>
      </c>
      <c r="M91" s="311" t="s">
        <v>137</v>
      </c>
      <c r="N91" s="311" t="s">
        <v>137</v>
      </c>
      <c r="O91" s="311" t="s">
        <v>137</v>
      </c>
      <c r="P91" s="337"/>
      <c r="Q91" s="338"/>
    </row>
    <row r="92" spans="2:17" ht="30.75" customHeight="1" x14ac:dyDescent="0.25">
      <c r="B92" s="192"/>
      <c r="C92" s="175"/>
      <c r="D92" s="3"/>
      <c r="E92" s="3"/>
      <c r="F92" s="250"/>
      <c r="G92" s="3"/>
      <c r="H92" s="180"/>
      <c r="I92" s="5"/>
      <c r="J92" s="192" t="s">
        <v>620</v>
      </c>
      <c r="K92" s="97" t="s">
        <v>621</v>
      </c>
      <c r="L92" s="181" t="s">
        <v>193</v>
      </c>
      <c r="M92" s="331"/>
      <c r="N92" s="331"/>
      <c r="O92" s="331"/>
      <c r="P92" s="347"/>
      <c r="Q92" s="348"/>
    </row>
    <row r="93" spans="2:17" ht="28.5" customHeight="1" x14ac:dyDescent="0.25">
      <c r="B93" s="192"/>
      <c r="C93" s="231">
        <v>2</v>
      </c>
      <c r="D93" s="3"/>
      <c r="E93" s="3"/>
      <c r="F93" s="251"/>
      <c r="G93" s="3"/>
      <c r="H93" s="180"/>
      <c r="I93" s="5"/>
      <c r="J93" s="192" t="s">
        <v>610</v>
      </c>
      <c r="K93" s="97" t="s">
        <v>622</v>
      </c>
      <c r="L93" s="181" t="s">
        <v>193</v>
      </c>
      <c r="M93" s="312"/>
      <c r="N93" s="312"/>
      <c r="O93" s="312"/>
      <c r="P93" s="339"/>
      <c r="Q93" s="340"/>
    </row>
    <row r="94" spans="2:17" ht="28.5" customHeight="1" x14ac:dyDescent="0.25">
      <c r="B94" s="192" t="s">
        <v>43</v>
      </c>
      <c r="C94" s="175"/>
      <c r="D94" s="192" t="s">
        <v>623</v>
      </c>
      <c r="E94" s="3">
        <v>41952059</v>
      </c>
      <c r="F94" s="3" t="s">
        <v>193</v>
      </c>
      <c r="G94" s="3" t="s">
        <v>617</v>
      </c>
      <c r="H94" s="180">
        <v>39073</v>
      </c>
      <c r="I94" s="5">
        <v>101745</v>
      </c>
      <c r="J94" s="192" t="s">
        <v>189</v>
      </c>
      <c r="K94" s="97" t="s">
        <v>624</v>
      </c>
      <c r="L94" s="181" t="s">
        <v>193</v>
      </c>
      <c r="M94" s="311" t="s">
        <v>137</v>
      </c>
      <c r="N94" s="311" t="s">
        <v>137</v>
      </c>
      <c r="O94" s="311" t="s">
        <v>137</v>
      </c>
      <c r="P94" s="341" t="s">
        <v>713</v>
      </c>
      <c r="Q94" s="342"/>
    </row>
    <row r="95" spans="2:17" ht="46.5" customHeight="1" x14ac:dyDescent="0.25">
      <c r="B95" s="192"/>
      <c r="C95" s="192"/>
      <c r="D95" s="3"/>
      <c r="E95" s="3"/>
      <c r="F95" s="3"/>
      <c r="G95" s="3"/>
      <c r="H95" s="3"/>
      <c r="I95" s="5"/>
      <c r="J95" s="196" t="s">
        <v>625</v>
      </c>
      <c r="K95" s="97" t="s">
        <v>626</v>
      </c>
      <c r="L95" s="97" t="s">
        <v>627</v>
      </c>
      <c r="M95" s="331"/>
      <c r="N95" s="331" t="s">
        <v>137</v>
      </c>
      <c r="O95" s="331" t="s">
        <v>137</v>
      </c>
      <c r="P95" s="343"/>
      <c r="Q95" s="344"/>
    </row>
    <row r="96" spans="2:17" ht="46.5" customHeight="1" x14ac:dyDescent="0.25">
      <c r="B96" s="232"/>
      <c r="C96" s="232"/>
      <c r="D96" s="233"/>
      <c r="E96" s="233"/>
      <c r="F96" s="233"/>
      <c r="G96" s="233"/>
      <c r="H96" s="233"/>
      <c r="I96" s="234"/>
      <c r="J96" s="235" t="s">
        <v>610</v>
      </c>
      <c r="K96" s="236" t="s">
        <v>628</v>
      </c>
      <c r="L96" s="236" t="s">
        <v>193</v>
      </c>
      <c r="M96" s="312"/>
      <c r="N96" s="312" t="s">
        <v>137</v>
      </c>
      <c r="O96" s="312" t="s">
        <v>137</v>
      </c>
      <c r="P96" s="345"/>
      <c r="Q96" s="346"/>
    </row>
    <row r="97" spans="2:22" ht="46.5" customHeight="1" x14ac:dyDescent="0.25">
      <c r="B97" s="192" t="s">
        <v>43</v>
      </c>
      <c r="C97" s="192"/>
      <c r="D97" s="249" t="s">
        <v>629</v>
      </c>
      <c r="E97" s="3">
        <v>41961802</v>
      </c>
      <c r="F97" s="3" t="s">
        <v>193</v>
      </c>
      <c r="G97" s="3" t="s">
        <v>630</v>
      </c>
      <c r="H97" s="180">
        <v>40606</v>
      </c>
      <c r="I97" s="5">
        <v>131603</v>
      </c>
      <c r="J97" s="196" t="s">
        <v>189</v>
      </c>
      <c r="K97" s="97" t="s">
        <v>631</v>
      </c>
      <c r="L97" s="97" t="s">
        <v>193</v>
      </c>
      <c r="M97" s="193" t="s">
        <v>137</v>
      </c>
      <c r="N97" s="193" t="s">
        <v>137</v>
      </c>
      <c r="O97" s="193" t="s">
        <v>137</v>
      </c>
      <c r="P97" s="321"/>
      <c r="Q97" s="322"/>
      <c r="R97" s="120"/>
      <c r="S97" s="120"/>
      <c r="T97" s="120"/>
      <c r="U97" s="120"/>
      <c r="V97" s="120"/>
    </row>
    <row r="99" spans="2:22" ht="15.75" thickBot="1" x14ac:dyDescent="0.3"/>
    <row r="100" spans="2:22" ht="27" thickBot="1" x14ac:dyDescent="0.3">
      <c r="B100" s="323" t="s">
        <v>45</v>
      </c>
      <c r="C100" s="324"/>
      <c r="D100" s="324"/>
      <c r="E100" s="324"/>
      <c r="F100" s="324"/>
      <c r="G100" s="324"/>
      <c r="H100" s="324"/>
      <c r="I100" s="324"/>
      <c r="J100" s="324"/>
      <c r="K100" s="324"/>
      <c r="L100" s="324"/>
      <c r="M100" s="324"/>
      <c r="N100" s="325"/>
    </row>
    <row r="103" spans="2:22" ht="46.15" customHeight="1" x14ac:dyDescent="0.25">
      <c r="B103" s="66" t="s">
        <v>32</v>
      </c>
      <c r="C103" s="66" t="s">
        <v>46</v>
      </c>
      <c r="D103" s="314" t="s">
        <v>3</v>
      </c>
      <c r="E103" s="316"/>
    </row>
    <row r="104" spans="2:22" ht="46.9" customHeight="1" x14ac:dyDescent="0.25">
      <c r="B104" s="67" t="s">
        <v>125</v>
      </c>
      <c r="C104" s="193" t="s">
        <v>137</v>
      </c>
      <c r="D104" s="329"/>
      <c r="E104" s="329"/>
    </row>
    <row r="107" spans="2:22" ht="26.25" x14ac:dyDescent="0.25">
      <c r="B107" s="302" t="s">
        <v>63</v>
      </c>
      <c r="C107" s="303"/>
      <c r="D107" s="303"/>
      <c r="E107" s="303"/>
      <c r="F107" s="303"/>
      <c r="G107" s="303"/>
      <c r="H107" s="303"/>
      <c r="I107" s="303"/>
      <c r="J107" s="303"/>
      <c r="K107" s="303"/>
      <c r="L107" s="303"/>
      <c r="M107" s="303"/>
      <c r="N107" s="303"/>
      <c r="O107" s="303"/>
      <c r="P107" s="303"/>
    </row>
    <row r="109" spans="2:22" ht="15.75" thickBot="1" x14ac:dyDescent="0.3"/>
    <row r="110" spans="2:22" ht="27" thickBot="1" x14ac:dyDescent="0.3">
      <c r="B110" s="323" t="s">
        <v>53</v>
      </c>
      <c r="C110" s="324"/>
      <c r="D110" s="324"/>
      <c r="E110" s="324"/>
      <c r="F110" s="324"/>
      <c r="G110" s="324"/>
      <c r="H110" s="324"/>
      <c r="I110" s="324"/>
      <c r="J110" s="324"/>
      <c r="K110" s="324"/>
      <c r="L110" s="324"/>
      <c r="M110" s="324"/>
      <c r="N110" s="325"/>
    </row>
    <row r="112" spans="2:22" ht="15.75" thickBot="1" x14ac:dyDescent="0.3">
      <c r="M112" s="63"/>
      <c r="N112" s="63"/>
    </row>
    <row r="113" spans="1:26" s="106" customFormat="1" ht="109.5" customHeight="1" x14ac:dyDescent="0.25">
      <c r="B113" s="117" t="s">
        <v>146</v>
      </c>
      <c r="C113" s="117" t="s">
        <v>147</v>
      </c>
      <c r="D113" s="117" t="s">
        <v>148</v>
      </c>
      <c r="E113" s="117" t="s">
        <v>44</v>
      </c>
      <c r="F113" s="117" t="s">
        <v>21</v>
      </c>
      <c r="G113" s="117" t="s">
        <v>102</v>
      </c>
      <c r="H113" s="117" t="s">
        <v>16</v>
      </c>
      <c r="I113" s="117" t="s">
        <v>9</v>
      </c>
      <c r="J113" s="117" t="s">
        <v>30</v>
      </c>
      <c r="K113" s="117" t="s">
        <v>60</v>
      </c>
      <c r="L113" s="117" t="s">
        <v>19</v>
      </c>
      <c r="M113" s="102" t="s">
        <v>25</v>
      </c>
      <c r="N113" s="117" t="s">
        <v>149</v>
      </c>
      <c r="O113" s="117" t="s">
        <v>35</v>
      </c>
      <c r="P113" s="118" t="s">
        <v>10</v>
      </c>
      <c r="Q113" s="118" t="s">
        <v>18</v>
      </c>
    </row>
    <row r="114" spans="1:26" s="112" customFormat="1" x14ac:dyDescent="0.25">
      <c r="A114" s="45">
        <v>1</v>
      </c>
      <c r="B114" s="113" t="s">
        <v>159</v>
      </c>
      <c r="C114" s="114" t="s">
        <v>532</v>
      </c>
      <c r="D114" s="113" t="s">
        <v>188</v>
      </c>
      <c r="E114" s="108" t="s">
        <v>632</v>
      </c>
      <c r="F114" s="109" t="s">
        <v>137</v>
      </c>
      <c r="G114" s="155" t="s">
        <v>226</v>
      </c>
      <c r="H114" s="116">
        <v>41302</v>
      </c>
      <c r="I114" s="116">
        <v>41639</v>
      </c>
      <c r="J114" s="110" t="s">
        <v>138</v>
      </c>
      <c r="K114" s="101">
        <f>(I114-H114)/30</f>
        <v>11.233333333333333</v>
      </c>
      <c r="L114" s="101"/>
      <c r="M114" s="206">
        <v>142</v>
      </c>
      <c r="N114" s="206" t="e">
        <f>+M114*G114</f>
        <v>#VALUE!</v>
      </c>
      <c r="O114" s="26">
        <v>1545853413</v>
      </c>
      <c r="P114" s="26" t="s">
        <v>633</v>
      </c>
      <c r="Q114" s="156"/>
      <c r="R114" s="111"/>
      <c r="S114" s="111"/>
      <c r="T114" s="111"/>
      <c r="U114" s="111"/>
      <c r="V114" s="111"/>
      <c r="W114" s="111"/>
      <c r="X114" s="111"/>
      <c r="Y114" s="111"/>
      <c r="Z114" s="111"/>
    </row>
    <row r="115" spans="1:26" s="112" customFormat="1" x14ac:dyDescent="0.25">
      <c r="A115" s="45">
        <f>+A114+1</f>
        <v>2</v>
      </c>
      <c r="B115" s="113" t="s">
        <v>159</v>
      </c>
      <c r="C115" s="114" t="s">
        <v>532</v>
      </c>
      <c r="D115" s="113" t="s">
        <v>188</v>
      </c>
      <c r="E115" s="108" t="s">
        <v>634</v>
      </c>
      <c r="F115" s="109" t="s">
        <v>137</v>
      </c>
      <c r="G115" s="155" t="s">
        <v>226</v>
      </c>
      <c r="H115" s="116">
        <v>41661</v>
      </c>
      <c r="I115" s="116">
        <v>41973</v>
      </c>
      <c r="J115" s="110" t="s">
        <v>138</v>
      </c>
      <c r="K115" s="101">
        <f>(I115-H115)/30</f>
        <v>10.4</v>
      </c>
      <c r="L115" s="101"/>
      <c r="M115" s="206">
        <v>138</v>
      </c>
      <c r="N115" s="206">
        <v>138</v>
      </c>
      <c r="O115" s="26">
        <v>1298390105</v>
      </c>
      <c r="P115" s="26" t="s">
        <v>635</v>
      </c>
      <c r="Q115" s="156"/>
      <c r="R115" s="111"/>
      <c r="S115" s="111"/>
      <c r="T115" s="111"/>
      <c r="U115" s="111"/>
      <c r="V115" s="111"/>
      <c r="W115" s="111"/>
      <c r="X115" s="111"/>
      <c r="Y115" s="111"/>
      <c r="Z115" s="111"/>
    </row>
    <row r="116" spans="1:26" s="112" customFormat="1" x14ac:dyDescent="0.25">
      <c r="A116" s="45">
        <f t="shared" ref="A116:A121" si="3">+A115+1</f>
        <v>3</v>
      </c>
      <c r="B116" s="113" t="s">
        <v>159</v>
      </c>
      <c r="C116" s="114" t="s">
        <v>532</v>
      </c>
      <c r="D116" s="113" t="s">
        <v>188</v>
      </c>
      <c r="E116" s="108" t="s">
        <v>636</v>
      </c>
      <c r="F116" s="109" t="s">
        <v>137</v>
      </c>
      <c r="G116" s="155" t="s">
        <v>226</v>
      </c>
      <c r="H116" s="116">
        <v>41304</v>
      </c>
      <c r="I116" s="116">
        <v>41639</v>
      </c>
      <c r="J116" s="110" t="s">
        <v>138</v>
      </c>
      <c r="K116" s="101">
        <v>0</v>
      </c>
      <c r="L116" s="101">
        <v>11</v>
      </c>
      <c r="M116" s="206">
        <v>52</v>
      </c>
      <c r="N116" s="206">
        <v>52</v>
      </c>
      <c r="O116" s="26">
        <v>54180452</v>
      </c>
      <c r="P116" s="26" t="s">
        <v>637</v>
      </c>
      <c r="Q116" s="156"/>
      <c r="R116" s="111"/>
      <c r="S116" s="111"/>
      <c r="T116" s="111"/>
      <c r="U116" s="111"/>
      <c r="V116" s="111"/>
      <c r="W116" s="111"/>
      <c r="X116" s="111"/>
      <c r="Y116" s="111"/>
      <c r="Z116" s="111"/>
    </row>
    <row r="117" spans="1:26" s="112" customFormat="1" x14ac:dyDescent="0.25">
      <c r="A117" s="45">
        <f t="shared" si="3"/>
        <v>4</v>
      </c>
      <c r="B117" s="113"/>
      <c r="C117" s="114"/>
      <c r="D117" s="113"/>
      <c r="E117" s="108"/>
      <c r="F117" s="109"/>
      <c r="G117" s="109"/>
      <c r="H117" s="109"/>
      <c r="I117" s="110"/>
      <c r="J117" s="110"/>
      <c r="K117" s="110"/>
      <c r="L117" s="110"/>
      <c r="M117" s="101"/>
      <c r="N117" s="101"/>
      <c r="O117" s="26"/>
      <c r="P117" s="26"/>
      <c r="Q117" s="156"/>
      <c r="R117" s="111"/>
      <c r="S117" s="111"/>
      <c r="T117" s="111"/>
      <c r="U117" s="111"/>
      <c r="V117" s="111"/>
      <c r="W117" s="111"/>
      <c r="X117" s="111"/>
      <c r="Y117" s="111"/>
      <c r="Z117" s="111"/>
    </row>
    <row r="118" spans="1:26" s="112" customFormat="1" x14ac:dyDescent="0.25">
      <c r="A118" s="45">
        <f t="shared" si="3"/>
        <v>5</v>
      </c>
      <c r="B118" s="113"/>
      <c r="C118" s="114"/>
      <c r="D118" s="113"/>
      <c r="E118" s="108"/>
      <c r="F118" s="109"/>
      <c r="G118" s="109"/>
      <c r="H118" s="109"/>
      <c r="I118" s="110"/>
      <c r="J118" s="110"/>
      <c r="K118" s="110"/>
      <c r="L118" s="110"/>
      <c r="M118" s="101"/>
      <c r="N118" s="101"/>
      <c r="O118" s="26"/>
      <c r="P118" s="26"/>
      <c r="Q118" s="156"/>
      <c r="R118" s="111"/>
      <c r="S118" s="111"/>
      <c r="T118" s="111"/>
      <c r="U118" s="111"/>
      <c r="V118" s="111"/>
      <c r="W118" s="111"/>
      <c r="X118" s="111"/>
      <c r="Y118" s="111"/>
      <c r="Z118" s="111"/>
    </row>
    <row r="119" spans="1:26" s="112" customFormat="1" x14ac:dyDescent="0.25">
      <c r="A119" s="45">
        <f t="shared" si="3"/>
        <v>6</v>
      </c>
      <c r="B119" s="113"/>
      <c r="C119" s="114"/>
      <c r="D119" s="113"/>
      <c r="E119" s="108"/>
      <c r="F119" s="109"/>
      <c r="G119" s="109"/>
      <c r="H119" s="109"/>
      <c r="I119" s="110"/>
      <c r="J119" s="110"/>
      <c r="K119" s="110"/>
      <c r="L119" s="110"/>
      <c r="M119" s="101"/>
      <c r="N119" s="101"/>
      <c r="O119" s="26"/>
      <c r="P119" s="26"/>
      <c r="Q119" s="156"/>
      <c r="R119" s="111"/>
      <c r="S119" s="111"/>
      <c r="T119" s="111"/>
      <c r="U119" s="111"/>
      <c r="V119" s="111"/>
      <c r="W119" s="111"/>
      <c r="X119" s="111"/>
      <c r="Y119" s="111"/>
      <c r="Z119" s="111"/>
    </row>
    <row r="120" spans="1:26" s="112" customFormat="1" x14ac:dyDescent="0.25">
      <c r="A120" s="45">
        <f t="shared" si="3"/>
        <v>7</v>
      </c>
      <c r="B120" s="113"/>
      <c r="C120" s="114"/>
      <c r="D120" s="113"/>
      <c r="E120" s="108"/>
      <c r="F120" s="109"/>
      <c r="G120" s="109"/>
      <c r="H120" s="109"/>
      <c r="I120" s="110"/>
      <c r="J120" s="110"/>
      <c r="K120" s="110"/>
      <c r="L120" s="110"/>
      <c r="M120" s="101"/>
      <c r="N120" s="101"/>
      <c r="O120" s="26"/>
      <c r="P120" s="26"/>
      <c r="Q120" s="156"/>
      <c r="R120" s="111"/>
      <c r="S120" s="111"/>
      <c r="T120" s="111"/>
      <c r="U120" s="111"/>
      <c r="V120" s="111"/>
      <c r="W120" s="111"/>
      <c r="X120" s="111"/>
      <c r="Y120" s="111"/>
      <c r="Z120" s="111"/>
    </row>
    <row r="121" spans="1:26" s="112" customFormat="1" x14ac:dyDescent="0.25">
      <c r="A121" s="45">
        <f t="shared" si="3"/>
        <v>8</v>
      </c>
      <c r="B121" s="113"/>
      <c r="C121" s="114"/>
      <c r="D121" s="113"/>
      <c r="E121" s="108"/>
      <c r="F121" s="109"/>
      <c r="G121" s="109"/>
      <c r="H121" s="109"/>
      <c r="I121" s="110"/>
      <c r="J121" s="110"/>
      <c r="K121" s="110"/>
      <c r="L121" s="110"/>
      <c r="M121" s="101"/>
      <c r="N121" s="101"/>
      <c r="O121" s="26"/>
      <c r="P121" s="26"/>
      <c r="Q121" s="156"/>
      <c r="R121" s="111"/>
      <c r="S121" s="111"/>
      <c r="T121" s="111"/>
      <c r="U121" s="111"/>
      <c r="V121" s="111"/>
      <c r="W121" s="111"/>
      <c r="X121" s="111"/>
      <c r="Y121" s="111"/>
      <c r="Z121" s="111"/>
    </row>
    <row r="122" spans="1:26" s="112" customFormat="1" x14ac:dyDescent="0.25">
      <c r="A122" s="45"/>
      <c r="B122" s="48" t="s">
        <v>15</v>
      </c>
      <c r="C122" s="114"/>
      <c r="D122" s="113"/>
      <c r="E122" s="108"/>
      <c r="F122" s="109"/>
      <c r="G122" s="109"/>
      <c r="H122" s="109"/>
      <c r="I122" s="110"/>
      <c r="J122" s="110"/>
      <c r="K122" s="115">
        <f t="shared" ref="K122:N122" si="4">SUM(K114:K121)</f>
        <v>21.633333333333333</v>
      </c>
      <c r="L122" s="115">
        <f t="shared" si="4"/>
        <v>11</v>
      </c>
      <c r="M122" s="154">
        <f t="shared" si="4"/>
        <v>332</v>
      </c>
      <c r="N122" s="115" t="e">
        <f t="shared" si="4"/>
        <v>#VALUE!</v>
      </c>
      <c r="O122" s="26"/>
      <c r="P122" s="26"/>
      <c r="Q122" s="157"/>
    </row>
    <row r="123" spans="1:26" x14ac:dyDescent="0.25">
      <c r="B123" s="29"/>
      <c r="C123" s="29"/>
      <c r="D123" s="29"/>
      <c r="E123" s="30"/>
      <c r="F123" s="29"/>
      <c r="G123" s="29"/>
      <c r="H123" s="29"/>
      <c r="I123" s="29"/>
      <c r="J123" s="29"/>
      <c r="K123" s="29"/>
      <c r="L123" s="29"/>
      <c r="M123" s="29"/>
      <c r="N123" s="29"/>
      <c r="O123" s="29"/>
      <c r="P123" s="29"/>
    </row>
    <row r="124" spans="1:26" ht="18.75" x14ac:dyDescent="0.25">
      <c r="B124" s="58" t="s">
        <v>31</v>
      </c>
      <c r="C124" s="71">
        <f>+K122</f>
        <v>21.633333333333333</v>
      </c>
      <c r="H124" s="31"/>
      <c r="I124" s="31"/>
      <c r="J124" s="31"/>
      <c r="K124" s="31"/>
      <c r="L124" s="31"/>
      <c r="M124" s="31"/>
      <c r="N124" s="29"/>
      <c r="O124" s="29"/>
      <c r="P124" s="29"/>
    </row>
    <row r="126" spans="1:26" ht="15.75" thickBot="1" x14ac:dyDescent="0.3"/>
    <row r="127" spans="1:26" ht="37.15" customHeight="1" thickBot="1" x14ac:dyDescent="0.3">
      <c r="B127" s="74" t="s">
        <v>48</v>
      </c>
      <c r="C127" s="75" t="s">
        <v>49</v>
      </c>
      <c r="D127" s="74" t="s">
        <v>50</v>
      </c>
      <c r="E127" s="75" t="s">
        <v>54</v>
      </c>
    </row>
    <row r="128" spans="1:26" ht="41.45" customHeight="1" x14ac:dyDescent="0.25">
      <c r="B128" s="65" t="s">
        <v>126</v>
      </c>
      <c r="C128" s="68">
        <v>20</v>
      </c>
      <c r="D128" s="68"/>
      <c r="E128" s="330">
        <f>+D128+D129+D130</f>
        <v>40</v>
      </c>
    </row>
    <row r="129" spans="2:17" x14ac:dyDescent="0.25">
      <c r="B129" s="65" t="s">
        <v>127</v>
      </c>
      <c r="C129" s="56">
        <v>30</v>
      </c>
      <c r="D129" s="193">
        <v>0</v>
      </c>
      <c r="E129" s="331"/>
    </row>
    <row r="130" spans="2:17" ht="15.75" thickBot="1" x14ac:dyDescent="0.3">
      <c r="B130" s="65" t="s">
        <v>128</v>
      </c>
      <c r="C130" s="70">
        <v>40</v>
      </c>
      <c r="D130" s="70">
        <v>40</v>
      </c>
      <c r="E130" s="332"/>
    </row>
    <row r="132" spans="2:17" ht="15.75" thickBot="1" x14ac:dyDescent="0.3"/>
    <row r="133" spans="2:17" ht="27" thickBot="1" x14ac:dyDescent="0.3">
      <c r="B133" s="323" t="s">
        <v>51</v>
      </c>
      <c r="C133" s="324"/>
      <c r="D133" s="324"/>
      <c r="E133" s="324"/>
      <c r="F133" s="324"/>
      <c r="G133" s="324"/>
      <c r="H133" s="324"/>
      <c r="I133" s="324"/>
      <c r="J133" s="324"/>
      <c r="K133" s="324"/>
      <c r="L133" s="324"/>
      <c r="M133" s="324"/>
      <c r="N133" s="325"/>
    </row>
    <row r="135" spans="2:17" ht="76.5" customHeight="1" x14ac:dyDescent="0.25">
      <c r="B135" s="119" t="s">
        <v>0</v>
      </c>
      <c r="C135" s="119" t="s">
        <v>38</v>
      </c>
      <c r="D135" s="119" t="s">
        <v>39</v>
      </c>
      <c r="E135" s="119" t="s">
        <v>115</v>
      </c>
      <c r="F135" s="119" t="s">
        <v>117</v>
      </c>
      <c r="G135" s="119" t="s">
        <v>118</v>
      </c>
      <c r="H135" s="119" t="s">
        <v>119</v>
      </c>
      <c r="I135" s="119" t="s">
        <v>116</v>
      </c>
      <c r="J135" s="314" t="s">
        <v>120</v>
      </c>
      <c r="K135" s="315"/>
      <c r="L135" s="316"/>
      <c r="M135" s="119" t="s">
        <v>124</v>
      </c>
      <c r="N135" s="119" t="s">
        <v>40</v>
      </c>
      <c r="O135" s="119" t="s">
        <v>41</v>
      </c>
      <c r="P135" s="314" t="s">
        <v>3</v>
      </c>
      <c r="Q135" s="316"/>
    </row>
    <row r="136" spans="2:17" ht="60.75" customHeight="1" x14ac:dyDescent="0.25">
      <c r="B136" s="192"/>
      <c r="C136" s="192"/>
      <c r="D136" s="192"/>
      <c r="E136" s="3"/>
      <c r="F136" s="3"/>
      <c r="G136" s="3"/>
      <c r="H136" s="180"/>
      <c r="I136" s="5"/>
      <c r="J136" s="1" t="s">
        <v>121</v>
      </c>
      <c r="K136" s="97" t="s">
        <v>122</v>
      </c>
      <c r="L136" s="96" t="s">
        <v>123</v>
      </c>
      <c r="M136" s="120"/>
      <c r="N136" s="120"/>
      <c r="O136" s="120"/>
      <c r="P136" s="328"/>
      <c r="Q136" s="328"/>
    </row>
    <row r="137" spans="2:17" ht="60.75" customHeight="1" x14ac:dyDescent="0.25">
      <c r="B137" s="192" t="s">
        <v>237</v>
      </c>
      <c r="C137" s="192">
        <v>1</v>
      </c>
      <c r="D137" s="192" t="s">
        <v>638</v>
      </c>
      <c r="E137" s="3">
        <v>41919665</v>
      </c>
      <c r="F137" s="3" t="s">
        <v>239</v>
      </c>
      <c r="G137" s="3" t="s">
        <v>192</v>
      </c>
      <c r="H137" s="180">
        <v>40806</v>
      </c>
      <c r="I137" s="5" t="s">
        <v>165</v>
      </c>
      <c r="J137" s="1" t="s">
        <v>189</v>
      </c>
      <c r="K137" s="97" t="s">
        <v>639</v>
      </c>
      <c r="L137" s="97" t="s">
        <v>640</v>
      </c>
      <c r="M137" s="120"/>
      <c r="N137" s="120"/>
      <c r="O137" s="120"/>
      <c r="P137" s="193"/>
      <c r="Q137" s="193"/>
    </row>
    <row r="138" spans="2:17" ht="60.75" customHeight="1" x14ac:dyDescent="0.25">
      <c r="B138" s="192" t="s">
        <v>132</v>
      </c>
      <c r="C138" s="192"/>
      <c r="D138" s="3"/>
      <c r="E138" s="3"/>
      <c r="F138" s="3"/>
      <c r="G138" s="3"/>
      <c r="H138" s="3"/>
      <c r="I138" s="5"/>
      <c r="J138" s="1"/>
      <c r="K138" s="97"/>
      <c r="L138" s="96"/>
      <c r="M138" s="120"/>
      <c r="N138" s="120"/>
      <c r="O138" s="120"/>
      <c r="P138" s="193"/>
      <c r="Q138" s="193"/>
    </row>
    <row r="139" spans="2:17" ht="33.6" customHeight="1" x14ac:dyDescent="0.25">
      <c r="B139" s="192" t="s">
        <v>133</v>
      </c>
      <c r="C139" s="192"/>
      <c r="D139" s="3"/>
      <c r="E139" s="3"/>
      <c r="F139" s="3"/>
      <c r="G139" s="3"/>
      <c r="H139" s="3"/>
      <c r="I139" s="5"/>
      <c r="J139" s="1"/>
      <c r="K139" s="96"/>
      <c r="L139" s="96"/>
      <c r="M139" s="120"/>
      <c r="N139" s="120"/>
      <c r="O139" s="120"/>
      <c r="P139" s="328"/>
      <c r="Q139" s="328"/>
    </row>
    <row r="142" spans="2:17" ht="15.75" thickBot="1" x14ac:dyDescent="0.3"/>
    <row r="143" spans="2:17" ht="54" customHeight="1" x14ac:dyDescent="0.25">
      <c r="B143" s="123" t="s">
        <v>32</v>
      </c>
      <c r="C143" s="123" t="s">
        <v>48</v>
      </c>
      <c r="D143" s="119" t="s">
        <v>49</v>
      </c>
      <c r="E143" s="123" t="s">
        <v>50</v>
      </c>
      <c r="F143" s="75" t="s">
        <v>55</v>
      </c>
      <c r="G143" s="93"/>
    </row>
    <row r="144" spans="2:17" ht="120.75" customHeight="1" x14ac:dyDescent="0.2">
      <c r="B144" s="333" t="s">
        <v>52</v>
      </c>
      <c r="C144" s="6" t="s">
        <v>129</v>
      </c>
      <c r="D144" s="193">
        <v>25</v>
      </c>
      <c r="E144" s="193">
        <v>25</v>
      </c>
      <c r="F144" s="334">
        <f>+E144+E145+E146</f>
        <v>25</v>
      </c>
      <c r="G144" s="94"/>
    </row>
    <row r="145" spans="2:7" ht="85.5" customHeight="1" x14ac:dyDescent="0.2">
      <c r="B145" s="333"/>
      <c r="C145" s="6" t="s">
        <v>130</v>
      </c>
      <c r="D145" s="196">
        <v>25</v>
      </c>
      <c r="E145" s="193">
        <v>0</v>
      </c>
      <c r="F145" s="335"/>
      <c r="G145" s="94"/>
    </row>
    <row r="146" spans="2:7" ht="69" customHeight="1" x14ac:dyDescent="0.2">
      <c r="B146" s="333"/>
      <c r="C146" s="6" t="s">
        <v>131</v>
      </c>
      <c r="D146" s="193">
        <v>10</v>
      </c>
      <c r="E146" s="193">
        <v>0</v>
      </c>
      <c r="F146" s="336"/>
      <c r="G146" s="94"/>
    </row>
    <row r="147" spans="2:7" x14ac:dyDescent="0.25">
      <c r="C147" s="103"/>
    </row>
    <row r="150" spans="2:7" x14ac:dyDescent="0.25">
      <c r="B150" s="121" t="s">
        <v>56</v>
      </c>
    </row>
    <row r="153" spans="2:7" x14ac:dyDescent="0.25">
      <c r="B153" s="124" t="s">
        <v>32</v>
      </c>
      <c r="C153" s="124" t="s">
        <v>57</v>
      </c>
      <c r="D153" s="123" t="s">
        <v>50</v>
      </c>
      <c r="E153" s="123" t="s">
        <v>15</v>
      </c>
    </row>
    <row r="154" spans="2:7" ht="28.5" x14ac:dyDescent="0.25">
      <c r="B154" s="104" t="s">
        <v>58</v>
      </c>
      <c r="C154" s="105">
        <v>40</v>
      </c>
      <c r="D154" s="193">
        <f>+E128</f>
        <v>40</v>
      </c>
      <c r="E154" s="311">
        <f>+D154+D155</f>
        <v>65</v>
      </c>
    </row>
    <row r="155" spans="2:7" ht="42.75" x14ac:dyDescent="0.25">
      <c r="B155" s="104" t="s">
        <v>59</v>
      </c>
      <c r="C155" s="105">
        <v>60</v>
      </c>
      <c r="D155" s="193">
        <f>+F144</f>
        <v>25</v>
      </c>
      <c r="E155" s="312"/>
    </row>
  </sheetData>
  <mergeCells count="56">
    <mergeCell ref="P139:Q139"/>
    <mergeCell ref="B144:B146"/>
    <mergeCell ref="F144:F146"/>
    <mergeCell ref="E154:E155"/>
    <mergeCell ref="B110:N110"/>
    <mergeCell ref="E128:E130"/>
    <mergeCell ref="B133:N133"/>
    <mergeCell ref="J135:L135"/>
    <mergeCell ref="P135:Q135"/>
    <mergeCell ref="P136:Q136"/>
    <mergeCell ref="O68:P68"/>
    <mergeCell ref="O69:P69"/>
    <mergeCell ref="O70:P70"/>
    <mergeCell ref="B107:P107"/>
    <mergeCell ref="O72:P72"/>
    <mergeCell ref="O73:P73"/>
    <mergeCell ref="O74:P74"/>
    <mergeCell ref="O75:P75"/>
    <mergeCell ref="B81:N81"/>
    <mergeCell ref="J86:L86"/>
    <mergeCell ref="P86:Q86"/>
    <mergeCell ref="P87:Q87"/>
    <mergeCell ref="B100:N100"/>
    <mergeCell ref="D103:E103"/>
    <mergeCell ref="D104:E104"/>
    <mergeCell ref="P90:Q90"/>
    <mergeCell ref="B2:P2"/>
    <mergeCell ref="B4:P4"/>
    <mergeCell ref="C6:N6"/>
    <mergeCell ref="C7:N7"/>
    <mergeCell ref="C8:N8"/>
    <mergeCell ref="P97:Q97"/>
    <mergeCell ref="N91:N93"/>
    <mergeCell ref="O91:O93"/>
    <mergeCell ref="P91:Q93"/>
    <mergeCell ref="C9:N9"/>
    <mergeCell ref="O71:P71"/>
    <mergeCell ref="C10:E10"/>
    <mergeCell ref="B14:C21"/>
    <mergeCell ref="B22:C22"/>
    <mergeCell ref="E40:E41"/>
    <mergeCell ref="M45:N45"/>
    <mergeCell ref="B59:B60"/>
    <mergeCell ref="C59:C60"/>
    <mergeCell ref="D59:E59"/>
    <mergeCell ref="C63:N63"/>
    <mergeCell ref="B65:N65"/>
    <mergeCell ref="M88:M89"/>
    <mergeCell ref="N88:N89"/>
    <mergeCell ref="O88:O89"/>
    <mergeCell ref="P88:Q89"/>
    <mergeCell ref="M94:M96"/>
    <mergeCell ref="N94:N96"/>
    <mergeCell ref="O94:O96"/>
    <mergeCell ref="P94:Q96"/>
    <mergeCell ref="M91:M93"/>
  </mergeCells>
  <dataValidations count="2">
    <dataValidation type="list" allowBlank="1" showInputMessage="1" showErrorMessage="1" sqref="WVE983071 A65567 IS65567 SO65567 ACK65567 AMG65567 AWC65567 BFY65567 BPU65567 BZQ65567 CJM65567 CTI65567 DDE65567 DNA65567 DWW65567 EGS65567 EQO65567 FAK65567 FKG65567 FUC65567 GDY65567 GNU65567 GXQ65567 HHM65567 HRI65567 IBE65567 ILA65567 IUW65567 JES65567 JOO65567 JYK65567 KIG65567 KSC65567 LBY65567 LLU65567 LVQ65567 MFM65567 MPI65567 MZE65567 NJA65567 NSW65567 OCS65567 OMO65567 OWK65567 PGG65567 PQC65567 PZY65567 QJU65567 QTQ65567 RDM65567 RNI65567 RXE65567 SHA65567 SQW65567 TAS65567 TKO65567 TUK65567 UEG65567 UOC65567 UXY65567 VHU65567 VRQ65567 WBM65567 WLI65567 WVE65567 A131103 IS131103 SO131103 ACK131103 AMG131103 AWC131103 BFY131103 BPU131103 BZQ131103 CJM131103 CTI131103 DDE131103 DNA131103 DWW131103 EGS131103 EQO131103 FAK131103 FKG131103 FUC131103 GDY131103 GNU131103 GXQ131103 HHM131103 HRI131103 IBE131103 ILA131103 IUW131103 JES131103 JOO131103 JYK131103 KIG131103 KSC131103 LBY131103 LLU131103 LVQ131103 MFM131103 MPI131103 MZE131103 NJA131103 NSW131103 OCS131103 OMO131103 OWK131103 PGG131103 PQC131103 PZY131103 QJU131103 QTQ131103 RDM131103 RNI131103 RXE131103 SHA131103 SQW131103 TAS131103 TKO131103 TUK131103 UEG131103 UOC131103 UXY131103 VHU131103 VRQ131103 WBM131103 WLI131103 WVE131103 A196639 IS196639 SO196639 ACK196639 AMG196639 AWC196639 BFY196639 BPU196639 BZQ196639 CJM196639 CTI196639 DDE196639 DNA196639 DWW196639 EGS196639 EQO196639 FAK196639 FKG196639 FUC196639 GDY196639 GNU196639 GXQ196639 HHM196639 HRI196639 IBE196639 ILA196639 IUW196639 JES196639 JOO196639 JYK196639 KIG196639 KSC196639 LBY196639 LLU196639 LVQ196639 MFM196639 MPI196639 MZE196639 NJA196639 NSW196639 OCS196639 OMO196639 OWK196639 PGG196639 PQC196639 PZY196639 QJU196639 QTQ196639 RDM196639 RNI196639 RXE196639 SHA196639 SQW196639 TAS196639 TKO196639 TUK196639 UEG196639 UOC196639 UXY196639 VHU196639 VRQ196639 WBM196639 WLI196639 WVE196639 A262175 IS262175 SO262175 ACK262175 AMG262175 AWC262175 BFY262175 BPU262175 BZQ262175 CJM262175 CTI262175 DDE262175 DNA262175 DWW262175 EGS262175 EQO262175 FAK262175 FKG262175 FUC262175 GDY262175 GNU262175 GXQ262175 HHM262175 HRI262175 IBE262175 ILA262175 IUW262175 JES262175 JOO262175 JYK262175 KIG262175 KSC262175 LBY262175 LLU262175 LVQ262175 MFM262175 MPI262175 MZE262175 NJA262175 NSW262175 OCS262175 OMO262175 OWK262175 PGG262175 PQC262175 PZY262175 QJU262175 QTQ262175 RDM262175 RNI262175 RXE262175 SHA262175 SQW262175 TAS262175 TKO262175 TUK262175 UEG262175 UOC262175 UXY262175 VHU262175 VRQ262175 WBM262175 WLI262175 WVE262175 A327711 IS327711 SO327711 ACK327711 AMG327711 AWC327711 BFY327711 BPU327711 BZQ327711 CJM327711 CTI327711 DDE327711 DNA327711 DWW327711 EGS327711 EQO327711 FAK327711 FKG327711 FUC327711 GDY327711 GNU327711 GXQ327711 HHM327711 HRI327711 IBE327711 ILA327711 IUW327711 JES327711 JOO327711 JYK327711 KIG327711 KSC327711 LBY327711 LLU327711 LVQ327711 MFM327711 MPI327711 MZE327711 NJA327711 NSW327711 OCS327711 OMO327711 OWK327711 PGG327711 PQC327711 PZY327711 QJU327711 QTQ327711 RDM327711 RNI327711 RXE327711 SHA327711 SQW327711 TAS327711 TKO327711 TUK327711 UEG327711 UOC327711 UXY327711 VHU327711 VRQ327711 WBM327711 WLI327711 WVE327711 A393247 IS393247 SO393247 ACK393247 AMG393247 AWC393247 BFY393247 BPU393247 BZQ393247 CJM393247 CTI393247 DDE393247 DNA393247 DWW393247 EGS393247 EQO393247 FAK393247 FKG393247 FUC393247 GDY393247 GNU393247 GXQ393247 HHM393247 HRI393247 IBE393247 ILA393247 IUW393247 JES393247 JOO393247 JYK393247 KIG393247 KSC393247 LBY393247 LLU393247 LVQ393247 MFM393247 MPI393247 MZE393247 NJA393247 NSW393247 OCS393247 OMO393247 OWK393247 PGG393247 PQC393247 PZY393247 QJU393247 QTQ393247 RDM393247 RNI393247 RXE393247 SHA393247 SQW393247 TAS393247 TKO393247 TUK393247 UEG393247 UOC393247 UXY393247 VHU393247 VRQ393247 WBM393247 WLI393247 WVE393247 A458783 IS458783 SO458783 ACK458783 AMG458783 AWC458783 BFY458783 BPU458783 BZQ458783 CJM458783 CTI458783 DDE458783 DNA458783 DWW458783 EGS458783 EQO458783 FAK458783 FKG458783 FUC458783 GDY458783 GNU458783 GXQ458783 HHM458783 HRI458783 IBE458783 ILA458783 IUW458783 JES458783 JOO458783 JYK458783 KIG458783 KSC458783 LBY458783 LLU458783 LVQ458783 MFM458783 MPI458783 MZE458783 NJA458783 NSW458783 OCS458783 OMO458783 OWK458783 PGG458783 PQC458783 PZY458783 QJU458783 QTQ458783 RDM458783 RNI458783 RXE458783 SHA458783 SQW458783 TAS458783 TKO458783 TUK458783 UEG458783 UOC458783 UXY458783 VHU458783 VRQ458783 WBM458783 WLI458783 WVE458783 A524319 IS524319 SO524319 ACK524319 AMG524319 AWC524319 BFY524319 BPU524319 BZQ524319 CJM524319 CTI524319 DDE524319 DNA524319 DWW524319 EGS524319 EQO524319 FAK524319 FKG524319 FUC524319 GDY524319 GNU524319 GXQ524319 HHM524319 HRI524319 IBE524319 ILA524319 IUW524319 JES524319 JOO524319 JYK524319 KIG524319 KSC524319 LBY524319 LLU524319 LVQ524319 MFM524319 MPI524319 MZE524319 NJA524319 NSW524319 OCS524319 OMO524319 OWK524319 PGG524319 PQC524319 PZY524319 QJU524319 QTQ524319 RDM524319 RNI524319 RXE524319 SHA524319 SQW524319 TAS524319 TKO524319 TUK524319 UEG524319 UOC524319 UXY524319 VHU524319 VRQ524319 WBM524319 WLI524319 WVE524319 A589855 IS589855 SO589855 ACK589855 AMG589855 AWC589855 BFY589855 BPU589855 BZQ589855 CJM589855 CTI589855 DDE589855 DNA589855 DWW589855 EGS589855 EQO589855 FAK589855 FKG589855 FUC589855 GDY589855 GNU589855 GXQ589855 HHM589855 HRI589855 IBE589855 ILA589855 IUW589855 JES589855 JOO589855 JYK589855 KIG589855 KSC589855 LBY589855 LLU589855 LVQ589855 MFM589855 MPI589855 MZE589855 NJA589855 NSW589855 OCS589855 OMO589855 OWK589855 PGG589855 PQC589855 PZY589855 QJU589855 QTQ589855 RDM589855 RNI589855 RXE589855 SHA589855 SQW589855 TAS589855 TKO589855 TUK589855 UEG589855 UOC589855 UXY589855 VHU589855 VRQ589855 WBM589855 WLI589855 WVE589855 A655391 IS655391 SO655391 ACK655391 AMG655391 AWC655391 BFY655391 BPU655391 BZQ655391 CJM655391 CTI655391 DDE655391 DNA655391 DWW655391 EGS655391 EQO655391 FAK655391 FKG655391 FUC655391 GDY655391 GNU655391 GXQ655391 HHM655391 HRI655391 IBE655391 ILA655391 IUW655391 JES655391 JOO655391 JYK655391 KIG655391 KSC655391 LBY655391 LLU655391 LVQ655391 MFM655391 MPI655391 MZE655391 NJA655391 NSW655391 OCS655391 OMO655391 OWK655391 PGG655391 PQC655391 PZY655391 QJU655391 QTQ655391 RDM655391 RNI655391 RXE655391 SHA655391 SQW655391 TAS655391 TKO655391 TUK655391 UEG655391 UOC655391 UXY655391 VHU655391 VRQ655391 WBM655391 WLI655391 WVE655391 A720927 IS720927 SO720927 ACK720927 AMG720927 AWC720927 BFY720927 BPU720927 BZQ720927 CJM720927 CTI720927 DDE720927 DNA720927 DWW720927 EGS720927 EQO720927 FAK720927 FKG720927 FUC720927 GDY720927 GNU720927 GXQ720927 HHM720927 HRI720927 IBE720927 ILA720927 IUW720927 JES720927 JOO720927 JYK720927 KIG720927 KSC720927 LBY720927 LLU720927 LVQ720927 MFM720927 MPI720927 MZE720927 NJA720927 NSW720927 OCS720927 OMO720927 OWK720927 PGG720927 PQC720927 PZY720927 QJU720927 QTQ720927 RDM720927 RNI720927 RXE720927 SHA720927 SQW720927 TAS720927 TKO720927 TUK720927 UEG720927 UOC720927 UXY720927 VHU720927 VRQ720927 WBM720927 WLI720927 WVE720927 A786463 IS786463 SO786463 ACK786463 AMG786463 AWC786463 BFY786463 BPU786463 BZQ786463 CJM786463 CTI786463 DDE786463 DNA786463 DWW786463 EGS786463 EQO786463 FAK786463 FKG786463 FUC786463 GDY786463 GNU786463 GXQ786463 HHM786463 HRI786463 IBE786463 ILA786463 IUW786463 JES786463 JOO786463 JYK786463 KIG786463 KSC786463 LBY786463 LLU786463 LVQ786463 MFM786463 MPI786463 MZE786463 NJA786463 NSW786463 OCS786463 OMO786463 OWK786463 PGG786463 PQC786463 PZY786463 QJU786463 QTQ786463 RDM786463 RNI786463 RXE786463 SHA786463 SQW786463 TAS786463 TKO786463 TUK786463 UEG786463 UOC786463 UXY786463 VHU786463 VRQ786463 WBM786463 WLI786463 WVE786463 A851999 IS851999 SO851999 ACK851999 AMG851999 AWC851999 BFY851999 BPU851999 BZQ851999 CJM851999 CTI851999 DDE851999 DNA851999 DWW851999 EGS851999 EQO851999 FAK851999 FKG851999 FUC851999 GDY851999 GNU851999 GXQ851999 HHM851999 HRI851999 IBE851999 ILA851999 IUW851999 JES851999 JOO851999 JYK851999 KIG851999 KSC851999 LBY851999 LLU851999 LVQ851999 MFM851999 MPI851999 MZE851999 NJA851999 NSW851999 OCS851999 OMO851999 OWK851999 PGG851999 PQC851999 PZY851999 QJU851999 QTQ851999 RDM851999 RNI851999 RXE851999 SHA851999 SQW851999 TAS851999 TKO851999 TUK851999 UEG851999 UOC851999 UXY851999 VHU851999 VRQ851999 WBM851999 WLI851999 WVE851999 A917535 IS917535 SO917535 ACK917535 AMG917535 AWC917535 BFY917535 BPU917535 BZQ917535 CJM917535 CTI917535 DDE917535 DNA917535 DWW917535 EGS917535 EQO917535 FAK917535 FKG917535 FUC917535 GDY917535 GNU917535 GXQ917535 HHM917535 HRI917535 IBE917535 ILA917535 IUW917535 JES917535 JOO917535 JYK917535 KIG917535 KSC917535 LBY917535 LLU917535 LVQ917535 MFM917535 MPI917535 MZE917535 NJA917535 NSW917535 OCS917535 OMO917535 OWK917535 PGG917535 PQC917535 PZY917535 QJU917535 QTQ917535 RDM917535 RNI917535 RXE917535 SHA917535 SQW917535 TAS917535 TKO917535 TUK917535 UEG917535 UOC917535 UXY917535 VHU917535 VRQ917535 WBM917535 WLI917535 WVE917535 A983071 IS983071 SO983071 ACK983071 AMG983071 AWC983071 BFY983071 BPU983071 BZQ983071 CJM983071 CTI983071 DDE983071 DNA983071 DWW983071 EGS983071 EQO983071 FAK983071 FKG983071 FUC983071 GDY983071 GNU983071 GXQ983071 HHM983071 HRI983071 IBE983071 ILA983071 IUW983071 JES983071 JOO983071 JYK983071 KIG983071 KSC983071 LBY983071 LLU983071 LVQ983071 MFM983071 MPI983071 MZE983071 NJA983071 NSW983071 OCS983071 OMO983071 OWK983071 PGG983071 PQC983071 PZY983071 QJU983071 QTQ983071 RDM983071 RNI983071 RXE983071 SHA983071 SQW983071 TAS983071 TKO983071 TUK983071 UEG983071 UOC983071 UXY983071 VHU983071 VRQ983071 WBM983071 WLI983071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71 WLL983071 C65567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C131103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C196639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C262175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C327711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C393247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C458783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C524319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C589855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C655391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C720927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C786463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C851999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C917535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C983071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8"/>
  <sheetViews>
    <sheetView topLeftCell="B11" zoomScale="71" zoomScaleNormal="71" workbookViewId="0">
      <selection activeCell="C11" sqref="C11"/>
    </sheetView>
  </sheetViews>
  <sheetFormatPr baseColWidth="10" defaultRowHeight="15" x14ac:dyDescent="0.25"/>
  <cols>
    <col min="1" max="1" width="3.140625" style="9" bestFit="1" customWidth="1"/>
    <col min="2" max="2" width="70.85546875" style="9" customWidth="1"/>
    <col min="3" max="3" width="31.140625" style="9" customWidth="1"/>
    <col min="4" max="4" width="32.140625" style="9" customWidth="1"/>
    <col min="5" max="5" width="25" style="9" customWidth="1"/>
    <col min="6" max="6" width="37.85546875" style="9" customWidth="1"/>
    <col min="7" max="7" width="35" style="9" customWidth="1"/>
    <col min="8" max="8" width="24.5703125" style="9" customWidth="1"/>
    <col min="9" max="9" width="24" style="9" customWidth="1"/>
    <col min="10" max="10" width="43.5703125" style="9" customWidth="1"/>
    <col min="11" max="11" width="21.85546875" style="9" customWidth="1"/>
    <col min="12" max="13" width="18.7109375" style="9" customWidth="1"/>
    <col min="14" max="14" width="22.140625" style="9" customWidth="1"/>
    <col min="15" max="15" width="26.140625" style="9" customWidth="1"/>
    <col min="16" max="16" width="19.5703125" style="9" bestFit="1" customWidth="1"/>
    <col min="17" max="17" width="37.8554687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02" t="s">
        <v>62</v>
      </c>
      <c r="C2" s="303"/>
      <c r="D2" s="303"/>
      <c r="E2" s="303"/>
      <c r="F2" s="303"/>
      <c r="G2" s="303"/>
      <c r="H2" s="303"/>
      <c r="I2" s="303"/>
      <c r="J2" s="303"/>
      <c r="K2" s="303"/>
      <c r="L2" s="303"/>
      <c r="M2" s="303"/>
      <c r="N2" s="303"/>
      <c r="O2" s="303"/>
      <c r="P2" s="303"/>
    </row>
    <row r="4" spans="2:16" ht="26.25" x14ac:dyDescent="0.25">
      <c r="B4" s="302" t="s">
        <v>47</v>
      </c>
      <c r="C4" s="303"/>
      <c r="D4" s="303"/>
      <c r="E4" s="303"/>
      <c r="F4" s="303"/>
      <c r="G4" s="303"/>
      <c r="H4" s="303"/>
      <c r="I4" s="303"/>
      <c r="J4" s="303"/>
      <c r="K4" s="303"/>
      <c r="L4" s="303"/>
      <c r="M4" s="303"/>
      <c r="N4" s="303"/>
      <c r="O4" s="303"/>
      <c r="P4" s="303"/>
    </row>
    <row r="5" spans="2:16" ht="15.75" thickBot="1" x14ac:dyDescent="0.3"/>
    <row r="6" spans="2:16" ht="21.75" thickBot="1" x14ac:dyDescent="0.3">
      <c r="B6" s="11" t="s">
        <v>4</v>
      </c>
      <c r="C6" s="304" t="s">
        <v>159</v>
      </c>
      <c r="D6" s="304"/>
      <c r="E6" s="304"/>
      <c r="F6" s="304"/>
      <c r="G6" s="304"/>
      <c r="H6" s="304"/>
      <c r="I6" s="304"/>
      <c r="J6" s="304"/>
      <c r="K6" s="304"/>
      <c r="L6" s="304"/>
      <c r="M6" s="304"/>
      <c r="N6" s="305"/>
    </row>
    <row r="7" spans="2:16" ht="16.5" thickBot="1" x14ac:dyDescent="0.3">
      <c r="B7" s="12" t="s">
        <v>5</v>
      </c>
      <c r="C7" s="304" t="s">
        <v>165</v>
      </c>
      <c r="D7" s="304"/>
      <c r="E7" s="304"/>
      <c r="F7" s="304"/>
      <c r="G7" s="304"/>
      <c r="H7" s="304"/>
      <c r="I7" s="304"/>
      <c r="J7" s="304"/>
      <c r="K7" s="304"/>
      <c r="L7" s="304"/>
      <c r="M7" s="304"/>
      <c r="N7" s="305"/>
    </row>
    <row r="8" spans="2:16" ht="16.5" thickBot="1" x14ac:dyDescent="0.3">
      <c r="B8" s="12" t="s">
        <v>6</v>
      </c>
      <c r="C8" s="304" t="s">
        <v>165</v>
      </c>
      <c r="D8" s="304"/>
      <c r="E8" s="304"/>
      <c r="F8" s="304"/>
      <c r="G8" s="304"/>
      <c r="H8" s="304"/>
      <c r="I8" s="304"/>
      <c r="J8" s="304"/>
      <c r="K8" s="304"/>
      <c r="L8" s="304"/>
      <c r="M8" s="304"/>
      <c r="N8" s="305"/>
    </row>
    <row r="9" spans="2:16" ht="16.5" thickBot="1" x14ac:dyDescent="0.3">
      <c r="B9" s="12" t="s">
        <v>7</v>
      </c>
      <c r="C9" s="304" t="s">
        <v>165</v>
      </c>
      <c r="D9" s="304"/>
      <c r="E9" s="304"/>
      <c r="F9" s="304"/>
      <c r="G9" s="304"/>
      <c r="H9" s="304"/>
      <c r="I9" s="304"/>
      <c r="J9" s="304"/>
      <c r="K9" s="304"/>
      <c r="L9" s="304"/>
      <c r="M9" s="304"/>
      <c r="N9" s="305"/>
    </row>
    <row r="10" spans="2:16" ht="16.5" thickBot="1" x14ac:dyDescent="0.3">
      <c r="B10" s="12" t="s">
        <v>679</v>
      </c>
      <c r="C10" s="306" t="s">
        <v>194</v>
      </c>
      <c r="D10" s="306"/>
      <c r="E10" s="307"/>
      <c r="F10" s="33"/>
      <c r="G10" s="33"/>
      <c r="H10" s="33"/>
      <c r="I10" s="33"/>
      <c r="J10" s="33"/>
      <c r="K10" s="33"/>
      <c r="L10" s="33"/>
      <c r="M10" s="33"/>
      <c r="N10" s="34"/>
    </row>
    <row r="11" spans="2:16" ht="16.5" thickBot="1" x14ac:dyDescent="0.3">
      <c r="B11" s="14" t="s">
        <v>8</v>
      </c>
      <c r="C11" s="15">
        <v>41974</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308" t="s">
        <v>100</v>
      </c>
      <c r="C14" s="308"/>
      <c r="D14" s="51" t="s">
        <v>11</v>
      </c>
      <c r="E14" s="51" t="s">
        <v>12</v>
      </c>
      <c r="F14" s="51" t="s">
        <v>28</v>
      </c>
      <c r="G14" s="91"/>
      <c r="I14" s="36"/>
      <c r="J14" s="36"/>
      <c r="K14" s="36"/>
      <c r="L14" s="36"/>
      <c r="M14" s="36"/>
      <c r="N14" s="21"/>
    </row>
    <row r="15" spans="2:16" x14ac:dyDescent="0.25">
      <c r="B15" s="308"/>
      <c r="C15" s="308"/>
      <c r="D15" s="51">
        <v>1</v>
      </c>
      <c r="E15" s="172"/>
      <c r="F15" s="174"/>
      <c r="G15" s="92"/>
      <c r="I15" s="37"/>
      <c r="J15" s="37"/>
      <c r="K15" s="37"/>
      <c r="L15" s="37"/>
      <c r="M15" s="37"/>
      <c r="N15" s="21"/>
    </row>
    <row r="16" spans="2:16" x14ac:dyDescent="0.25">
      <c r="B16" s="308"/>
      <c r="C16" s="308"/>
      <c r="D16" s="51">
        <v>2</v>
      </c>
      <c r="E16" s="172">
        <v>1186143608</v>
      </c>
      <c r="F16" s="174">
        <v>568</v>
      </c>
      <c r="G16" s="92"/>
      <c r="I16" s="37"/>
      <c r="J16" s="37"/>
      <c r="K16" s="37"/>
      <c r="L16" s="37"/>
      <c r="M16" s="37"/>
      <c r="N16" s="21"/>
    </row>
    <row r="17" spans="1:14" x14ac:dyDescent="0.25">
      <c r="B17" s="308"/>
      <c r="C17" s="308"/>
      <c r="D17" s="51">
        <v>3</v>
      </c>
      <c r="E17" s="35"/>
      <c r="F17" s="174"/>
      <c r="G17" s="92"/>
      <c r="I17" s="37"/>
      <c r="J17" s="37"/>
      <c r="K17" s="37"/>
      <c r="L17" s="37"/>
      <c r="M17" s="37"/>
      <c r="N17" s="21"/>
    </row>
    <row r="18" spans="1:14" x14ac:dyDescent="0.25">
      <c r="B18" s="308"/>
      <c r="C18" s="308"/>
      <c r="D18" s="51">
        <v>4</v>
      </c>
      <c r="E18" s="173"/>
      <c r="F18" s="174"/>
      <c r="G18" s="92"/>
      <c r="H18" s="22"/>
      <c r="I18" s="37"/>
      <c r="J18" s="37"/>
      <c r="K18" s="37"/>
      <c r="L18" s="37"/>
      <c r="M18" s="37"/>
      <c r="N18" s="20"/>
    </row>
    <row r="19" spans="1:14" x14ac:dyDescent="0.25">
      <c r="B19" s="308"/>
      <c r="C19" s="308"/>
      <c r="D19" s="51">
        <v>5</v>
      </c>
      <c r="E19" s="173"/>
      <c r="F19" s="174"/>
      <c r="G19" s="92"/>
      <c r="H19" s="22"/>
      <c r="I19" s="39"/>
      <c r="J19" s="39"/>
      <c r="K19" s="39"/>
      <c r="L19" s="39"/>
      <c r="M19" s="39"/>
      <c r="N19" s="20"/>
    </row>
    <row r="20" spans="1:14" x14ac:dyDescent="0.25">
      <c r="B20" s="308"/>
      <c r="C20" s="308"/>
      <c r="D20" s="51">
        <v>6</v>
      </c>
      <c r="E20" s="173"/>
      <c r="F20" s="174"/>
      <c r="G20" s="92"/>
      <c r="H20" s="22"/>
      <c r="I20" s="8"/>
      <c r="J20" s="8"/>
      <c r="K20" s="8"/>
      <c r="L20" s="8"/>
      <c r="M20" s="8"/>
      <c r="N20" s="20"/>
    </row>
    <row r="21" spans="1:14" x14ac:dyDescent="0.25">
      <c r="B21" s="308"/>
      <c r="C21" s="308"/>
      <c r="D21" s="51">
        <v>7</v>
      </c>
      <c r="E21" s="173"/>
      <c r="F21" s="174"/>
      <c r="G21" s="92"/>
      <c r="H21" s="22"/>
      <c r="I21" s="8"/>
      <c r="J21" s="8"/>
      <c r="K21" s="8"/>
      <c r="L21" s="8"/>
      <c r="M21" s="8"/>
      <c r="N21" s="20"/>
    </row>
    <row r="22" spans="1:14" ht="15.75" thickBot="1" x14ac:dyDescent="0.3">
      <c r="B22" s="309" t="s">
        <v>13</v>
      </c>
      <c r="C22" s="310"/>
      <c r="D22" s="51"/>
      <c r="E22" s="172">
        <f>SUM(E15:E21)</f>
        <v>1186143608</v>
      </c>
      <c r="F22" s="35">
        <f>+F16</f>
        <v>568</v>
      </c>
      <c r="G22" s="92"/>
      <c r="H22" s="22"/>
      <c r="I22" s="8"/>
      <c r="J22" s="8"/>
      <c r="K22" s="8"/>
      <c r="L22" s="8"/>
      <c r="M22" s="8"/>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+F22*80%</f>
        <v>454.40000000000003</v>
      </c>
      <c r="D24" s="40"/>
      <c r="E24" s="43">
        <f>E22</f>
        <v>1186143608</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77" t="s">
        <v>163</v>
      </c>
      <c r="D30" s="120"/>
      <c r="E30" s="103"/>
      <c r="F30" s="103"/>
      <c r="G30" s="103"/>
      <c r="H30" s="103"/>
      <c r="I30" s="106"/>
      <c r="J30" s="106"/>
      <c r="K30" s="106"/>
      <c r="L30" s="106"/>
      <c r="M30" s="106"/>
      <c r="N30" s="107"/>
    </row>
    <row r="31" spans="1:14" x14ac:dyDescent="0.25">
      <c r="A31" s="98"/>
      <c r="B31" s="120" t="s">
        <v>140</v>
      </c>
      <c r="C31" s="177" t="s">
        <v>163</v>
      </c>
      <c r="D31" s="120"/>
      <c r="E31" s="103"/>
      <c r="F31" s="103"/>
      <c r="G31" s="103"/>
      <c r="H31" s="103"/>
      <c r="I31" s="106"/>
      <c r="J31" s="106"/>
      <c r="K31" s="106"/>
      <c r="L31" s="106"/>
      <c r="M31" s="106"/>
      <c r="N31" s="107"/>
    </row>
    <row r="32" spans="1:14" x14ac:dyDescent="0.25">
      <c r="A32" s="98"/>
      <c r="B32" s="120" t="s">
        <v>141</v>
      </c>
      <c r="C32" s="177" t="s">
        <v>163</v>
      </c>
      <c r="D32" s="120"/>
      <c r="E32" s="103"/>
      <c r="F32" s="103"/>
      <c r="G32" s="103"/>
      <c r="H32" s="103"/>
      <c r="I32" s="106"/>
      <c r="J32" s="106"/>
      <c r="K32" s="106"/>
      <c r="L32" s="106"/>
      <c r="M32" s="106"/>
      <c r="N32" s="107"/>
    </row>
    <row r="33" spans="1:17" x14ac:dyDescent="0.25">
      <c r="A33" s="98"/>
      <c r="B33" s="120" t="s">
        <v>142</v>
      </c>
      <c r="C33" s="177" t="s">
        <v>163</v>
      </c>
      <c r="D33" s="120"/>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22">
        <f>E111</f>
        <v>30</v>
      </c>
      <c r="E40" s="311">
        <f>+D40+D41</f>
        <v>80</v>
      </c>
      <c r="F40" s="103"/>
      <c r="G40" s="103"/>
      <c r="H40" s="103"/>
      <c r="I40" s="106"/>
      <c r="J40" s="106"/>
      <c r="K40" s="106"/>
      <c r="L40" s="106"/>
      <c r="M40" s="106"/>
      <c r="N40" s="107"/>
    </row>
    <row r="41" spans="1:17" ht="57" x14ac:dyDescent="0.25">
      <c r="A41" s="98"/>
      <c r="B41" s="104" t="s">
        <v>145</v>
      </c>
      <c r="C41" s="105">
        <v>60</v>
      </c>
      <c r="D41" s="122">
        <f>F127</f>
        <v>50</v>
      </c>
      <c r="E41" s="312"/>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13" t="s">
        <v>34</v>
      </c>
      <c r="N45" s="313"/>
    </row>
    <row r="46" spans="1:17" x14ac:dyDescent="0.25">
      <c r="B46" s="64" t="s">
        <v>29</v>
      </c>
      <c r="M46" s="63"/>
      <c r="N46" s="63"/>
    </row>
    <row r="47" spans="1:17" ht="15.75" thickBot="1" x14ac:dyDescent="0.3">
      <c r="M47" s="63"/>
      <c r="N47" s="63"/>
    </row>
    <row r="48" spans="1:17" s="8" customFormat="1" ht="109.5" customHeight="1" x14ac:dyDescent="0.25">
      <c r="B48" s="117" t="s">
        <v>146</v>
      </c>
      <c r="C48" s="117" t="s">
        <v>147</v>
      </c>
      <c r="D48" s="117" t="s">
        <v>148</v>
      </c>
      <c r="E48" s="53" t="s">
        <v>44</v>
      </c>
      <c r="F48" s="53" t="s">
        <v>21</v>
      </c>
      <c r="G48" s="53" t="s">
        <v>102</v>
      </c>
      <c r="H48" s="53" t="s">
        <v>16</v>
      </c>
      <c r="I48" s="53" t="s">
        <v>9</v>
      </c>
      <c r="J48" s="53" t="s">
        <v>30</v>
      </c>
      <c r="K48" s="53" t="s">
        <v>60</v>
      </c>
      <c r="L48" s="53" t="s">
        <v>19</v>
      </c>
      <c r="M48" s="102" t="s">
        <v>25</v>
      </c>
      <c r="N48" s="117" t="s">
        <v>149</v>
      </c>
      <c r="O48" s="53" t="s">
        <v>35</v>
      </c>
      <c r="P48" s="54" t="s">
        <v>10</v>
      </c>
      <c r="Q48" s="54" t="s">
        <v>18</v>
      </c>
    </row>
    <row r="49" spans="1:26" s="28" customFormat="1" x14ac:dyDescent="0.25">
      <c r="A49" s="45">
        <v>1</v>
      </c>
      <c r="B49" s="113" t="s">
        <v>159</v>
      </c>
      <c r="C49" s="47" t="s">
        <v>189</v>
      </c>
      <c r="D49" s="46" t="s">
        <v>188</v>
      </c>
      <c r="E49" s="188" t="s">
        <v>227</v>
      </c>
      <c r="F49" s="24" t="s">
        <v>137</v>
      </c>
      <c r="G49" s="155" t="s">
        <v>226</v>
      </c>
      <c r="H49" s="50">
        <v>41116</v>
      </c>
      <c r="I49" s="116">
        <v>41274</v>
      </c>
      <c r="J49" s="25" t="s">
        <v>138</v>
      </c>
      <c r="K49" s="101">
        <f>(I49-H49)/30</f>
        <v>5.2666666666666666</v>
      </c>
      <c r="L49" s="101"/>
      <c r="M49" s="101">
        <v>447</v>
      </c>
      <c r="N49" s="101" t="s">
        <v>226</v>
      </c>
      <c r="O49" s="26">
        <v>617137920</v>
      </c>
      <c r="P49" s="26" t="s">
        <v>228</v>
      </c>
      <c r="Q49" s="156"/>
      <c r="R49" s="27"/>
      <c r="S49" s="27"/>
      <c r="T49" s="27"/>
      <c r="U49" s="27"/>
      <c r="V49" s="27"/>
      <c r="W49" s="27"/>
      <c r="X49" s="27"/>
      <c r="Y49" s="27"/>
      <c r="Z49" s="27"/>
    </row>
    <row r="50" spans="1:26" s="28" customFormat="1" ht="99" customHeight="1" x14ac:dyDescent="0.25">
      <c r="A50" s="45">
        <f>+A49+1</f>
        <v>2</v>
      </c>
      <c r="B50" s="113" t="s">
        <v>159</v>
      </c>
      <c r="C50" s="47" t="s">
        <v>189</v>
      </c>
      <c r="D50" s="46" t="s">
        <v>188</v>
      </c>
      <c r="E50" s="188" t="s">
        <v>229</v>
      </c>
      <c r="F50" s="24" t="s">
        <v>137</v>
      </c>
      <c r="G50" s="155" t="s">
        <v>226</v>
      </c>
      <c r="H50" s="116">
        <v>41253</v>
      </c>
      <c r="I50" s="116">
        <v>41912</v>
      </c>
      <c r="J50" s="25" t="s">
        <v>138</v>
      </c>
      <c r="K50" s="101">
        <f>((I50-H50)/30)-L50</f>
        <v>21.266666666666666</v>
      </c>
      <c r="L50" s="101">
        <f>21/30</f>
        <v>0.7</v>
      </c>
      <c r="M50" s="101">
        <v>416</v>
      </c>
      <c r="N50" s="101" t="s">
        <v>226</v>
      </c>
      <c r="O50" s="26">
        <v>2227658149</v>
      </c>
      <c r="P50" s="26" t="s">
        <v>230</v>
      </c>
      <c r="Q50" s="156" t="s">
        <v>699</v>
      </c>
      <c r="R50" s="27"/>
      <c r="S50" s="27"/>
      <c r="T50" s="27"/>
      <c r="U50" s="27"/>
      <c r="V50" s="27"/>
      <c r="W50" s="27"/>
      <c r="X50" s="27"/>
      <c r="Y50" s="27"/>
      <c r="Z50" s="27"/>
    </row>
    <row r="51" spans="1:26" s="28" customFormat="1" x14ac:dyDescent="0.25">
      <c r="A51" s="45">
        <f t="shared" ref="A51" si="0">+A50+1</f>
        <v>3</v>
      </c>
      <c r="B51" s="113" t="s">
        <v>159</v>
      </c>
      <c r="C51" s="114" t="s">
        <v>189</v>
      </c>
      <c r="D51" s="113" t="s">
        <v>188</v>
      </c>
      <c r="E51" s="188" t="s">
        <v>231</v>
      </c>
      <c r="F51" s="109" t="s">
        <v>137</v>
      </c>
      <c r="G51" s="155" t="s">
        <v>226</v>
      </c>
      <c r="H51" s="116">
        <v>40925</v>
      </c>
      <c r="I51" s="116">
        <v>41273</v>
      </c>
      <c r="J51" s="25" t="s">
        <v>138</v>
      </c>
      <c r="K51" s="101">
        <f>((I51-H51)/30)-L51</f>
        <v>6.3666666666666663</v>
      </c>
      <c r="L51" s="101">
        <f>(I51-H49)/30</f>
        <v>5.2333333333333334</v>
      </c>
      <c r="M51" s="101">
        <f>919*12</f>
        <v>11028</v>
      </c>
      <c r="N51" s="101" t="s">
        <v>226</v>
      </c>
      <c r="O51" s="26">
        <v>7192120880</v>
      </c>
      <c r="P51" s="26" t="s">
        <v>232</v>
      </c>
      <c r="Q51" s="156"/>
      <c r="R51" s="27"/>
      <c r="S51" s="27"/>
      <c r="T51" s="27"/>
      <c r="U51" s="27"/>
      <c r="V51" s="27"/>
      <c r="W51" s="27"/>
      <c r="X51" s="27"/>
      <c r="Y51" s="27"/>
      <c r="Z51" s="27"/>
    </row>
    <row r="52" spans="1:26" s="28" customFormat="1" x14ac:dyDescent="0.25">
      <c r="A52" s="45"/>
      <c r="B52" s="48" t="s">
        <v>15</v>
      </c>
      <c r="C52" s="47"/>
      <c r="D52" s="46"/>
      <c r="E52" s="188"/>
      <c r="F52" s="24"/>
      <c r="G52" s="155"/>
      <c r="H52" s="116"/>
      <c r="I52" s="116"/>
      <c r="J52" s="25"/>
      <c r="K52" s="49">
        <f>SUM(K49:K51)</f>
        <v>32.9</v>
      </c>
      <c r="L52" s="49">
        <f>SUM(L49:L51)</f>
        <v>5.9333333333333336</v>
      </c>
      <c r="M52" s="154">
        <f>SUM(M49:M51)</f>
        <v>11891</v>
      </c>
      <c r="N52" s="49">
        <f>SUM(N49:N51)</f>
        <v>0</v>
      </c>
      <c r="O52" s="26"/>
      <c r="P52" s="26"/>
      <c r="Q52" s="157"/>
    </row>
    <row r="53" spans="1:26" s="29" customFormat="1" x14ac:dyDescent="0.25">
      <c r="E53" s="30"/>
    </row>
    <row r="54" spans="1:26" s="29" customFormat="1" x14ac:dyDescent="0.25">
      <c r="B54" s="299" t="s">
        <v>27</v>
      </c>
      <c r="C54" s="299" t="s">
        <v>26</v>
      </c>
      <c r="D54" s="301" t="s">
        <v>33</v>
      </c>
      <c r="E54" s="301"/>
    </row>
    <row r="55" spans="1:26" s="29" customFormat="1" x14ac:dyDescent="0.25">
      <c r="B55" s="300"/>
      <c r="C55" s="300"/>
      <c r="D55" s="60" t="s">
        <v>22</v>
      </c>
      <c r="E55" s="61" t="s">
        <v>23</v>
      </c>
    </row>
    <row r="56" spans="1:26" s="29" customFormat="1" ht="30.6" customHeight="1" x14ac:dyDescent="0.25">
      <c r="B56" s="58" t="s">
        <v>20</v>
      </c>
      <c r="C56" s="59">
        <f>+K52</f>
        <v>32.9</v>
      </c>
      <c r="D56" s="56" t="s">
        <v>163</v>
      </c>
      <c r="E56" s="57"/>
      <c r="F56" s="31"/>
      <c r="G56" s="31"/>
      <c r="H56" s="31"/>
      <c r="I56" s="31"/>
      <c r="J56" s="31"/>
      <c r="K56" s="31"/>
      <c r="L56" s="31"/>
      <c r="M56" s="31"/>
    </row>
    <row r="57" spans="1:26" s="29" customFormat="1" ht="30" customHeight="1" x14ac:dyDescent="0.25">
      <c r="B57" s="58" t="s">
        <v>24</v>
      </c>
      <c r="C57" s="59">
        <f>+M52</f>
        <v>11891</v>
      </c>
      <c r="D57" s="56" t="s">
        <v>163</v>
      </c>
      <c r="E57" s="57"/>
    </row>
    <row r="58" spans="1:26" s="29" customFormat="1" x14ac:dyDescent="0.25">
      <c r="B58" s="32"/>
      <c r="C58" s="317"/>
      <c r="D58" s="317"/>
      <c r="E58" s="317"/>
      <c r="F58" s="317"/>
      <c r="G58" s="317"/>
      <c r="H58" s="317"/>
      <c r="I58" s="317"/>
      <c r="J58" s="317"/>
      <c r="K58" s="317"/>
      <c r="L58" s="317"/>
      <c r="M58" s="317"/>
      <c r="N58" s="317"/>
    </row>
    <row r="59" spans="1:26" ht="28.15" customHeight="1" thickBot="1" x14ac:dyDescent="0.3"/>
    <row r="60" spans="1:26" ht="27" thickBot="1" x14ac:dyDescent="0.3">
      <c r="B60" s="318" t="s">
        <v>103</v>
      </c>
      <c r="C60" s="318"/>
      <c r="D60" s="318"/>
      <c r="E60" s="318"/>
      <c r="F60" s="318"/>
      <c r="G60" s="318"/>
      <c r="H60" s="318"/>
      <c r="I60" s="318"/>
      <c r="J60" s="318"/>
      <c r="K60" s="318"/>
      <c r="L60" s="318"/>
      <c r="M60" s="318"/>
      <c r="N60" s="318"/>
    </row>
    <row r="63" spans="1:26" ht="109.5" customHeight="1" x14ac:dyDescent="0.25">
      <c r="B63" s="119" t="s">
        <v>150</v>
      </c>
      <c r="C63" s="66" t="s">
        <v>2</v>
      </c>
      <c r="D63" s="66" t="s">
        <v>105</v>
      </c>
      <c r="E63" s="66" t="s">
        <v>104</v>
      </c>
      <c r="F63" s="66" t="s">
        <v>106</v>
      </c>
      <c r="G63" s="66" t="s">
        <v>107</v>
      </c>
      <c r="H63" s="66" t="s">
        <v>108</v>
      </c>
      <c r="I63" s="66" t="s">
        <v>109</v>
      </c>
      <c r="J63" s="66" t="s">
        <v>110</v>
      </c>
      <c r="K63" s="66" t="s">
        <v>111</v>
      </c>
      <c r="L63" s="66" t="s">
        <v>112</v>
      </c>
      <c r="M63" s="95" t="s">
        <v>113</v>
      </c>
      <c r="N63" s="95" t="s">
        <v>114</v>
      </c>
      <c r="O63" s="314" t="s">
        <v>3</v>
      </c>
      <c r="P63" s="316"/>
      <c r="Q63" s="66" t="s">
        <v>17</v>
      </c>
    </row>
    <row r="64" spans="1:26" x14ac:dyDescent="0.25">
      <c r="B64" s="3" t="s">
        <v>195</v>
      </c>
      <c r="C64" s="3" t="s">
        <v>195</v>
      </c>
      <c r="D64" s="97" t="s">
        <v>200</v>
      </c>
      <c r="E64" s="5">
        <v>25</v>
      </c>
      <c r="F64" s="4" t="s">
        <v>165</v>
      </c>
      <c r="G64" s="4" t="s">
        <v>165</v>
      </c>
      <c r="H64" s="4" t="s">
        <v>165</v>
      </c>
      <c r="I64" s="96" t="s">
        <v>137</v>
      </c>
      <c r="J64" s="96" t="s">
        <v>137</v>
      </c>
      <c r="K64" s="62" t="s">
        <v>137</v>
      </c>
      <c r="L64" s="62" t="s">
        <v>137</v>
      </c>
      <c r="M64" s="62" t="s">
        <v>137</v>
      </c>
      <c r="N64" s="57"/>
      <c r="O64" s="321"/>
      <c r="P64" s="322"/>
      <c r="Q64" s="62" t="s">
        <v>137</v>
      </c>
    </row>
    <row r="65" spans="2:17" x14ac:dyDescent="0.25">
      <c r="B65" s="3" t="s">
        <v>195</v>
      </c>
      <c r="C65" s="3" t="s">
        <v>195</v>
      </c>
      <c r="D65" s="97" t="s">
        <v>196</v>
      </c>
      <c r="E65" s="5">
        <v>300</v>
      </c>
      <c r="F65" s="4" t="s">
        <v>165</v>
      </c>
      <c r="G65" s="4" t="s">
        <v>165</v>
      </c>
      <c r="H65" s="4" t="s">
        <v>165</v>
      </c>
      <c r="I65" s="96" t="s">
        <v>137</v>
      </c>
      <c r="J65" s="96" t="s">
        <v>137</v>
      </c>
      <c r="K65" s="62" t="s">
        <v>137</v>
      </c>
      <c r="L65" s="62" t="s">
        <v>137</v>
      </c>
      <c r="M65" s="62" t="s">
        <v>137</v>
      </c>
      <c r="N65" s="57"/>
      <c r="O65" s="321"/>
      <c r="P65" s="322"/>
      <c r="Q65" s="62" t="s">
        <v>137</v>
      </c>
    </row>
    <row r="66" spans="2:17" x14ac:dyDescent="0.25">
      <c r="B66" s="3" t="s">
        <v>195</v>
      </c>
      <c r="C66" s="3" t="s">
        <v>195</v>
      </c>
      <c r="D66" s="97" t="s">
        <v>197</v>
      </c>
      <c r="E66" s="5">
        <v>150</v>
      </c>
      <c r="F66" s="4" t="s">
        <v>165</v>
      </c>
      <c r="G66" s="4" t="s">
        <v>165</v>
      </c>
      <c r="H66" s="4" t="s">
        <v>165</v>
      </c>
      <c r="I66" s="96" t="s">
        <v>137</v>
      </c>
      <c r="J66" s="96" t="s">
        <v>137</v>
      </c>
      <c r="K66" s="120" t="s">
        <v>137</v>
      </c>
      <c r="L66" s="120" t="s">
        <v>137</v>
      </c>
      <c r="M66" s="120" t="s">
        <v>137</v>
      </c>
      <c r="N66" s="57"/>
      <c r="O66" s="321"/>
      <c r="P66" s="322"/>
      <c r="Q66" s="62" t="s">
        <v>137</v>
      </c>
    </row>
    <row r="67" spans="2:17" ht="30" x14ac:dyDescent="0.25">
      <c r="B67" s="3" t="s">
        <v>195</v>
      </c>
      <c r="C67" s="3" t="s">
        <v>195</v>
      </c>
      <c r="D67" s="97" t="s">
        <v>198</v>
      </c>
      <c r="E67" s="5">
        <v>50</v>
      </c>
      <c r="F67" s="4" t="s">
        <v>165</v>
      </c>
      <c r="G67" s="4" t="s">
        <v>165</v>
      </c>
      <c r="H67" s="4" t="s">
        <v>165</v>
      </c>
      <c r="I67" s="96" t="s">
        <v>137</v>
      </c>
      <c r="J67" s="96" t="s">
        <v>137</v>
      </c>
      <c r="K67" s="120" t="s">
        <v>137</v>
      </c>
      <c r="L67" s="120" t="s">
        <v>137</v>
      </c>
      <c r="M67" s="120" t="s">
        <v>137</v>
      </c>
      <c r="N67" s="57"/>
      <c r="O67" s="321"/>
      <c r="P67" s="322"/>
      <c r="Q67" s="62" t="s">
        <v>137</v>
      </c>
    </row>
    <row r="68" spans="2:17" ht="30" x14ac:dyDescent="0.25">
      <c r="B68" s="3" t="s">
        <v>195</v>
      </c>
      <c r="C68" s="3" t="s">
        <v>195</v>
      </c>
      <c r="D68" s="97" t="s">
        <v>199</v>
      </c>
      <c r="E68" s="5">
        <v>43</v>
      </c>
      <c r="F68" s="4" t="s">
        <v>165</v>
      </c>
      <c r="G68" s="4" t="s">
        <v>165</v>
      </c>
      <c r="H68" s="4" t="s">
        <v>165</v>
      </c>
      <c r="I68" s="96" t="s">
        <v>137</v>
      </c>
      <c r="J68" s="96" t="s">
        <v>137</v>
      </c>
      <c r="K68" s="120" t="s">
        <v>137</v>
      </c>
      <c r="L68" s="120" t="s">
        <v>137</v>
      </c>
      <c r="M68" s="120" t="s">
        <v>137</v>
      </c>
      <c r="N68" s="57"/>
      <c r="O68" s="321"/>
      <c r="P68" s="322"/>
      <c r="Q68" s="62" t="s">
        <v>137</v>
      </c>
    </row>
    <row r="69" spans="2:17" x14ac:dyDescent="0.25">
      <c r="B69" s="9" t="s">
        <v>1</v>
      </c>
    </row>
    <row r="70" spans="2:17" x14ac:dyDescent="0.25">
      <c r="B70" s="9" t="s">
        <v>36</v>
      </c>
    </row>
    <row r="71" spans="2:17" x14ac:dyDescent="0.25">
      <c r="B71" s="9" t="s">
        <v>61</v>
      </c>
    </row>
    <row r="73" spans="2:17" ht="15.75" thickBot="1" x14ac:dyDescent="0.3"/>
    <row r="74" spans="2:17" ht="27" thickBot="1" x14ac:dyDescent="0.3">
      <c r="B74" s="323" t="s">
        <v>37</v>
      </c>
      <c r="C74" s="324"/>
      <c r="D74" s="324"/>
      <c r="E74" s="324"/>
      <c r="F74" s="324"/>
      <c r="G74" s="324"/>
      <c r="H74" s="324"/>
      <c r="I74" s="324"/>
      <c r="J74" s="324"/>
      <c r="K74" s="324"/>
      <c r="L74" s="324"/>
      <c r="M74" s="324"/>
      <c r="N74" s="325"/>
    </row>
    <row r="79" spans="2:17" ht="76.5" customHeight="1" x14ac:dyDescent="0.25">
      <c r="B79" s="55" t="s">
        <v>0</v>
      </c>
      <c r="C79" s="55" t="s">
        <v>38</v>
      </c>
      <c r="D79" s="55" t="s">
        <v>39</v>
      </c>
      <c r="E79" s="55" t="s">
        <v>115</v>
      </c>
      <c r="F79" s="55" t="s">
        <v>117</v>
      </c>
      <c r="G79" s="55" t="s">
        <v>118</v>
      </c>
      <c r="H79" s="55" t="s">
        <v>119</v>
      </c>
      <c r="I79" s="55" t="s">
        <v>116</v>
      </c>
      <c r="J79" s="314" t="s">
        <v>120</v>
      </c>
      <c r="K79" s="315"/>
      <c r="L79" s="316"/>
      <c r="M79" s="55" t="s">
        <v>124</v>
      </c>
      <c r="N79" s="55" t="s">
        <v>40</v>
      </c>
      <c r="O79" s="55" t="s">
        <v>41</v>
      </c>
      <c r="P79" s="314" t="s">
        <v>3</v>
      </c>
      <c r="Q79" s="316"/>
    </row>
    <row r="80" spans="2:17" ht="60.75" customHeight="1" x14ac:dyDescent="0.25">
      <c r="B80" s="90"/>
      <c r="C80" s="175"/>
      <c r="D80" s="3"/>
      <c r="E80" s="3"/>
      <c r="F80" s="3"/>
      <c r="G80" s="3"/>
      <c r="H80" s="180"/>
      <c r="I80" s="5"/>
      <c r="J80" s="1" t="s">
        <v>121</v>
      </c>
      <c r="K80" s="97" t="s">
        <v>122</v>
      </c>
      <c r="L80" s="96" t="s">
        <v>123</v>
      </c>
      <c r="M80" s="62"/>
      <c r="N80" s="62"/>
      <c r="O80" s="62"/>
      <c r="P80" s="328"/>
      <c r="Q80" s="328"/>
    </row>
    <row r="81" spans="2:17" ht="66.75" customHeight="1" x14ac:dyDescent="0.25">
      <c r="B81" s="166" t="s">
        <v>42</v>
      </c>
      <c r="C81" s="175">
        <v>2</v>
      </c>
      <c r="D81" s="242" t="s">
        <v>201</v>
      </c>
      <c r="E81" s="3">
        <v>1094912264</v>
      </c>
      <c r="F81" s="67" t="s">
        <v>202</v>
      </c>
      <c r="G81" s="3" t="s">
        <v>203</v>
      </c>
      <c r="H81" s="180">
        <v>41173</v>
      </c>
      <c r="I81" s="5" t="s">
        <v>165</v>
      </c>
      <c r="J81" s="186" t="s">
        <v>205</v>
      </c>
      <c r="K81" s="187" t="s">
        <v>204</v>
      </c>
      <c r="L81" s="96" t="s">
        <v>42</v>
      </c>
      <c r="M81" s="120" t="s">
        <v>137</v>
      </c>
      <c r="N81" s="120" t="s">
        <v>137</v>
      </c>
      <c r="O81" s="120" t="s">
        <v>137</v>
      </c>
      <c r="P81" s="167"/>
      <c r="Q81" s="167"/>
    </row>
    <row r="82" spans="2:17" ht="64.5" customHeight="1" x14ac:dyDescent="0.25">
      <c r="B82" s="176" t="s">
        <v>42</v>
      </c>
      <c r="C82" s="175">
        <v>2</v>
      </c>
      <c r="D82" s="166" t="s">
        <v>206</v>
      </c>
      <c r="E82" s="3">
        <v>41945684</v>
      </c>
      <c r="F82" s="67" t="s">
        <v>207</v>
      </c>
      <c r="G82" s="3" t="s">
        <v>192</v>
      </c>
      <c r="H82" s="180">
        <v>38149</v>
      </c>
      <c r="I82" s="5" t="s">
        <v>165</v>
      </c>
      <c r="J82" s="186" t="s">
        <v>208</v>
      </c>
      <c r="K82" s="187" t="s">
        <v>209</v>
      </c>
      <c r="L82" s="96" t="s">
        <v>42</v>
      </c>
      <c r="M82" s="120" t="s">
        <v>137</v>
      </c>
      <c r="N82" s="120" t="s">
        <v>137</v>
      </c>
      <c r="O82" s="120" t="s">
        <v>137</v>
      </c>
      <c r="P82" s="167"/>
      <c r="Q82" s="167"/>
    </row>
    <row r="83" spans="2:17" ht="94.5" customHeight="1" x14ac:dyDescent="0.25">
      <c r="B83" s="176" t="s">
        <v>43</v>
      </c>
      <c r="C83" s="175">
        <v>4</v>
      </c>
      <c r="D83" s="166" t="s">
        <v>210</v>
      </c>
      <c r="E83" s="3">
        <v>1094901376</v>
      </c>
      <c r="F83" s="67" t="s">
        <v>191</v>
      </c>
      <c r="G83" s="3" t="s">
        <v>192</v>
      </c>
      <c r="H83" s="180">
        <v>37158</v>
      </c>
      <c r="I83" s="5" t="s">
        <v>211</v>
      </c>
      <c r="J83" s="186" t="s">
        <v>213</v>
      </c>
      <c r="K83" s="187" t="s">
        <v>214</v>
      </c>
      <c r="L83" s="181" t="s">
        <v>212</v>
      </c>
      <c r="M83" s="120" t="s">
        <v>137</v>
      </c>
      <c r="N83" s="120" t="s">
        <v>137</v>
      </c>
      <c r="O83" s="120" t="s">
        <v>137</v>
      </c>
      <c r="P83" s="167"/>
      <c r="Q83" s="167"/>
    </row>
    <row r="84" spans="2:17" ht="104.25" customHeight="1" x14ac:dyDescent="0.25">
      <c r="B84" s="176" t="s">
        <v>43</v>
      </c>
      <c r="C84" s="175">
        <v>4</v>
      </c>
      <c r="D84" s="3" t="s">
        <v>215</v>
      </c>
      <c r="E84" s="3">
        <v>1097394273</v>
      </c>
      <c r="F84" s="67" t="s">
        <v>193</v>
      </c>
      <c r="G84" s="3" t="s">
        <v>216</v>
      </c>
      <c r="H84" s="180">
        <v>40970</v>
      </c>
      <c r="I84" s="5">
        <v>127611</v>
      </c>
      <c r="J84" s="186" t="s">
        <v>217</v>
      </c>
      <c r="K84" s="186" t="s">
        <v>218</v>
      </c>
      <c r="L84" s="181" t="s">
        <v>212</v>
      </c>
      <c r="M84" s="120" t="s">
        <v>137</v>
      </c>
      <c r="N84" s="120" t="s">
        <v>137</v>
      </c>
      <c r="O84" s="120" t="s">
        <v>137</v>
      </c>
      <c r="P84" s="167"/>
      <c r="Q84" s="167"/>
    </row>
    <row r="85" spans="2:17" ht="66.75" customHeight="1" x14ac:dyDescent="0.25">
      <c r="B85" s="176" t="s">
        <v>43</v>
      </c>
      <c r="C85" s="175">
        <v>4</v>
      </c>
      <c r="D85" s="3" t="s">
        <v>219</v>
      </c>
      <c r="E85" s="3">
        <v>1094906370</v>
      </c>
      <c r="F85" s="67" t="s">
        <v>191</v>
      </c>
      <c r="G85" s="3" t="s">
        <v>192</v>
      </c>
      <c r="H85" s="180">
        <v>41177</v>
      </c>
      <c r="I85" s="5" t="s">
        <v>220</v>
      </c>
      <c r="J85" s="186" t="s">
        <v>221</v>
      </c>
      <c r="K85" s="186" t="s">
        <v>222</v>
      </c>
      <c r="L85" s="181" t="s">
        <v>212</v>
      </c>
      <c r="M85" s="120" t="s">
        <v>137</v>
      </c>
      <c r="N85" s="120" t="s">
        <v>137</v>
      </c>
      <c r="O85" s="120" t="s">
        <v>137</v>
      </c>
      <c r="P85" s="167"/>
      <c r="Q85" s="167"/>
    </row>
    <row r="86" spans="2:17" ht="75" customHeight="1" x14ac:dyDescent="0.25">
      <c r="B86" s="166" t="s">
        <v>43</v>
      </c>
      <c r="C86" s="175">
        <v>4</v>
      </c>
      <c r="D86" s="3" t="s">
        <v>223</v>
      </c>
      <c r="E86" s="3">
        <v>1094916240</v>
      </c>
      <c r="F86" s="67" t="s">
        <v>193</v>
      </c>
      <c r="G86" s="3" t="s">
        <v>216</v>
      </c>
      <c r="H86" s="180">
        <v>41138</v>
      </c>
      <c r="I86" s="5">
        <v>130186</v>
      </c>
      <c r="J86" s="186" t="s">
        <v>225</v>
      </c>
      <c r="K86" s="186" t="s">
        <v>224</v>
      </c>
      <c r="L86" s="181" t="s">
        <v>212</v>
      </c>
      <c r="M86" s="120" t="s">
        <v>137</v>
      </c>
      <c r="N86" s="120" t="s">
        <v>137</v>
      </c>
      <c r="O86" s="120" t="s">
        <v>138</v>
      </c>
      <c r="P86" s="326" t="s">
        <v>714</v>
      </c>
      <c r="Q86" s="327"/>
    </row>
    <row r="88" spans="2:17" ht="15.75" thickBot="1" x14ac:dyDescent="0.3"/>
    <row r="89" spans="2:17" ht="27" thickBot="1" x14ac:dyDescent="0.3">
      <c r="B89" s="323" t="s">
        <v>45</v>
      </c>
      <c r="C89" s="324"/>
      <c r="D89" s="324"/>
      <c r="E89" s="324"/>
      <c r="F89" s="324"/>
      <c r="G89" s="324"/>
      <c r="H89" s="324"/>
      <c r="I89" s="324"/>
      <c r="J89" s="324"/>
      <c r="K89" s="324"/>
      <c r="L89" s="324"/>
      <c r="M89" s="324"/>
      <c r="N89" s="325"/>
    </row>
    <row r="92" spans="2:17" ht="46.15" customHeight="1" x14ac:dyDescent="0.25">
      <c r="B92" s="66" t="s">
        <v>32</v>
      </c>
      <c r="C92" s="66" t="s">
        <v>46</v>
      </c>
      <c r="D92" s="314" t="s">
        <v>3</v>
      </c>
      <c r="E92" s="316"/>
    </row>
    <row r="93" spans="2:17" ht="46.9" customHeight="1" x14ac:dyDescent="0.25">
      <c r="B93" s="67" t="s">
        <v>125</v>
      </c>
      <c r="C93" s="177" t="s">
        <v>137</v>
      </c>
      <c r="D93" s="329"/>
      <c r="E93" s="329"/>
    </row>
    <row r="96" spans="2:17" ht="26.25" x14ac:dyDescent="0.25">
      <c r="B96" s="302" t="s">
        <v>63</v>
      </c>
      <c r="C96" s="303"/>
      <c r="D96" s="303"/>
      <c r="E96" s="303"/>
      <c r="F96" s="303"/>
      <c r="G96" s="303"/>
      <c r="H96" s="303"/>
      <c r="I96" s="303"/>
      <c r="J96" s="303"/>
      <c r="K96" s="303"/>
      <c r="L96" s="303"/>
      <c r="M96" s="303"/>
      <c r="N96" s="303"/>
      <c r="O96" s="303"/>
      <c r="P96" s="303"/>
    </row>
    <row r="98" spans="1:26" ht="15.75" thickBot="1" x14ac:dyDescent="0.3"/>
    <row r="99" spans="1:26" ht="27" thickBot="1" x14ac:dyDescent="0.3">
      <c r="B99" s="323" t="s">
        <v>53</v>
      </c>
      <c r="C99" s="324"/>
      <c r="D99" s="324"/>
      <c r="E99" s="324"/>
      <c r="F99" s="324"/>
      <c r="G99" s="324"/>
      <c r="H99" s="324"/>
      <c r="I99" s="324"/>
      <c r="J99" s="324"/>
      <c r="K99" s="324"/>
      <c r="L99" s="324"/>
      <c r="M99" s="324"/>
      <c r="N99" s="325"/>
    </row>
    <row r="101" spans="1:26" ht="15.75" thickBot="1" x14ac:dyDescent="0.3">
      <c r="M101" s="63"/>
      <c r="N101" s="63"/>
    </row>
    <row r="102" spans="1:26" s="106" customFormat="1" ht="109.5" customHeight="1" x14ac:dyDescent="0.25">
      <c r="B102" s="117" t="s">
        <v>146</v>
      </c>
      <c r="C102" s="117" t="s">
        <v>147</v>
      </c>
      <c r="D102" s="117" t="s">
        <v>148</v>
      </c>
      <c r="E102" s="117" t="s">
        <v>44</v>
      </c>
      <c r="F102" s="117" t="s">
        <v>21</v>
      </c>
      <c r="G102" s="117" t="s">
        <v>102</v>
      </c>
      <c r="H102" s="117" t="s">
        <v>16</v>
      </c>
      <c r="I102" s="117" t="s">
        <v>9</v>
      </c>
      <c r="J102" s="117" t="s">
        <v>30</v>
      </c>
      <c r="K102" s="117" t="s">
        <v>60</v>
      </c>
      <c r="L102" s="117" t="s">
        <v>19</v>
      </c>
      <c r="M102" s="102" t="s">
        <v>25</v>
      </c>
      <c r="N102" s="117" t="s">
        <v>149</v>
      </c>
      <c r="O102" s="117" t="s">
        <v>35</v>
      </c>
      <c r="P102" s="118" t="s">
        <v>10</v>
      </c>
      <c r="Q102" s="118" t="s">
        <v>18</v>
      </c>
    </row>
    <row r="103" spans="1:26" s="112" customFormat="1" x14ac:dyDescent="0.25">
      <c r="A103" s="45">
        <v>1</v>
      </c>
      <c r="B103" s="113" t="s">
        <v>159</v>
      </c>
      <c r="C103" s="114" t="s">
        <v>189</v>
      </c>
      <c r="D103" s="113" t="s">
        <v>188</v>
      </c>
      <c r="E103" s="108" t="s">
        <v>233</v>
      </c>
      <c r="F103" s="109" t="s">
        <v>137</v>
      </c>
      <c r="G103" s="155" t="s">
        <v>226</v>
      </c>
      <c r="H103" s="116">
        <v>39841</v>
      </c>
      <c r="I103" s="116">
        <v>40178</v>
      </c>
      <c r="J103" s="110" t="s">
        <v>138</v>
      </c>
      <c r="K103" s="101">
        <f>(I103-H103)/30-L103</f>
        <v>1.0733333333333324</v>
      </c>
      <c r="L103" s="101">
        <f>11.23-1.07</f>
        <v>10.16</v>
      </c>
      <c r="M103" s="101">
        <v>50</v>
      </c>
      <c r="N103" s="101" t="s">
        <v>226</v>
      </c>
      <c r="O103" s="26">
        <v>16788080</v>
      </c>
      <c r="P103" s="26" t="s">
        <v>234</v>
      </c>
      <c r="Q103" s="156"/>
      <c r="R103" s="111"/>
      <c r="S103" s="111"/>
      <c r="T103" s="111"/>
      <c r="U103" s="111"/>
      <c r="V103" s="111"/>
      <c r="W103" s="111"/>
      <c r="X103" s="111"/>
      <c r="Y103" s="111"/>
      <c r="Z103" s="111"/>
    </row>
    <row r="104" spans="1:26" s="112" customFormat="1" x14ac:dyDescent="0.25">
      <c r="A104" s="45">
        <f>+A103+1</f>
        <v>2</v>
      </c>
      <c r="B104" s="113" t="s">
        <v>159</v>
      </c>
      <c r="C104" s="114" t="s">
        <v>189</v>
      </c>
      <c r="D104" s="113" t="s">
        <v>188</v>
      </c>
      <c r="E104" s="108" t="s">
        <v>235</v>
      </c>
      <c r="F104" s="109" t="s">
        <v>137</v>
      </c>
      <c r="G104" s="109" t="s">
        <v>226</v>
      </c>
      <c r="H104" s="116">
        <v>40200</v>
      </c>
      <c r="I104" s="116">
        <v>40543</v>
      </c>
      <c r="J104" s="110" t="s">
        <v>138</v>
      </c>
      <c r="K104" s="101">
        <f>(I104-H104)/30-L104</f>
        <v>11.433333333333334</v>
      </c>
      <c r="L104" s="101"/>
      <c r="M104" s="101">
        <f>973*12</f>
        <v>11676</v>
      </c>
      <c r="N104" s="101" t="s">
        <v>226</v>
      </c>
      <c r="O104" s="26">
        <v>6856666992</v>
      </c>
      <c r="P104" s="26" t="s">
        <v>236</v>
      </c>
      <c r="Q104" s="156"/>
      <c r="R104" s="111"/>
      <c r="S104" s="111"/>
      <c r="T104" s="111"/>
      <c r="U104" s="111"/>
      <c r="V104" s="111"/>
      <c r="W104" s="111"/>
      <c r="X104" s="111"/>
      <c r="Y104" s="111"/>
      <c r="Z104" s="111"/>
    </row>
    <row r="105" spans="1:26" s="112" customFormat="1" x14ac:dyDescent="0.25">
      <c r="A105" s="45"/>
      <c r="B105" s="48" t="s">
        <v>15</v>
      </c>
      <c r="C105" s="114"/>
      <c r="D105" s="113"/>
      <c r="E105" s="108"/>
      <c r="F105" s="109"/>
      <c r="G105" s="109"/>
      <c r="H105" s="109"/>
      <c r="I105" s="110"/>
      <c r="J105" s="110"/>
      <c r="K105" s="115">
        <f>SUM(K103:K104)</f>
        <v>12.506666666666666</v>
      </c>
      <c r="L105" s="115">
        <f>SUM(L103:L104)</f>
        <v>10.16</v>
      </c>
      <c r="M105" s="154">
        <f>SUM(M103:M104)</f>
        <v>11726</v>
      </c>
      <c r="N105" s="115">
        <f>SUM(N103:N104)</f>
        <v>0</v>
      </c>
      <c r="O105" s="26"/>
      <c r="P105" s="26"/>
      <c r="Q105" s="157"/>
    </row>
    <row r="106" spans="1:26" x14ac:dyDescent="0.25">
      <c r="B106" s="29"/>
      <c r="C106" s="29"/>
      <c r="D106" s="29"/>
      <c r="E106" s="30"/>
      <c r="F106" s="29"/>
      <c r="G106" s="29"/>
      <c r="H106" s="29"/>
      <c r="I106" s="29"/>
      <c r="J106" s="29"/>
      <c r="K106" s="29"/>
      <c r="L106" s="29"/>
      <c r="M106" s="29"/>
      <c r="N106" s="29"/>
      <c r="O106" s="29"/>
      <c r="P106" s="29"/>
    </row>
    <row r="107" spans="1:26" ht="18.75" x14ac:dyDescent="0.25">
      <c r="B107" s="58" t="s">
        <v>31</v>
      </c>
      <c r="C107" s="71">
        <f>+K105</f>
        <v>12.506666666666666</v>
      </c>
      <c r="H107" s="31"/>
      <c r="I107" s="31"/>
      <c r="J107" s="31"/>
      <c r="K107" s="31"/>
      <c r="L107" s="31"/>
      <c r="M107" s="31"/>
      <c r="N107" s="29"/>
      <c r="O107" s="29"/>
      <c r="P107" s="29"/>
    </row>
    <row r="109" spans="1:26" ht="15.75" thickBot="1" x14ac:dyDescent="0.3"/>
    <row r="110" spans="1:26" ht="37.15" customHeight="1" thickBot="1" x14ac:dyDescent="0.3">
      <c r="B110" s="74" t="s">
        <v>48</v>
      </c>
      <c r="C110" s="75" t="s">
        <v>49</v>
      </c>
      <c r="D110" s="74" t="s">
        <v>50</v>
      </c>
      <c r="E110" s="75" t="s">
        <v>54</v>
      </c>
    </row>
    <row r="111" spans="1:26" ht="41.45" customHeight="1" x14ac:dyDescent="0.25">
      <c r="B111" s="65" t="s">
        <v>126</v>
      </c>
      <c r="C111" s="68">
        <v>20</v>
      </c>
      <c r="D111" s="68"/>
      <c r="E111" s="330">
        <f>+D111+D112+D113</f>
        <v>30</v>
      </c>
    </row>
    <row r="112" spans="1:26" x14ac:dyDescent="0.25">
      <c r="B112" s="65" t="s">
        <v>127</v>
      </c>
      <c r="C112" s="56">
        <v>30</v>
      </c>
      <c r="D112" s="69">
        <f>+C112</f>
        <v>30</v>
      </c>
      <c r="E112" s="331"/>
    </row>
    <row r="113" spans="2:17" ht="15.75" thickBot="1" x14ac:dyDescent="0.3">
      <c r="B113" s="65" t="s">
        <v>128</v>
      </c>
      <c r="C113" s="70">
        <v>40</v>
      </c>
      <c r="D113" s="70">
        <v>0</v>
      </c>
      <c r="E113" s="332"/>
    </row>
    <row r="115" spans="2:17" ht="15.75" thickBot="1" x14ac:dyDescent="0.3"/>
    <row r="116" spans="2:17" ht="27" thickBot="1" x14ac:dyDescent="0.3">
      <c r="B116" s="323" t="s">
        <v>51</v>
      </c>
      <c r="C116" s="324"/>
      <c r="D116" s="324"/>
      <c r="E116" s="324"/>
      <c r="F116" s="324"/>
      <c r="G116" s="324"/>
      <c r="H116" s="324"/>
      <c r="I116" s="324"/>
      <c r="J116" s="324"/>
      <c r="K116" s="324"/>
      <c r="L116" s="324"/>
      <c r="M116" s="324"/>
      <c r="N116" s="325"/>
    </row>
    <row r="118" spans="2:17" ht="76.5" customHeight="1" x14ac:dyDescent="0.25">
      <c r="B118" s="55" t="s">
        <v>0</v>
      </c>
      <c r="C118" s="55" t="s">
        <v>38</v>
      </c>
      <c r="D118" s="55" t="s">
        <v>39</v>
      </c>
      <c r="E118" s="55" t="s">
        <v>115</v>
      </c>
      <c r="F118" s="55" t="s">
        <v>117</v>
      </c>
      <c r="G118" s="55" t="s">
        <v>118</v>
      </c>
      <c r="H118" s="55" t="s">
        <v>119</v>
      </c>
      <c r="I118" s="55" t="s">
        <v>116</v>
      </c>
      <c r="J118" s="314" t="s">
        <v>120</v>
      </c>
      <c r="K118" s="315"/>
      <c r="L118" s="316"/>
      <c r="M118" s="55" t="s">
        <v>124</v>
      </c>
      <c r="N118" s="55" t="s">
        <v>40</v>
      </c>
      <c r="O118" s="55" t="s">
        <v>41</v>
      </c>
      <c r="P118" s="314" t="s">
        <v>3</v>
      </c>
      <c r="Q118" s="316"/>
    </row>
    <row r="119" spans="2:17" ht="60.75" customHeight="1" x14ac:dyDescent="0.25">
      <c r="B119" s="176"/>
      <c r="C119" s="176"/>
      <c r="D119" s="3"/>
      <c r="E119" s="3"/>
      <c r="F119" s="3"/>
      <c r="G119" s="3"/>
      <c r="H119" s="180"/>
      <c r="I119" s="5"/>
      <c r="J119" s="1" t="s">
        <v>121</v>
      </c>
      <c r="K119" s="97" t="s">
        <v>122</v>
      </c>
      <c r="L119" s="96" t="s">
        <v>123</v>
      </c>
      <c r="M119" s="120"/>
      <c r="N119" s="120"/>
      <c r="O119" s="120"/>
      <c r="P119" s="328"/>
      <c r="Q119" s="328"/>
    </row>
    <row r="120" spans="2:17" ht="60.75" customHeight="1" x14ac:dyDescent="0.25">
      <c r="B120" s="90" t="s">
        <v>237</v>
      </c>
      <c r="C120" s="90">
        <v>1</v>
      </c>
      <c r="D120" s="242" t="s">
        <v>238</v>
      </c>
      <c r="E120" s="3">
        <v>24659056</v>
      </c>
      <c r="F120" s="3" t="s">
        <v>239</v>
      </c>
      <c r="G120" s="3" t="s">
        <v>203</v>
      </c>
      <c r="H120" s="180">
        <v>35529</v>
      </c>
      <c r="I120" s="5" t="s">
        <v>226</v>
      </c>
      <c r="J120" s="1" t="s">
        <v>189</v>
      </c>
      <c r="K120" s="97" t="s">
        <v>240</v>
      </c>
      <c r="L120" s="96" t="s">
        <v>241</v>
      </c>
      <c r="M120" s="62" t="s">
        <v>137</v>
      </c>
      <c r="N120" s="62" t="s">
        <v>137</v>
      </c>
      <c r="O120" s="62" t="s">
        <v>137</v>
      </c>
      <c r="P120" s="328"/>
      <c r="Q120" s="328"/>
    </row>
    <row r="121" spans="2:17" ht="60.75" customHeight="1" x14ac:dyDescent="0.25">
      <c r="B121" s="90" t="s">
        <v>132</v>
      </c>
      <c r="C121" s="90">
        <v>1</v>
      </c>
      <c r="D121" s="242" t="s">
        <v>242</v>
      </c>
      <c r="E121" s="3">
        <v>25099467</v>
      </c>
      <c r="F121" s="3" t="s">
        <v>190</v>
      </c>
      <c r="G121" s="3" t="s">
        <v>192</v>
      </c>
      <c r="H121" s="180">
        <v>38337</v>
      </c>
      <c r="I121" s="5" t="s">
        <v>226</v>
      </c>
      <c r="J121" s="189" t="s">
        <v>244</v>
      </c>
      <c r="K121" s="189" t="s">
        <v>243</v>
      </c>
      <c r="L121" s="96" t="s">
        <v>241</v>
      </c>
      <c r="M121" s="62" t="s">
        <v>137</v>
      </c>
      <c r="N121" s="62" t="s">
        <v>137</v>
      </c>
      <c r="O121" s="62" t="s">
        <v>137</v>
      </c>
      <c r="P121" s="328"/>
      <c r="Q121" s="328"/>
    </row>
    <row r="122" spans="2:17" ht="33.6" customHeight="1" x14ac:dyDescent="0.25">
      <c r="B122" s="90" t="s">
        <v>133</v>
      </c>
      <c r="C122" s="90"/>
      <c r="D122" s="3"/>
      <c r="E122" s="3"/>
      <c r="F122" s="3"/>
      <c r="G122" s="3"/>
      <c r="H122" s="3"/>
      <c r="I122" s="5"/>
      <c r="J122" s="1"/>
      <c r="K122" s="96"/>
      <c r="L122" s="96"/>
      <c r="M122" s="62"/>
      <c r="N122" s="62"/>
      <c r="O122" s="62"/>
      <c r="P122" s="328"/>
      <c r="Q122" s="328"/>
    </row>
    <row r="125" spans="2:17" ht="15.75" thickBot="1" x14ac:dyDescent="0.3"/>
    <row r="126" spans="2:17" ht="54" customHeight="1" x14ac:dyDescent="0.25">
      <c r="B126" s="73" t="s">
        <v>32</v>
      </c>
      <c r="C126" s="73" t="s">
        <v>48</v>
      </c>
      <c r="D126" s="55" t="s">
        <v>49</v>
      </c>
      <c r="E126" s="73" t="s">
        <v>50</v>
      </c>
      <c r="F126" s="75" t="s">
        <v>55</v>
      </c>
      <c r="G126" s="93"/>
    </row>
    <row r="127" spans="2:17" ht="144" customHeight="1" x14ac:dyDescent="0.2">
      <c r="B127" s="333" t="s">
        <v>52</v>
      </c>
      <c r="C127" s="6" t="s">
        <v>129</v>
      </c>
      <c r="D127" s="69">
        <v>25</v>
      </c>
      <c r="E127" s="69">
        <f>+D127</f>
        <v>25</v>
      </c>
      <c r="F127" s="334">
        <f>+E127+E128+E129</f>
        <v>50</v>
      </c>
      <c r="G127" s="94"/>
    </row>
    <row r="128" spans="2:17" ht="105.75" customHeight="1" x14ac:dyDescent="0.2">
      <c r="B128" s="333"/>
      <c r="C128" s="6" t="s">
        <v>130</v>
      </c>
      <c r="D128" s="72">
        <v>25</v>
      </c>
      <c r="E128" s="69">
        <f>+D128</f>
        <v>25</v>
      </c>
      <c r="F128" s="335"/>
      <c r="G128" s="94"/>
    </row>
    <row r="129" spans="2:7" ht="92.25" customHeight="1" x14ac:dyDescent="0.2">
      <c r="B129" s="333"/>
      <c r="C129" s="6" t="s">
        <v>131</v>
      </c>
      <c r="D129" s="69">
        <v>10</v>
      </c>
      <c r="E129" s="69">
        <v>0</v>
      </c>
      <c r="F129" s="336"/>
      <c r="G129" s="94"/>
    </row>
    <row r="130" spans="2:7" x14ac:dyDescent="0.25">
      <c r="C130"/>
    </row>
    <row r="133" spans="2:7" x14ac:dyDescent="0.25">
      <c r="B133" s="64" t="s">
        <v>56</v>
      </c>
    </row>
    <row r="136" spans="2:7" x14ac:dyDescent="0.25">
      <c r="B136" s="76" t="s">
        <v>32</v>
      </c>
      <c r="C136" s="76" t="s">
        <v>57</v>
      </c>
      <c r="D136" s="73" t="s">
        <v>50</v>
      </c>
      <c r="E136" s="73" t="s">
        <v>15</v>
      </c>
    </row>
    <row r="137" spans="2:7" ht="28.5" x14ac:dyDescent="0.25">
      <c r="B137" s="2" t="s">
        <v>58</v>
      </c>
      <c r="C137" s="7">
        <v>40</v>
      </c>
      <c r="D137" s="69">
        <f>+E111</f>
        <v>30</v>
      </c>
      <c r="E137" s="311">
        <f>+D137+D138</f>
        <v>80</v>
      </c>
    </row>
    <row r="138" spans="2:7" ht="57" x14ac:dyDescent="0.25">
      <c r="B138" s="2" t="s">
        <v>59</v>
      </c>
      <c r="C138" s="7">
        <v>60</v>
      </c>
      <c r="D138" s="69">
        <f>+F127</f>
        <v>50</v>
      </c>
      <c r="E138" s="312"/>
    </row>
  </sheetData>
  <mergeCells count="43">
    <mergeCell ref="B60:N60"/>
    <mergeCell ref="C58:N58"/>
    <mergeCell ref="B14:C21"/>
    <mergeCell ref="D54:E54"/>
    <mergeCell ref="M45:N45"/>
    <mergeCell ref="B4:P4"/>
    <mergeCell ref="B22:C22"/>
    <mergeCell ref="C6:N6"/>
    <mergeCell ref="C7:N7"/>
    <mergeCell ref="C8:N8"/>
    <mergeCell ref="C9:N9"/>
    <mergeCell ref="C10:E10"/>
    <mergeCell ref="B127:B129"/>
    <mergeCell ref="F127:F129"/>
    <mergeCell ref="O65:P65"/>
    <mergeCell ref="O66:P66"/>
    <mergeCell ref="O67:P67"/>
    <mergeCell ref="O68:P68"/>
    <mergeCell ref="J118:L118"/>
    <mergeCell ref="P118:Q118"/>
    <mergeCell ref="P120:Q120"/>
    <mergeCell ref="P122:Q122"/>
    <mergeCell ref="J79:L79"/>
    <mergeCell ref="P80:Q80"/>
    <mergeCell ref="P86:Q86"/>
    <mergeCell ref="P119:Q119"/>
    <mergeCell ref="P121:Q121"/>
    <mergeCell ref="E137:E138"/>
    <mergeCell ref="B2:P2"/>
    <mergeCell ref="B96:P96"/>
    <mergeCell ref="B116:N116"/>
    <mergeCell ref="E111:E113"/>
    <mergeCell ref="B89:N89"/>
    <mergeCell ref="D92:E92"/>
    <mergeCell ref="D93:E93"/>
    <mergeCell ref="B99:N99"/>
    <mergeCell ref="P79:Q79"/>
    <mergeCell ref="B74:N74"/>
    <mergeCell ref="E40:E41"/>
    <mergeCell ref="O63:P63"/>
    <mergeCell ref="B54:B55"/>
    <mergeCell ref="C54:C55"/>
    <mergeCell ref="O64:P64"/>
  </mergeCells>
  <dataValidations count="2">
    <dataValidation type="decimal" allowBlank="1" showInputMessage="1" showErrorMessage="1" sqref="WVH983054 WLL983054 C65550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C131086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C196622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C262158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C327694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C393230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C458766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C524302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C589838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C655374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C720910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C786446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C851982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C917518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C983054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54 A65550 IS65550 SO65550 ACK65550 AMG65550 AWC65550 BFY65550 BPU65550 BZQ65550 CJM65550 CTI65550 DDE65550 DNA65550 DWW65550 EGS65550 EQO65550 FAK65550 FKG65550 FUC65550 GDY65550 GNU65550 GXQ65550 HHM65550 HRI65550 IBE65550 ILA65550 IUW65550 JES65550 JOO65550 JYK65550 KIG65550 KSC65550 LBY65550 LLU65550 LVQ65550 MFM65550 MPI65550 MZE65550 NJA65550 NSW65550 OCS65550 OMO65550 OWK65550 PGG65550 PQC65550 PZY65550 QJU65550 QTQ65550 RDM65550 RNI65550 RXE65550 SHA65550 SQW65550 TAS65550 TKO65550 TUK65550 UEG65550 UOC65550 UXY65550 VHU65550 VRQ65550 WBM65550 WLI65550 WVE65550 A131086 IS131086 SO131086 ACK131086 AMG131086 AWC131086 BFY131086 BPU131086 BZQ131086 CJM131086 CTI131086 DDE131086 DNA131086 DWW131086 EGS131086 EQO131086 FAK131086 FKG131086 FUC131086 GDY131086 GNU131086 GXQ131086 HHM131086 HRI131086 IBE131086 ILA131086 IUW131086 JES131086 JOO131086 JYK131086 KIG131086 KSC131086 LBY131086 LLU131086 LVQ131086 MFM131086 MPI131086 MZE131086 NJA131086 NSW131086 OCS131086 OMO131086 OWK131086 PGG131086 PQC131086 PZY131086 QJU131086 QTQ131086 RDM131086 RNI131086 RXE131086 SHA131086 SQW131086 TAS131086 TKO131086 TUK131086 UEG131086 UOC131086 UXY131086 VHU131086 VRQ131086 WBM131086 WLI131086 WVE131086 A196622 IS196622 SO196622 ACK196622 AMG196622 AWC196622 BFY196622 BPU196622 BZQ196622 CJM196622 CTI196622 DDE196622 DNA196622 DWW196622 EGS196622 EQO196622 FAK196622 FKG196622 FUC196622 GDY196622 GNU196622 GXQ196622 HHM196622 HRI196622 IBE196622 ILA196622 IUW196622 JES196622 JOO196622 JYK196622 KIG196622 KSC196622 LBY196622 LLU196622 LVQ196622 MFM196622 MPI196622 MZE196622 NJA196622 NSW196622 OCS196622 OMO196622 OWK196622 PGG196622 PQC196622 PZY196622 QJU196622 QTQ196622 RDM196622 RNI196622 RXE196622 SHA196622 SQW196622 TAS196622 TKO196622 TUK196622 UEG196622 UOC196622 UXY196622 VHU196622 VRQ196622 WBM196622 WLI196622 WVE196622 A262158 IS262158 SO262158 ACK262158 AMG262158 AWC262158 BFY262158 BPU262158 BZQ262158 CJM262158 CTI262158 DDE262158 DNA262158 DWW262158 EGS262158 EQO262158 FAK262158 FKG262158 FUC262158 GDY262158 GNU262158 GXQ262158 HHM262158 HRI262158 IBE262158 ILA262158 IUW262158 JES262158 JOO262158 JYK262158 KIG262158 KSC262158 LBY262158 LLU262158 LVQ262158 MFM262158 MPI262158 MZE262158 NJA262158 NSW262158 OCS262158 OMO262158 OWK262158 PGG262158 PQC262158 PZY262158 QJU262158 QTQ262158 RDM262158 RNI262158 RXE262158 SHA262158 SQW262158 TAS262158 TKO262158 TUK262158 UEG262158 UOC262158 UXY262158 VHU262158 VRQ262158 WBM262158 WLI262158 WVE262158 A327694 IS327694 SO327694 ACK327694 AMG327694 AWC327694 BFY327694 BPU327694 BZQ327694 CJM327694 CTI327694 DDE327694 DNA327694 DWW327694 EGS327694 EQO327694 FAK327694 FKG327694 FUC327694 GDY327694 GNU327694 GXQ327694 HHM327694 HRI327694 IBE327694 ILA327694 IUW327694 JES327694 JOO327694 JYK327694 KIG327694 KSC327694 LBY327694 LLU327694 LVQ327694 MFM327694 MPI327694 MZE327694 NJA327694 NSW327694 OCS327694 OMO327694 OWK327694 PGG327694 PQC327694 PZY327694 QJU327694 QTQ327694 RDM327694 RNI327694 RXE327694 SHA327694 SQW327694 TAS327694 TKO327694 TUK327694 UEG327694 UOC327694 UXY327694 VHU327694 VRQ327694 WBM327694 WLI327694 WVE327694 A393230 IS393230 SO393230 ACK393230 AMG393230 AWC393230 BFY393230 BPU393230 BZQ393230 CJM393230 CTI393230 DDE393230 DNA393230 DWW393230 EGS393230 EQO393230 FAK393230 FKG393230 FUC393230 GDY393230 GNU393230 GXQ393230 HHM393230 HRI393230 IBE393230 ILA393230 IUW393230 JES393230 JOO393230 JYK393230 KIG393230 KSC393230 LBY393230 LLU393230 LVQ393230 MFM393230 MPI393230 MZE393230 NJA393230 NSW393230 OCS393230 OMO393230 OWK393230 PGG393230 PQC393230 PZY393230 QJU393230 QTQ393230 RDM393230 RNI393230 RXE393230 SHA393230 SQW393230 TAS393230 TKO393230 TUK393230 UEG393230 UOC393230 UXY393230 VHU393230 VRQ393230 WBM393230 WLI393230 WVE393230 A458766 IS458766 SO458766 ACK458766 AMG458766 AWC458766 BFY458766 BPU458766 BZQ458766 CJM458766 CTI458766 DDE458766 DNA458766 DWW458766 EGS458766 EQO458766 FAK458766 FKG458766 FUC458766 GDY458766 GNU458766 GXQ458766 HHM458766 HRI458766 IBE458766 ILA458766 IUW458766 JES458766 JOO458766 JYK458766 KIG458766 KSC458766 LBY458766 LLU458766 LVQ458766 MFM458766 MPI458766 MZE458766 NJA458766 NSW458766 OCS458766 OMO458766 OWK458766 PGG458766 PQC458766 PZY458766 QJU458766 QTQ458766 RDM458766 RNI458766 RXE458766 SHA458766 SQW458766 TAS458766 TKO458766 TUK458766 UEG458766 UOC458766 UXY458766 VHU458766 VRQ458766 WBM458766 WLI458766 WVE458766 A524302 IS524302 SO524302 ACK524302 AMG524302 AWC524302 BFY524302 BPU524302 BZQ524302 CJM524302 CTI524302 DDE524302 DNA524302 DWW524302 EGS524302 EQO524302 FAK524302 FKG524302 FUC524302 GDY524302 GNU524302 GXQ524302 HHM524302 HRI524302 IBE524302 ILA524302 IUW524302 JES524302 JOO524302 JYK524302 KIG524302 KSC524302 LBY524302 LLU524302 LVQ524302 MFM524302 MPI524302 MZE524302 NJA524302 NSW524302 OCS524302 OMO524302 OWK524302 PGG524302 PQC524302 PZY524302 QJU524302 QTQ524302 RDM524302 RNI524302 RXE524302 SHA524302 SQW524302 TAS524302 TKO524302 TUK524302 UEG524302 UOC524302 UXY524302 VHU524302 VRQ524302 WBM524302 WLI524302 WVE524302 A589838 IS589838 SO589838 ACK589838 AMG589838 AWC589838 BFY589838 BPU589838 BZQ589838 CJM589838 CTI589838 DDE589838 DNA589838 DWW589838 EGS589838 EQO589838 FAK589838 FKG589838 FUC589838 GDY589838 GNU589838 GXQ589838 HHM589838 HRI589838 IBE589838 ILA589838 IUW589838 JES589838 JOO589838 JYK589838 KIG589838 KSC589838 LBY589838 LLU589838 LVQ589838 MFM589838 MPI589838 MZE589838 NJA589838 NSW589838 OCS589838 OMO589838 OWK589838 PGG589838 PQC589838 PZY589838 QJU589838 QTQ589838 RDM589838 RNI589838 RXE589838 SHA589838 SQW589838 TAS589838 TKO589838 TUK589838 UEG589838 UOC589838 UXY589838 VHU589838 VRQ589838 WBM589838 WLI589838 WVE589838 A655374 IS655374 SO655374 ACK655374 AMG655374 AWC655374 BFY655374 BPU655374 BZQ655374 CJM655374 CTI655374 DDE655374 DNA655374 DWW655374 EGS655374 EQO655374 FAK655374 FKG655374 FUC655374 GDY655374 GNU655374 GXQ655374 HHM655374 HRI655374 IBE655374 ILA655374 IUW655374 JES655374 JOO655374 JYK655374 KIG655374 KSC655374 LBY655374 LLU655374 LVQ655374 MFM655374 MPI655374 MZE655374 NJA655374 NSW655374 OCS655374 OMO655374 OWK655374 PGG655374 PQC655374 PZY655374 QJU655374 QTQ655374 RDM655374 RNI655374 RXE655374 SHA655374 SQW655374 TAS655374 TKO655374 TUK655374 UEG655374 UOC655374 UXY655374 VHU655374 VRQ655374 WBM655374 WLI655374 WVE655374 A720910 IS720910 SO720910 ACK720910 AMG720910 AWC720910 BFY720910 BPU720910 BZQ720910 CJM720910 CTI720910 DDE720910 DNA720910 DWW720910 EGS720910 EQO720910 FAK720910 FKG720910 FUC720910 GDY720910 GNU720910 GXQ720910 HHM720910 HRI720910 IBE720910 ILA720910 IUW720910 JES720910 JOO720910 JYK720910 KIG720910 KSC720910 LBY720910 LLU720910 LVQ720910 MFM720910 MPI720910 MZE720910 NJA720910 NSW720910 OCS720910 OMO720910 OWK720910 PGG720910 PQC720910 PZY720910 QJU720910 QTQ720910 RDM720910 RNI720910 RXE720910 SHA720910 SQW720910 TAS720910 TKO720910 TUK720910 UEG720910 UOC720910 UXY720910 VHU720910 VRQ720910 WBM720910 WLI720910 WVE720910 A786446 IS786446 SO786446 ACK786446 AMG786446 AWC786446 BFY786446 BPU786446 BZQ786446 CJM786446 CTI786446 DDE786446 DNA786446 DWW786446 EGS786446 EQO786446 FAK786446 FKG786446 FUC786446 GDY786446 GNU786446 GXQ786446 HHM786446 HRI786446 IBE786446 ILA786446 IUW786446 JES786446 JOO786446 JYK786446 KIG786446 KSC786446 LBY786446 LLU786446 LVQ786446 MFM786446 MPI786446 MZE786446 NJA786446 NSW786446 OCS786446 OMO786446 OWK786446 PGG786446 PQC786446 PZY786446 QJU786446 QTQ786446 RDM786446 RNI786446 RXE786446 SHA786446 SQW786446 TAS786446 TKO786446 TUK786446 UEG786446 UOC786446 UXY786446 VHU786446 VRQ786446 WBM786446 WLI786446 WVE786446 A851982 IS851982 SO851982 ACK851982 AMG851982 AWC851982 BFY851982 BPU851982 BZQ851982 CJM851982 CTI851982 DDE851982 DNA851982 DWW851982 EGS851982 EQO851982 FAK851982 FKG851982 FUC851982 GDY851982 GNU851982 GXQ851982 HHM851982 HRI851982 IBE851982 ILA851982 IUW851982 JES851982 JOO851982 JYK851982 KIG851982 KSC851982 LBY851982 LLU851982 LVQ851982 MFM851982 MPI851982 MZE851982 NJA851982 NSW851982 OCS851982 OMO851982 OWK851982 PGG851982 PQC851982 PZY851982 QJU851982 QTQ851982 RDM851982 RNI851982 RXE851982 SHA851982 SQW851982 TAS851982 TKO851982 TUK851982 UEG851982 UOC851982 UXY851982 VHU851982 VRQ851982 WBM851982 WLI851982 WVE851982 A917518 IS917518 SO917518 ACK917518 AMG917518 AWC917518 BFY917518 BPU917518 BZQ917518 CJM917518 CTI917518 DDE917518 DNA917518 DWW917518 EGS917518 EQO917518 FAK917518 FKG917518 FUC917518 GDY917518 GNU917518 GXQ917518 HHM917518 HRI917518 IBE917518 ILA917518 IUW917518 JES917518 JOO917518 JYK917518 KIG917518 KSC917518 LBY917518 LLU917518 LVQ917518 MFM917518 MPI917518 MZE917518 NJA917518 NSW917518 OCS917518 OMO917518 OWK917518 PGG917518 PQC917518 PZY917518 QJU917518 QTQ917518 RDM917518 RNI917518 RXE917518 SHA917518 SQW917518 TAS917518 TKO917518 TUK917518 UEG917518 UOC917518 UXY917518 VHU917518 VRQ917518 WBM917518 WLI917518 WVE917518 A983054 IS983054 SO983054 ACK983054 AMG983054 AWC983054 BFY983054 BPU983054 BZQ983054 CJM983054 CTI983054 DDE983054 DNA983054 DWW983054 EGS983054 EQO983054 FAK983054 FKG983054 FUC983054 GDY983054 GNU983054 GXQ983054 HHM983054 HRI983054 IBE983054 ILA983054 IUW983054 JES983054 JOO983054 JYK983054 KIG983054 KSC983054 LBY983054 LLU983054 LVQ983054 MFM983054 MPI983054 MZE983054 NJA983054 NSW983054 OCS983054 OMO983054 OWK983054 PGG983054 PQC983054 PZY983054 QJU983054 QTQ983054 RDM983054 RNI983054 RXE983054 SHA983054 SQW983054 TAS983054 TKO983054 TUK983054 UEG983054 UOC983054 UXY983054 VHU983054 VRQ983054 WBM983054 WLI983054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2"/>
  <sheetViews>
    <sheetView topLeftCell="B9" zoomScale="64" zoomScaleNormal="64" workbookViewId="0">
      <selection activeCell="C31" sqref="C31"/>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41.1406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02" t="s">
        <v>62</v>
      </c>
      <c r="C2" s="303"/>
      <c r="D2" s="303"/>
      <c r="E2" s="303"/>
      <c r="F2" s="303"/>
      <c r="G2" s="303"/>
      <c r="H2" s="303"/>
      <c r="I2" s="303"/>
      <c r="J2" s="303"/>
      <c r="K2" s="303"/>
      <c r="L2" s="303"/>
      <c r="M2" s="303"/>
      <c r="N2" s="303"/>
      <c r="O2" s="303"/>
      <c r="P2" s="303"/>
    </row>
    <row r="4" spans="2:16" ht="26.25" x14ac:dyDescent="0.25">
      <c r="B4" s="302" t="s">
        <v>47</v>
      </c>
      <c r="C4" s="303"/>
      <c r="D4" s="303"/>
      <c r="E4" s="303"/>
      <c r="F4" s="303"/>
      <c r="G4" s="303"/>
      <c r="H4" s="303"/>
      <c r="I4" s="303"/>
      <c r="J4" s="303"/>
      <c r="K4" s="303"/>
      <c r="L4" s="303"/>
      <c r="M4" s="303"/>
      <c r="N4" s="303"/>
      <c r="O4" s="303"/>
      <c r="P4" s="303"/>
    </row>
    <row r="5" spans="2:16" ht="15.75" thickBot="1" x14ac:dyDescent="0.3"/>
    <row r="6" spans="2:16" ht="21.75" thickBot="1" x14ac:dyDescent="0.3">
      <c r="B6" s="11" t="s">
        <v>4</v>
      </c>
      <c r="C6" s="304" t="s">
        <v>159</v>
      </c>
      <c r="D6" s="304"/>
      <c r="E6" s="304"/>
      <c r="F6" s="304"/>
      <c r="G6" s="304"/>
      <c r="H6" s="304"/>
      <c r="I6" s="304"/>
      <c r="J6" s="304"/>
      <c r="K6" s="304"/>
      <c r="L6" s="304"/>
      <c r="M6" s="304"/>
      <c r="N6" s="305"/>
    </row>
    <row r="7" spans="2:16" ht="16.5" thickBot="1" x14ac:dyDescent="0.3">
      <c r="B7" s="12" t="s">
        <v>5</v>
      </c>
      <c r="C7" s="304" t="s">
        <v>165</v>
      </c>
      <c r="D7" s="304"/>
      <c r="E7" s="304"/>
      <c r="F7" s="304"/>
      <c r="G7" s="304"/>
      <c r="H7" s="304"/>
      <c r="I7" s="304"/>
      <c r="J7" s="304"/>
      <c r="K7" s="304"/>
      <c r="L7" s="304"/>
      <c r="M7" s="304"/>
      <c r="N7" s="305"/>
    </row>
    <row r="8" spans="2:16" ht="16.5" thickBot="1" x14ac:dyDescent="0.3">
      <c r="B8" s="12" t="s">
        <v>6</v>
      </c>
      <c r="C8" s="304" t="s">
        <v>165</v>
      </c>
      <c r="D8" s="304"/>
      <c r="E8" s="304"/>
      <c r="F8" s="304"/>
      <c r="G8" s="304"/>
      <c r="H8" s="304"/>
      <c r="I8" s="304"/>
      <c r="J8" s="304"/>
      <c r="K8" s="304"/>
      <c r="L8" s="304"/>
      <c r="M8" s="304"/>
      <c r="N8" s="305"/>
    </row>
    <row r="9" spans="2:16" ht="16.5" thickBot="1" x14ac:dyDescent="0.3">
      <c r="B9" s="12" t="s">
        <v>7</v>
      </c>
      <c r="C9" s="304" t="s">
        <v>165</v>
      </c>
      <c r="D9" s="304"/>
      <c r="E9" s="304"/>
      <c r="F9" s="304"/>
      <c r="G9" s="304"/>
      <c r="H9" s="304"/>
      <c r="I9" s="304"/>
      <c r="J9" s="304"/>
      <c r="K9" s="304"/>
      <c r="L9" s="304"/>
      <c r="M9" s="304"/>
      <c r="N9" s="305"/>
    </row>
    <row r="10" spans="2:16" ht="16.5" thickBot="1" x14ac:dyDescent="0.3">
      <c r="B10" s="12" t="s">
        <v>679</v>
      </c>
      <c r="C10" s="306" t="s">
        <v>641</v>
      </c>
      <c r="D10" s="306"/>
      <c r="E10" s="307"/>
      <c r="F10" s="33"/>
      <c r="G10" s="33"/>
      <c r="H10" s="33"/>
      <c r="I10" s="33"/>
      <c r="J10" s="33"/>
      <c r="K10" s="33"/>
      <c r="L10" s="33"/>
      <c r="M10" s="33"/>
      <c r="N10" s="34"/>
    </row>
    <row r="11" spans="2:16" ht="16.5" thickBot="1" x14ac:dyDescent="0.3">
      <c r="B11" s="14" t="s">
        <v>8</v>
      </c>
      <c r="C11" s="15">
        <v>41972</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08" t="s">
        <v>100</v>
      </c>
      <c r="C14" s="308"/>
      <c r="D14" s="194" t="s">
        <v>11</v>
      </c>
      <c r="E14" s="194" t="s">
        <v>12</v>
      </c>
      <c r="F14" s="194" t="s">
        <v>28</v>
      </c>
      <c r="G14" s="91"/>
      <c r="I14" s="36"/>
      <c r="J14" s="36"/>
      <c r="K14" s="36"/>
      <c r="L14" s="36"/>
      <c r="M14" s="36"/>
      <c r="N14" s="107"/>
    </row>
    <row r="15" spans="2:16" x14ac:dyDescent="0.25">
      <c r="B15" s="308"/>
      <c r="C15" s="308"/>
      <c r="D15" s="194">
        <v>1</v>
      </c>
      <c r="E15" s="172"/>
      <c r="F15" s="174"/>
      <c r="G15" s="92"/>
      <c r="I15" s="37"/>
      <c r="J15" s="37"/>
      <c r="K15" s="37"/>
      <c r="L15" s="37"/>
      <c r="M15" s="37"/>
      <c r="N15" s="107"/>
    </row>
    <row r="16" spans="2:16" x14ac:dyDescent="0.25">
      <c r="B16" s="308"/>
      <c r="C16" s="308"/>
      <c r="D16" s="194">
        <v>2</v>
      </c>
      <c r="E16" s="172"/>
      <c r="F16" s="174"/>
      <c r="G16" s="92"/>
      <c r="I16" s="37"/>
      <c r="J16" s="37"/>
      <c r="K16" s="37"/>
      <c r="L16" s="37"/>
      <c r="M16" s="37"/>
      <c r="N16" s="107"/>
    </row>
    <row r="17" spans="1:14" x14ac:dyDescent="0.25">
      <c r="B17" s="308"/>
      <c r="C17" s="308"/>
      <c r="D17" s="194">
        <v>3</v>
      </c>
      <c r="E17" s="35"/>
      <c r="F17" s="174"/>
      <c r="G17" s="92"/>
      <c r="I17" s="37"/>
      <c r="J17" s="37"/>
      <c r="K17" s="37"/>
      <c r="L17" s="37"/>
      <c r="M17" s="37"/>
      <c r="N17" s="107"/>
    </row>
    <row r="18" spans="1:14" x14ac:dyDescent="0.25">
      <c r="B18" s="308"/>
      <c r="C18" s="308"/>
      <c r="D18" s="194">
        <v>4</v>
      </c>
      <c r="E18" s="173">
        <v>522649956</v>
      </c>
      <c r="F18" s="174">
        <v>186</v>
      </c>
      <c r="G18" s="92"/>
      <c r="H18" s="22"/>
      <c r="I18" s="37"/>
      <c r="J18" s="37"/>
      <c r="K18" s="37"/>
      <c r="L18" s="37"/>
      <c r="M18" s="37"/>
      <c r="N18" s="20"/>
    </row>
    <row r="19" spans="1:14" x14ac:dyDescent="0.25">
      <c r="B19" s="308"/>
      <c r="C19" s="308"/>
      <c r="D19" s="194">
        <v>5</v>
      </c>
      <c r="E19" s="173"/>
      <c r="F19" s="174"/>
      <c r="G19" s="92"/>
      <c r="H19" s="22"/>
      <c r="I19" s="39"/>
      <c r="J19" s="39"/>
      <c r="K19" s="39"/>
      <c r="L19" s="39"/>
      <c r="M19" s="39"/>
      <c r="N19" s="20"/>
    </row>
    <row r="20" spans="1:14" x14ac:dyDescent="0.25">
      <c r="B20" s="308"/>
      <c r="C20" s="308"/>
      <c r="D20" s="194">
        <v>6</v>
      </c>
      <c r="E20" s="173"/>
      <c r="F20" s="174"/>
      <c r="G20" s="92"/>
      <c r="H20" s="22"/>
      <c r="I20" s="106"/>
      <c r="J20" s="106"/>
      <c r="K20" s="106"/>
      <c r="L20" s="106"/>
      <c r="M20" s="106"/>
      <c r="N20" s="20"/>
    </row>
    <row r="21" spans="1:14" x14ac:dyDescent="0.25">
      <c r="B21" s="308"/>
      <c r="C21" s="308"/>
      <c r="D21" s="194">
        <v>7</v>
      </c>
      <c r="E21" s="173"/>
      <c r="F21" s="174"/>
      <c r="G21" s="92"/>
      <c r="H21" s="22"/>
      <c r="I21" s="106"/>
      <c r="J21" s="106"/>
      <c r="K21" s="106"/>
      <c r="L21" s="106"/>
      <c r="M21" s="106"/>
      <c r="N21" s="20"/>
    </row>
    <row r="22" spans="1:14" ht="15.75" thickBot="1" x14ac:dyDescent="0.3">
      <c r="B22" s="309" t="s">
        <v>13</v>
      </c>
      <c r="C22" s="310"/>
      <c r="D22" s="194"/>
      <c r="E22" s="172">
        <f>SUM(E18:E21)</f>
        <v>522649956</v>
      </c>
      <c r="F22" s="174"/>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F18*80%</f>
        <v>148.80000000000001</v>
      </c>
      <c r="D24" s="40"/>
      <c r="E24" s="43">
        <f>E22</f>
        <v>522649956</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93" t="s">
        <v>163</v>
      </c>
      <c r="D30" s="120"/>
      <c r="E30" s="103"/>
      <c r="F30" s="103"/>
      <c r="G30" s="103"/>
      <c r="H30" s="103"/>
      <c r="I30" s="106"/>
      <c r="J30" s="106"/>
      <c r="K30" s="106"/>
      <c r="L30" s="106"/>
      <c r="M30" s="106"/>
      <c r="N30" s="107"/>
    </row>
    <row r="31" spans="1:14" x14ac:dyDescent="0.25">
      <c r="A31" s="98"/>
      <c r="B31" s="120" t="s">
        <v>140</v>
      </c>
      <c r="C31" s="193" t="s">
        <v>163</v>
      </c>
      <c r="D31" s="120"/>
      <c r="E31" s="103"/>
      <c r="F31" s="103"/>
      <c r="G31" s="103"/>
      <c r="H31" s="103"/>
      <c r="I31" s="106"/>
      <c r="J31" s="106"/>
      <c r="K31" s="106"/>
      <c r="L31" s="106"/>
      <c r="M31" s="106"/>
      <c r="N31" s="107"/>
    </row>
    <row r="32" spans="1:14" x14ac:dyDescent="0.25">
      <c r="A32" s="98"/>
      <c r="B32" s="120" t="s">
        <v>141</v>
      </c>
      <c r="C32" s="193" t="s">
        <v>163</v>
      </c>
      <c r="D32" s="120"/>
      <c r="E32" s="103"/>
      <c r="F32" s="103"/>
      <c r="G32" s="103"/>
      <c r="H32" s="103"/>
      <c r="I32" s="106"/>
      <c r="J32" s="106"/>
      <c r="K32" s="106"/>
      <c r="L32" s="106"/>
      <c r="M32" s="106"/>
      <c r="N32" s="107"/>
    </row>
    <row r="33" spans="1:17" x14ac:dyDescent="0.25">
      <c r="A33" s="98"/>
      <c r="B33" s="120" t="s">
        <v>142</v>
      </c>
      <c r="C33" s="193" t="s">
        <v>163</v>
      </c>
      <c r="D33" s="120"/>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93">
        <v>40</v>
      </c>
      <c r="E40" s="311">
        <f>+D40+D41</f>
        <v>40</v>
      </c>
      <c r="F40" s="103"/>
      <c r="G40" s="103"/>
      <c r="H40" s="103"/>
      <c r="I40" s="106"/>
      <c r="J40" s="106"/>
      <c r="K40" s="106"/>
      <c r="L40" s="106"/>
      <c r="M40" s="106"/>
      <c r="N40" s="107"/>
    </row>
    <row r="41" spans="1:17" ht="42.75" x14ac:dyDescent="0.25">
      <c r="A41" s="98"/>
      <c r="B41" s="104" t="s">
        <v>145</v>
      </c>
      <c r="C41" s="105">
        <v>60</v>
      </c>
      <c r="D41" s="193">
        <f>+F151</f>
        <v>0</v>
      </c>
      <c r="E41" s="312"/>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13" t="s">
        <v>34</v>
      </c>
      <c r="N45" s="313"/>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x14ac:dyDescent="0.25">
      <c r="A49" s="45">
        <v>1</v>
      </c>
      <c r="B49" s="113" t="s">
        <v>159</v>
      </c>
      <c r="C49" s="114" t="s">
        <v>189</v>
      </c>
      <c r="D49" s="113" t="s">
        <v>188</v>
      </c>
      <c r="E49" s="108" t="s">
        <v>642</v>
      </c>
      <c r="F49" s="109" t="s">
        <v>137</v>
      </c>
      <c r="G49" s="155">
        <v>1</v>
      </c>
      <c r="H49" s="116">
        <v>40924</v>
      </c>
      <c r="I49" s="116">
        <v>41273</v>
      </c>
      <c r="J49" s="110" t="s">
        <v>138</v>
      </c>
      <c r="K49" s="241">
        <f>(I49-H49)/30</f>
        <v>11.633333333333333</v>
      </c>
      <c r="L49" s="241"/>
      <c r="M49" s="101">
        <v>312</v>
      </c>
      <c r="N49" s="101">
        <f>+M49*G49</f>
        <v>312</v>
      </c>
      <c r="O49" s="26">
        <v>872778816</v>
      </c>
      <c r="P49" s="26" t="s">
        <v>643</v>
      </c>
      <c r="Q49" s="156"/>
      <c r="R49" s="111"/>
      <c r="S49" s="111"/>
      <c r="T49" s="111"/>
      <c r="U49" s="111"/>
      <c r="V49" s="111"/>
      <c r="W49" s="111"/>
      <c r="X49" s="111"/>
      <c r="Y49" s="111"/>
      <c r="Z49" s="111"/>
    </row>
    <row r="50" spans="1:26" s="112" customFormat="1" ht="116.25" customHeight="1" x14ac:dyDescent="0.25">
      <c r="A50" s="45">
        <f>+A49+1</f>
        <v>2</v>
      </c>
      <c r="B50" s="113" t="s">
        <v>159</v>
      </c>
      <c r="C50" s="114" t="s">
        <v>189</v>
      </c>
      <c r="D50" s="113" t="s">
        <v>188</v>
      </c>
      <c r="E50" s="108" t="s">
        <v>644</v>
      </c>
      <c r="F50" s="109" t="s">
        <v>137</v>
      </c>
      <c r="G50" s="155">
        <v>1</v>
      </c>
      <c r="H50" s="116">
        <v>41246</v>
      </c>
      <c r="I50" s="116">
        <v>41912</v>
      </c>
      <c r="J50" s="110" t="s">
        <v>138</v>
      </c>
      <c r="K50" s="241">
        <f>(I50-I49)/30</f>
        <v>21.3</v>
      </c>
      <c r="L50" s="241">
        <f>(I49-H50)/30</f>
        <v>0.9</v>
      </c>
      <c r="M50" s="101">
        <v>115</v>
      </c>
      <c r="N50" s="101">
        <f t="shared" ref="N50:N56" si="0">+M50*G50</f>
        <v>115</v>
      </c>
      <c r="O50" s="26">
        <v>508632338</v>
      </c>
      <c r="P50" s="26" t="s">
        <v>645</v>
      </c>
      <c r="Q50" s="156" t="s">
        <v>699</v>
      </c>
      <c r="R50" s="111"/>
      <c r="S50" s="111"/>
      <c r="T50" s="111"/>
      <c r="U50" s="111"/>
      <c r="V50" s="111"/>
      <c r="W50" s="111"/>
      <c r="X50" s="111"/>
      <c r="Y50" s="111"/>
      <c r="Z50" s="111"/>
    </row>
    <row r="51" spans="1:26" s="112" customFormat="1" ht="129.75" customHeight="1" x14ac:dyDescent="0.25">
      <c r="A51" s="45">
        <f t="shared" ref="A51:A56" si="1">+A50+1</f>
        <v>3</v>
      </c>
      <c r="B51" s="113" t="s">
        <v>159</v>
      </c>
      <c r="C51" s="114" t="s">
        <v>189</v>
      </c>
      <c r="D51" s="113" t="s">
        <v>188</v>
      </c>
      <c r="E51" s="108" t="s">
        <v>646</v>
      </c>
      <c r="F51" s="109" t="s">
        <v>137</v>
      </c>
      <c r="G51" s="155">
        <v>1</v>
      </c>
      <c r="H51" s="116">
        <v>41661</v>
      </c>
      <c r="I51" s="116">
        <v>41912</v>
      </c>
      <c r="J51" s="110" t="s">
        <v>138</v>
      </c>
      <c r="K51" s="241">
        <f>((I51-H51)/30)-L51</f>
        <v>0</v>
      </c>
      <c r="L51" s="241">
        <f>(I51-H51)/30</f>
        <v>8.3666666666666671</v>
      </c>
      <c r="M51" s="101">
        <v>5292</v>
      </c>
      <c r="N51" s="101">
        <f t="shared" si="0"/>
        <v>5292</v>
      </c>
      <c r="O51" s="26">
        <v>4672832609</v>
      </c>
      <c r="P51" s="26" t="s">
        <v>647</v>
      </c>
      <c r="Q51" s="156" t="s">
        <v>699</v>
      </c>
      <c r="R51" s="111"/>
      <c r="S51" s="111"/>
      <c r="T51" s="111"/>
      <c r="U51" s="111"/>
      <c r="V51" s="111"/>
      <c r="W51" s="111"/>
      <c r="X51" s="111"/>
      <c r="Y51" s="111"/>
      <c r="Z51" s="111"/>
    </row>
    <row r="52" spans="1:26" s="112" customFormat="1" x14ac:dyDescent="0.25">
      <c r="A52" s="45">
        <f t="shared" si="1"/>
        <v>4</v>
      </c>
      <c r="B52" s="113" t="s">
        <v>159</v>
      </c>
      <c r="C52" s="114" t="s">
        <v>189</v>
      </c>
      <c r="D52" s="113" t="s">
        <v>188</v>
      </c>
      <c r="E52" s="108" t="s">
        <v>648</v>
      </c>
      <c r="F52" s="109" t="s">
        <v>137</v>
      </c>
      <c r="G52" s="155">
        <v>1</v>
      </c>
      <c r="H52" s="116">
        <v>41094</v>
      </c>
      <c r="I52" s="116">
        <v>41273</v>
      </c>
      <c r="J52" s="110" t="s">
        <v>138</v>
      </c>
      <c r="K52" s="241">
        <f>((I52-H52)/30)-L52</f>
        <v>0</v>
      </c>
      <c r="L52" s="241">
        <f>(I52-H52)/30</f>
        <v>5.9666666666666668</v>
      </c>
      <c r="M52" s="101">
        <v>52</v>
      </c>
      <c r="N52" s="101">
        <f t="shared" si="0"/>
        <v>52</v>
      </c>
      <c r="O52" s="26">
        <v>22208964</v>
      </c>
      <c r="P52" s="26" t="s">
        <v>649</v>
      </c>
      <c r="Q52" s="156"/>
      <c r="R52" s="111"/>
      <c r="S52" s="111"/>
      <c r="T52" s="111"/>
      <c r="U52" s="111"/>
      <c r="V52" s="111"/>
      <c r="W52" s="111"/>
      <c r="X52" s="111"/>
      <c r="Y52" s="111"/>
      <c r="Z52" s="111"/>
    </row>
    <row r="53" spans="1:26" s="112" customFormat="1" x14ac:dyDescent="0.25">
      <c r="A53" s="45">
        <f t="shared" si="1"/>
        <v>5</v>
      </c>
      <c r="B53" s="113"/>
      <c r="C53" s="114"/>
      <c r="D53" s="113"/>
      <c r="E53" s="108"/>
      <c r="F53" s="109"/>
      <c r="G53" s="155"/>
      <c r="H53" s="109"/>
      <c r="I53" s="110"/>
      <c r="J53" s="110"/>
      <c r="K53" s="110"/>
      <c r="L53" s="110"/>
      <c r="M53" s="101"/>
      <c r="N53" s="101">
        <f t="shared" si="0"/>
        <v>0</v>
      </c>
      <c r="O53" s="26"/>
      <c r="P53" s="26"/>
      <c r="Q53" s="156"/>
      <c r="R53" s="111"/>
      <c r="S53" s="111"/>
      <c r="T53" s="111"/>
      <c r="U53" s="111"/>
      <c r="V53" s="111"/>
      <c r="W53" s="111"/>
      <c r="X53" s="111"/>
      <c r="Y53" s="111"/>
      <c r="Z53" s="111"/>
    </row>
    <row r="54" spans="1:26" s="112" customFormat="1" x14ac:dyDescent="0.25">
      <c r="A54" s="45">
        <f t="shared" si="1"/>
        <v>6</v>
      </c>
      <c r="B54" s="113"/>
      <c r="C54" s="114"/>
      <c r="D54" s="113"/>
      <c r="E54" s="108"/>
      <c r="F54" s="109"/>
      <c r="G54" s="155"/>
      <c r="H54" s="109"/>
      <c r="I54" s="110"/>
      <c r="J54" s="110"/>
      <c r="K54" s="110"/>
      <c r="L54" s="110"/>
      <c r="M54" s="101"/>
      <c r="N54" s="101">
        <f t="shared" si="0"/>
        <v>0</v>
      </c>
      <c r="O54" s="26"/>
      <c r="P54" s="26"/>
      <c r="Q54" s="156"/>
      <c r="R54" s="111"/>
      <c r="S54" s="111"/>
      <c r="T54" s="111"/>
      <c r="U54" s="111"/>
      <c r="V54" s="111"/>
      <c r="W54" s="111"/>
      <c r="X54" s="111"/>
      <c r="Y54" s="111"/>
      <c r="Z54" s="111"/>
    </row>
    <row r="55" spans="1:26" s="112" customFormat="1" x14ac:dyDescent="0.25">
      <c r="A55" s="45">
        <f t="shared" si="1"/>
        <v>7</v>
      </c>
      <c r="B55" s="113"/>
      <c r="C55" s="114"/>
      <c r="D55" s="113"/>
      <c r="E55" s="108"/>
      <c r="F55" s="109"/>
      <c r="G55" s="155"/>
      <c r="H55" s="109"/>
      <c r="I55" s="110"/>
      <c r="J55" s="110"/>
      <c r="K55" s="110"/>
      <c r="L55" s="110"/>
      <c r="M55" s="101"/>
      <c r="N55" s="101">
        <f t="shared" si="0"/>
        <v>0</v>
      </c>
      <c r="O55" s="26"/>
      <c r="P55" s="26"/>
      <c r="Q55" s="156"/>
      <c r="R55" s="111"/>
      <c r="S55" s="111"/>
      <c r="T55" s="111"/>
      <c r="U55" s="111"/>
      <c r="V55" s="111"/>
      <c r="W55" s="111"/>
      <c r="X55" s="111"/>
      <c r="Y55" s="111"/>
      <c r="Z55" s="111"/>
    </row>
    <row r="56" spans="1:26" s="112" customFormat="1" x14ac:dyDescent="0.25">
      <c r="A56" s="45">
        <f t="shared" si="1"/>
        <v>8</v>
      </c>
      <c r="B56" s="113"/>
      <c r="C56" s="114"/>
      <c r="D56" s="113"/>
      <c r="E56" s="108"/>
      <c r="F56" s="109"/>
      <c r="G56" s="155"/>
      <c r="H56" s="109"/>
      <c r="I56" s="110"/>
      <c r="J56" s="110"/>
      <c r="K56" s="110"/>
      <c r="L56" s="110"/>
      <c r="M56" s="101"/>
      <c r="N56" s="101">
        <f t="shared" si="0"/>
        <v>0</v>
      </c>
      <c r="O56" s="26"/>
      <c r="P56" s="26"/>
      <c r="Q56" s="156"/>
      <c r="R56" s="111"/>
      <c r="S56" s="111"/>
      <c r="T56" s="111"/>
      <c r="U56" s="111"/>
      <c r="V56" s="111"/>
      <c r="W56" s="111"/>
      <c r="X56" s="111"/>
      <c r="Y56" s="111"/>
      <c r="Z56" s="111"/>
    </row>
    <row r="57" spans="1:26" s="112" customFormat="1" x14ac:dyDescent="0.25">
      <c r="A57" s="45"/>
      <c r="B57" s="48" t="s">
        <v>15</v>
      </c>
      <c r="C57" s="114"/>
      <c r="D57" s="113"/>
      <c r="E57" s="108"/>
      <c r="F57" s="109"/>
      <c r="G57" s="155"/>
      <c r="H57" s="109"/>
      <c r="I57" s="110"/>
      <c r="J57" s="110"/>
      <c r="K57" s="115">
        <f t="shared" ref="K57:N57" si="2">SUM(K49:K56)</f>
        <v>32.933333333333337</v>
      </c>
      <c r="L57" s="115">
        <f t="shared" si="2"/>
        <v>15.233333333333334</v>
      </c>
      <c r="M57" s="154">
        <f t="shared" si="2"/>
        <v>5771</v>
      </c>
      <c r="N57" s="115">
        <f t="shared" si="2"/>
        <v>5771</v>
      </c>
      <c r="O57" s="26"/>
      <c r="P57" s="26"/>
      <c r="Q57" s="157"/>
    </row>
    <row r="58" spans="1:26" s="29" customFormat="1" x14ac:dyDescent="0.25">
      <c r="E58" s="30"/>
    </row>
    <row r="59" spans="1:26" s="29" customFormat="1" x14ac:dyDescent="0.25">
      <c r="B59" s="299" t="s">
        <v>27</v>
      </c>
      <c r="C59" s="299" t="s">
        <v>26</v>
      </c>
      <c r="D59" s="301" t="s">
        <v>33</v>
      </c>
      <c r="E59" s="301"/>
    </row>
    <row r="60" spans="1:26" s="29" customFormat="1" x14ac:dyDescent="0.25">
      <c r="B60" s="300"/>
      <c r="C60" s="300"/>
      <c r="D60" s="195" t="s">
        <v>22</v>
      </c>
      <c r="E60" s="61" t="s">
        <v>23</v>
      </c>
    </row>
    <row r="61" spans="1:26" s="29" customFormat="1" ht="30.6" customHeight="1" x14ac:dyDescent="0.25">
      <c r="B61" s="58" t="s">
        <v>20</v>
      </c>
      <c r="C61" s="59">
        <f>+K57</f>
        <v>32.933333333333337</v>
      </c>
      <c r="D61" s="56" t="s">
        <v>163</v>
      </c>
      <c r="E61" s="57"/>
      <c r="F61" s="31"/>
      <c r="G61" s="31"/>
      <c r="H61" s="31"/>
      <c r="I61" s="31"/>
      <c r="J61" s="31"/>
      <c r="K61" s="31"/>
      <c r="L61" s="31"/>
      <c r="M61" s="31"/>
    </row>
    <row r="62" spans="1:26" s="29" customFormat="1" ht="30" customHeight="1" x14ac:dyDescent="0.25">
      <c r="B62" s="58" t="s">
        <v>24</v>
      </c>
      <c r="C62" s="59">
        <f>+M57</f>
        <v>5771</v>
      </c>
      <c r="D62" s="56" t="s">
        <v>163</v>
      </c>
      <c r="E62" s="57"/>
    </row>
    <row r="63" spans="1:26" s="29" customFormat="1" x14ac:dyDescent="0.25">
      <c r="B63" s="32"/>
      <c r="C63" s="317"/>
      <c r="D63" s="317"/>
      <c r="E63" s="317"/>
      <c r="F63" s="317"/>
      <c r="G63" s="317"/>
      <c r="H63" s="317"/>
      <c r="I63" s="317"/>
      <c r="J63" s="317"/>
      <c r="K63" s="317"/>
      <c r="L63" s="317"/>
      <c r="M63" s="317"/>
      <c r="N63" s="317"/>
    </row>
    <row r="64" spans="1:26" ht="28.15" customHeight="1" thickBot="1" x14ac:dyDescent="0.3"/>
    <row r="65" spans="2:17" ht="27" thickBot="1" x14ac:dyDescent="0.3">
      <c r="B65" s="318" t="s">
        <v>103</v>
      </c>
      <c r="C65" s="318"/>
      <c r="D65" s="318"/>
      <c r="E65" s="318"/>
      <c r="F65" s="318"/>
      <c r="G65" s="318"/>
      <c r="H65" s="318"/>
      <c r="I65" s="318"/>
      <c r="J65" s="318"/>
      <c r="K65" s="318"/>
      <c r="L65" s="318"/>
      <c r="M65" s="318"/>
      <c r="N65" s="318"/>
    </row>
    <row r="68" spans="2:17" ht="109.5" customHeight="1" x14ac:dyDescent="0.25">
      <c r="B68" s="119" t="s">
        <v>150</v>
      </c>
      <c r="C68" s="66" t="s">
        <v>2</v>
      </c>
      <c r="D68" s="66" t="s">
        <v>105</v>
      </c>
      <c r="E68" s="66" t="s">
        <v>104</v>
      </c>
      <c r="F68" s="66" t="s">
        <v>106</v>
      </c>
      <c r="G68" s="66" t="s">
        <v>107</v>
      </c>
      <c r="H68" s="66" t="s">
        <v>108</v>
      </c>
      <c r="I68" s="66" t="s">
        <v>109</v>
      </c>
      <c r="J68" s="66" t="s">
        <v>110</v>
      </c>
      <c r="K68" s="66" t="s">
        <v>111</v>
      </c>
      <c r="L68" s="66" t="s">
        <v>112</v>
      </c>
      <c r="M68" s="95" t="s">
        <v>113</v>
      </c>
      <c r="N68" s="95" t="s">
        <v>114</v>
      </c>
      <c r="O68" s="314" t="s">
        <v>3</v>
      </c>
      <c r="P68" s="316"/>
      <c r="Q68" s="66" t="s">
        <v>17</v>
      </c>
    </row>
    <row r="69" spans="2:17" ht="30" x14ac:dyDescent="0.25">
      <c r="B69" s="3" t="s">
        <v>540</v>
      </c>
      <c r="C69" s="3" t="s">
        <v>597</v>
      </c>
      <c r="D69" s="97" t="s">
        <v>650</v>
      </c>
      <c r="E69" s="5">
        <v>48</v>
      </c>
      <c r="F69" s="4" t="s">
        <v>165</v>
      </c>
      <c r="G69" s="237" t="s">
        <v>651</v>
      </c>
      <c r="H69" s="4" t="s">
        <v>137</v>
      </c>
      <c r="I69" s="96" t="s">
        <v>165</v>
      </c>
      <c r="J69" s="96" t="s">
        <v>137</v>
      </c>
      <c r="K69" s="120" t="s">
        <v>137</v>
      </c>
      <c r="L69" s="120" t="s">
        <v>137</v>
      </c>
      <c r="M69" s="120" t="s">
        <v>137</v>
      </c>
      <c r="N69" s="120" t="s">
        <v>137</v>
      </c>
      <c r="O69" s="321"/>
      <c r="P69" s="322"/>
      <c r="Q69" s="120" t="s">
        <v>137</v>
      </c>
    </row>
    <row r="70" spans="2:17" ht="30" x14ac:dyDescent="0.25">
      <c r="B70" s="3" t="s">
        <v>540</v>
      </c>
      <c r="C70" s="3" t="s">
        <v>597</v>
      </c>
      <c r="D70" s="97" t="s">
        <v>652</v>
      </c>
      <c r="E70" s="5">
        <v>36</v>
      </c>
      <c r="F70" s="4" t="s">
        <v>165</v>
      </c>
      <c r="G70" s="211" t="s">
        <v>653</v>
      </c>
      <c r="H70" s="4" t="s">
        <v>165</v>
      </c>
      <c r="I70" s="96" t="s">
        <v>165</v>
      </c>
      <c r="J70" s="96" t="s">
        <v>137</v>
      </c>
      <c r="K70" s="120" t="s">
        <v>137</v>
      </c>
      <c r="L70" s="120" t="s">
        <v>137</v>
      </c>
      <c r="M70" s="120" t="s">
        <v>137</v>
      </c>
      <c r="N70" s="120" t="s">
        <v>137</v>
      </c>
      <c r="O70" s="321"/>
      <c r="P70" s="322"/>
      <c r="Q70" s="120" t="s">
        <v>137</v>
      </c>
    </row>
    <row r="71" spans="2:17" ht="45" x14ac:dyDescent="0.25">
      <c r="B71" s="3" t="s">
        <v>543</v>
      </c>
      <c r="C71" s="3" t="s">
        <v>597</v>
      </c>
      <c r="D71" s="97" t="s">
        <v>654</v>
      </c>
      <c r="E71" s="5">
        <v>102</v>
      </c>
      <c r="F71" s="4" t="s">
        <v>165</v>
      </c>
      <c r="G71" s="211" t="s">
        <v>651</v>
      </c>
      <c r="H71" s="4" t="s">
        <v>137</v>
      </c>
      <c r="I71" s="96" t="s">
        <v>165</v>
      </c>
      <c r="J71" s="96" t="s">
        <v>137</v>
      </c>
      <c r="K71" s="120" t="s">
        <v>137</v>
      </c>
      <c r="L71" s="120" t="s">
        <v>137</v>
      </c>
      <c r="M71" s="120" t="s">
        <v>137</v>
      </c>
      <c r="N71" s="120" t="s">
        <v>137</v>
      </c>
      <c r="O71" s="321"/>
      <c r="P71" s="322"/>
      <c r="Q71" s="120" t="s">
        <v>137</v>
      </c>
    </row>
    <row r="72" spans="2:17" x14ac:dyDescent="0.25">
      <c r="B72" s="3"/>
      <c r="C72" s="3"/>
      <c r="D72" s="97"/>
      <c r="E72" s="5"/>
      <c r="F72" s="4"/>
      <c r="G72" s="4"/>
      <c r="H72" s="4"/>
      <c r="I72" s="96"/>
      <c r="J72" s="96"/>
      <c r="K72" s="120"/>
      <c r="L72" s="120"/>
      <c r="M72" s="120"/>
      <c r="N72" s="120"/>
      <c r="O72" s="321"/>
      <c r="P72" s="322"/>
      <c r="Q72" s="120"/>
    </row>
    <row r="73" spans="2:17" x14ac:dyDescent="0.25">
      <c r="B73" s="3"/>
      <c r="C73" s="3"/>
      <c r="D73" s="97"/>
      <c r="E73" s="5"/>
      <c r="F73" s="4"/>
      <c r="G73" s="4"/>
      <c r="H73" s="4"/>
      <c r="I73" s="96"/>
      <c r="J73" s="96"/>
      <c r="K73" s="120"/>
      <c r="L73" s="120"/>
      <c r="M73" s="120"/>
      <c r="N73" s="120"/>
      <c r="O73" s="321"/>
      <c r="P73" s="322"/>
      <c r="Q73" s="120"/>
    </row>
    <row r="74" spans="2:17" x14ac:dyDescent="0.25">
      <c r="B74" s="3"/>
      <c r="C74" s="3"/>
      <c r="D74" s="5"/>
      <c r="E74" s="5"/>
      <c r="F74" s="4"/>
      <c r="G74" s="4"/>
      <c r="H74" s="4"/>
      <c r="I74" s="96"/>
      <c r="J74" s="96"/>
      <c r="K74" s="120"/>
      <c r="L74" s="120"/>
      <c r="M74" s="120"/>
      <c r="N74" s="120"/>
      <c r="O74" s="321"/>
      <c r="P74" s="322"/>
      <c r="Q74" s="120"/>
    </row>
    <row r="75" spans="2:17" x14ac:dyDescent="0.25">
      <c r="B75" s="120"/>
      <c r="C75" s="120"/>
      <c r="D75" s="120"/>
      <c r="E75" s="120"/>
      <c r="F75" s="120"/>
      <c r="G75" s="120"/>
      <c r="H75" s="120"/>
      <c r="I75" s="120"/>
      <c r="J75" s="120"/>
      <c r="K75" s="120"/>
      <c r="L75" s="120"/>
      <c r="M75" s="120"/>
      <c r="N75" s="120"/>
      <c r="O75" s="321"/>
      <c r="P75" s="322"/>
      <c r="Q75" s="120"/>
    </row>
    <row r="76" spans="2:17" x14ac:dyDescent="0.25">
      <c r="B76" s="9" t="s">
        <v>1</v>
      </c>
    </row>
    <row r="77" spans="2:17" x14ac:dyDescent="0.25">
      <c r="B77" s="9" t="s">
        <v>36</v>
      </c>
    </row>
    <row r="78" spans="2:17" x14ac:dyDescent="0.25">
      <c r="B78" s="9" t="s">
        <v>61</v>
      </c>
    </row>
    <row r="80" spans="2:17" ht="15.75" thickBot="1" x14ac:dyDescent="0.3"/>
    <row r="81" spans="2:17" ht="27" thickBot="1" x14ac:dyDescent="0.3">
      <c r="B81" s="323" t="s">
        <v>37</v>
      </c>
      <c r="C81" s="324"/>
      <c r="D81" s="324"/>
      <c r="E81" s="324"/>
      <c r="F81" s="324"/>
      <c r="G81" s="324"/>
      <c r="H81" s="324"/>
      <c r="I81" s="324"/>
      <c r="J81" s="324"/>
      <c r="K81" s="324"/>
      <c r="L81" s="324"/>
      <c r="M81" s="324"/>
      <c r="N81" s="325"/>
    </row>
    <row r="86" spans="2:17" ht="76.5" customHeight="1" x14ac:dyDescent="0.25">
      <c r="B86" s="119" t="s">
        <v>0</v>
      </c>
      <c r="C86" s="119" t="s">
        <v>38</v>
      </c>
      <c r="D86" s="119" t="s">
        <v>39</v>
      </c>
      <c r="E86" s="119" t="s">
        <v>115</v>
      </c>
      <c r="F86" s="119" t="s">
        <v>117</v>
      </c>
      <c r="G86" s="119" t="s">
        <v>118</v>
      </c>
      <c r="H86" s="119" t="s">
        <v>119</v>
      </c>
      <c r="I86" s="119" t="s">
        <v>116</v>
      </c>
      <c r="J86" s="314" t="s">
        <v>120</v>
      </c>
      <c r="K86" s="315"/>
      <c r="L86" s="316"/>
      <c r="M86" s="119" t="s">
        <v>124</v>
      </c>
      <c r="N86" s="119" t="s">
        <v>40</v>
      </c>
      <c r="O86" s="119" t="s">
        <v>41</v>
      </c>
      <c r="P86" s="314" t="s">
        <v>3</v>
      </c>
      <c r="Q86" s="316"/>
    </row>
    <row r="87" spans="2:17" ht="60.75" customHeight="1" x14ac:dyDescent="0.25">
      <c r="B87" s="192" t="s">
        <v>42</v>
      </c>
      <c r="C87" s="231">
        <v>2</v>
      </c>
      <c r="D87" s="3"/>
      <c r="E87" s="3"/>
      <c r="F87" s="3"/>
      <c r="G87" s="3"/>
      <c r="H87" s="3"/>
      <c r="I87" s="5"/>
      <c r="J87" s="1" t="s">
        <v>121</v>
      </c>
      <c r="K87" s="97" t="s">
        <v>122</v>
      </c>
      <c r="L87" s="96" t="s">
        <v>123</v>
      </c>
      <c r="M87" s="120"/>
      <c r="N87" s="120"/>
      <c r="O87" s="120"/>
      <c r="P87" s="328"/>
      <c r="Q87" s="328"/>
    </row>
    <row r="88" spans="2:17" ht="106.5" customHeight="1" x14ac:dyDescent="0.25">
      <c r="B88" s="192" t="s">
        <v>42</v>
      </c>
      <c r="C88" s="175"/>
      <c r="D88" s="192" t="s">
        <v>655</v>
      </c>
      <c r="E88" s="3">
        <v>29812957</v>
      </c>
      <c r="F88" s="3" t="s">
        <v>193</v>
      </c>
      <c r="G88" s="3" t="s">
        <v>656</v>
      </c>
      <c r="H88" s="180">
        <v>36979</v>
      </c>
      <c r="I88" s="238" t="s">
        <v>657</v>
      </c>
      <c r="J88" s="1" t="s">
        <v>189</v>
      </c>
      <c r="K88" s="97" t="s">
        <v>658</v>
      </c>
      <c r="L88" s="97" t="s">
        <v>659</v>
      </c>
      <c r="M88" s="193" t="s">
        <v>137</v>
      </c>
      <c r="N88" s="193" t="s">
        <v>137</v>
      </c>
      <c r="O88" s="193" t="s">
        <v>137</v>
      </c>
      <c r="P88" s="328"/>
      <c r="Q88" s="328"/>
    </row>
    <row r="89" spans="2:17" ht="27" customHeight="1" x14ac:dyDescent="0.25">
      <c r="B89" s="192"/>
      <c r="C89" s="175"/>
      <c r="D89" s="3"/>
      <c r="E89" s="3"/>
      <c r="F89" s="3"/>
      <c r="G89" s="3"/>
      <c r="H89" s="3"/>
      <c r="I89" s="5"/>
      <c r="J89" s="192" t="s">
        <v>660</v>
      </c>
      <c r="K89" s="97" t="s">
        <v>661</v>
      </c>
      <c r="L89" s="96" t="s">
        <v>662</v>
      </c>
      <c r="M89" s="193" t="s">
        <v>137</v>
      </c>
      <c r="N89" s="193" t="s">
        <v>137</v>
      </c>
      <c r="O89" s="193" t="s">
        <v>137</v>
      </c>
      <c r="P89" s="328"/>
      <c r="Q89" s="328"/>
    </row>
    <row r="90" spans="2:17" ht="35.25" customHeight="1" x14ac:dyDescent="0.25">
      <c r="B90" s="192" t="s">
        <v>42</v>
      </c>
      <c r="C90" s="175"/>
      <c r="D90" s="192" t="s">
        <v>323</v>
      </c>
      <c r="E90" s="3">
        <v>42012035</v>
      </c>
      <c r="F90" s="3" t="s">
        <v>327</v>
      </c>
      <c r="G90" s="3" t="s">
        <v>663</v>
      </c>
      <c r="H90" s="180">
        <v>41111</v>
      </c>
      <c r="I90" s="5" t="s">
        <v>165</v>
      </c>
      <c r="J90" s="1" t="s">
        <v>189</v>
      </c>
      <c r="K90" s="97" t="s">
        <v>664</v>
      </c>
      <c r="L90" s="181" t="s">
        <v>665</v>
      </c>
      <c r="M90" s="193" t="s">
        <v>137</v>
      </c>
      <c r="N90" s="193" t="s">
        <v>137</v>
      </c>
      <c r="O90" s="193" t="s">
        <v>137</v>
      </c>
      <c r="P90" s="328"/>
      <c r="Q90" s="328"/>
    </row>
    <row r="91" spans="2:17" ht="57" customHeight="1" x14ac:dyDescent="0.25">
      <c r="B91" s="192"/>
      <c r="C91" s="175"/>
      <c r="D91" s="192"/>
      <c r="E91" s="3"/>
      <c r="F91" s="3"/>
      <c r="G91" s="3"/>
      <c r="H91" s="180"/>
      <c r="I91" s="5"/>
      <c r="J91" s="192" t="s">
        <v>666</v>
      </c>
      <c r="K91" s="97" t="s">
        <v>667</v>
      </c>
      <c r="L91" s="181" t="s">
        <v>668</v>
      </c>
      <c r="M91" s="193" t="s">
        <v>137</v>
      </c>
      <c r="N91" s="193" t="s">
        <v>137</v>
      </c>
      <c r="O91" s="193" t="s">
        <v>137</v>
      </c>
      <c r="P91" s="328"/>
      <c r="Q91" s="328"/>
    </row>
    <row r="92" spans="2:17" ht="62.25" customHeight="1" x14ac:dyDescent="0.25">
      <c r="B92" s="192"/>
      <c r="C92" s="175"/>
      <c r="D92" s="3"/>
      <c r="E92" s="3"/>
      <c r="F92" s="3"/>
      <c r="G92" s="3"/>
      <c r="H92" s="180"/>
      <c r="I92" s="5"/>
      <c r="J92" s="192" t="s">
        <v>666</v>
      </c>
      <c r="K92" s="97" t="s">
        <v>669</v>
      </c>
      <c r="L92" s="181" t="s">
        <v>668</v>
      </c>
      <c r="M92" s="193" t="s">
        <v>137</v>
      </c>
      <c r="N92" s="193" t="s">
        <v>137</v>
      </c>
      <c r="O92" s="193" t="s">
        <v>137</v>
      </c>
      <c r="P92" s="328"/>
      <c r="Q92" s="328"/>
    </row>
    <row r="93" spans="2:17" ht="28.5" customHeight="1" x14ac:dyDescent="0.25">
      <c r="B93" s="192" t="s">
        <v>43</v>
      </c>
      <c r="C93" s="175">
        <v>1</v>
      </c>
      <c r="D93" s="192" t="s">
        <v>670</v>
      </c>
      <c r="E93" s="3">
        <v>1097032092</v>
      </c>
      <c r="F93" s="3" t="s">
        <v>262</v>
      </c>
      <c r="G93" s="3" t="s">
        <v>656</v>
      </c>
      <c r="H93" s="180">
        <v>41026</v>
      </c>
      <c r="I93" s="5">
        <v>131643</v>
      </c>
      <c r="J93" s="192" t="s">
        <v>189</v>
      </c>
      <c r="K93" s="226" t="s">
        <v>671</v>
      </c>
      <c r="L93" s="181" t="s">
        <v>262</v>
      </c>
      <c r="M93" s="193" t="s">
        <v>137</v>
      </c>
      <c r="N93" s="193" t="s">
        <v>137</v>
      </c>
      <c r="O93" s="193" t="s">
        <v>137</v>
      </c>
      <c r="P93" s="328"/>
      <c r="Q93" s="328"/>
    </row>
    <row r="94" spans="2:17" ht="69.75" customHeight="1" x14ac:dyDescent="0.25">
      <c r="B94" s="192"/>
      <c r="C94" s="192"/>
      <c r="D94" s="3"/>
      <c r="E94" s="3"/>
      <c r="F94" s="3"/>
      <c r="G94" s="3"/>
      <c r="H94" s="3"/>
      <c r="I94" s="5"/>
      <c r="J94" s="196" t="s">
        <v>672</v>
      </c>
      <c r="K94" s="97" t="s">
        <v>673</v>
      </c>
      <c r="L94" s="97" t="s">
        <v>674</v>
      </c>
      <c r="M94" s="193"/>
      <c r="N94" s="193"/>
      <c r="O94" s="193"/>
      <c r="P94" s="328"/>
      <c r="Q94" s="328"/>
    </row>
    <row r="96" spans="2:17" ht="15.75" thickBot="1" x14ac:dyDescent="0.3"/>
    <row r="97" spans="1:26" ht="27" thickBot="1" x14ac:dyDescent="0.3">
      <c r="B97" s="323" t="s">
        <v>45</v>
      </c>
      <c r="C97" s="324"/>
      <c r="D97" s="324"/>
      <c r="E97" s="324"/>
      <c r="F97" s="324"/>
      <c r="G97" s="324"/>
      <c r="H97" s="324"/>
      <c r="I97" s="324"/>
      <c r="J97" s="324"/>
      <c r="K97" s="324"/>
      <c r="L97" s="324"/>
      <c r="M97" s="324"/>
      <c r="N97" s="325"/>
    </row>
    <row r="100" spans="1:26" ht="46.15" customHeight="1" x14ac:dyDescent="0.25">
      <c r="B100" s="66" t="s">
        <v>32</v>
      </c>
      <c r="C100" s="66" t="s">
        <v>46</v>
      </c>
      <c r="D100" s="314" t="s">
        <v>3</v>
      </c>
      <c r="E100" s="316"/>
    </row>
    <row r="101" spans="1:26" ht="46.9" customHeight="1" x14ac:dyDescent="0.25">
      <c r="B101" s="67" t="s">
        <v>125</v>
      </c>
      <c r="C101" s="193" t="s">
        <v>137</v>
      </c>
      <c r="D101" s="329"/>
      <c r="E101" s="329"/>
    </row>
    <row r="104" spans="1:26" ht="26.25" x14ac:dyDescent="0.25">
      <c r="B104" s="302" t="s">
        <v>63</v>
      </c>
      <c r="C104" s="303"/>
      <c r="D104" s="303"/>
      <c r="E104" s="303"/>
      <c r="F104" s="303"/>
      <c r="G104" s="303"/>
      <c r="H104" s="303"/>
      <c r="I104" s="303"/>
      <c r="J104" s="303"/>
      <c r="K104" s="303"/>
      <c r="L104" s="303"/>
      <c r="M104" s="303"/>
      <c r="N104" s="303"/>
      <c r="O104" s="303"/>
      <c r="P104" s="303"/>
    </row>
    <row r="106" spans="1:26" ht="15.75" thickBot="1" x14ac:dyDescent="0.3"/>
    <row r="107" spans="1:26" ht="27" thickBot="1" x14ac:dyDescent="0.3">
      <c r="B107" s="323" t="s">
        <v>53</v>
      </c>
      <c r="C107" s="324"/>
      <c r="D107" s="324"/>
      <c r="E107" s="324"/>
      <c r="F107" s="324"/>
      <c r="G107" s="324"/>
      <c r="H107" s="324"/>
      <c r="I107" s="324"/>
      <c r="J107" s="324"/>
      <c r="K107" s="324"/>
      <c r="L107" s="324"/>
      <c r="M107" s="324"/>
      <c r="N107" s="325"/>
    </row>
    <row r="109" spans="1:26" ht="15.75" thickBot="1" x14ac:dyDescent="0.3">
      <c r="M109" s="63"/>
      <c r="N109" s="63"/>
    </row>
    <row r="110" spans="1:26" s="106" customFormat="1" ht="109.5" customHeight="1" x14ac:dyDescent="0.25">
      <c r="B110" s="117" t="s">
        <v>146</v>
      </c>
      <c r="C110" s="117" t="s">
        <v>147</v>
      </c>
      <c r="D110" s="117" t="s">
        <v>148</v>
      </c>
      <c r="E110" s="117" t="s">
        <v>44</v>
      </c>
      <c r="F110" s="117" t="s">
        <v>21</v>
      </c>
      <c r="G110" s="117" t="s">
        <v>102</v>
      </c>
      <c r="H110" s="117" t="s">
        <v>16</v>
      </c>
      <c r="I110" s="117" t="s">
        <v>9</v>
      </c>
      <c r="J110" s="117" t="s">
        <v>30</v>
      </c>
      <c r="K110" s="117" t="s">
        <v>60</v>
      </c>
      <c r="L110" s="117" t="s">
        <v>19</v>
      </c>
      <c r="M110" s="102" t="s">
        <v>25</v>
      </c>
      <c r="N110" s="117" t="s">
        <v>149</v>
      </c>
      <c r="O110" s="117" t="s">
        <v>35</v>
      </c>
      <c r="P110" s="118" t="s">
        <v>10</v>
      </c>
      <c r="Q110" s="118" t="s">
        <v>18</v>
      </c>
    </row>
    <row r="111" spans="1:26" s="112" customFormat="1" x14ac:dyDescent="0.25">
      <c r="A111" s="45">
        <v>1</v>
      </c>
      <c r="B111" s="113" t="s">
        <v>159</v>
      </c>
      <c r="C111" s="114" t="s">
        <v>532</v>
      </c>
      <c r="D111" s="113" t="s">
        <v>188</v>
      </c>
      <c r="E111" s="108" t="s">
        <v>675</v>
      </c>
      <c r="F111" s="109" t="s">
        <v>137</v>
      </c>
      <c r="G111" s="155" t="s">
        <v>226</v>
      </c>
      <c r="H111" s="116">
        <v>41304</v>
      </c>
      <c r="I111" s="116">
        <v>41639</v>
      </c>
      <c r="J111" s="110" t="s">
        <v>138</v>
      </c>
      <c r="K111" s="205">
        <f>(I111-H111)/30</f>
        <v>11.166666666666666</v>
      </c>
      <c r="L111" s="110"/>
      <c r="M111" s="206">
        <v>4416</v>
      </c>
      <c r="N111" s="206" t="s">
        <v>226</v>
      </c>
      <c r="O111" s="26">
        <v>4003079450</v>
      </c>
      <c r="P111" s="26" t="s">
        <v>676</v>
      </c>
      <c r="Q111" s="156"/>
      <c r="R111" s="111"/>
      <c r="S111" s="111"/>
      <c r="T111" s="111"/>
      <c r="U111" s="111"/>
      <c r="V111" s="111"/>
      <c r="W111" s="111"/>
      <c r="X111" s="111"/>
      <c r="Y111" s="111"/>
      <c r="Z111" s="111"/>
    </row>
    <row r="112" spans="1:26" s="112" customFormat="1" x14ac:dyDescent="0.25">
      <c r="A112" s="45">
        <f>+A111+1</f>
        <v>2</v>
      </c>
      <c r="B112" s="113" t="s">
        <v>159</v>
      </c>
      <c r="C112" s="114" t="s">
        <v>532</v>
      </c>
      <c r="D112" s="113" t="s">
        <v>188</v>
      </c>
      <c r="E112" s="108" t="s">
        <v>677</v>
      </c>
      <c r="F112" s="109" t="s">
        <v>137</v>
      </c>
      <c r="G112" s="155" t="s">
        <v>226</v>
      </c>
      <c r="H112" s="116">
        <v>40925</v>
      </c>
      <c r="I112" s="116">
        <v>41273</v>
      </c>
      <c r="J112" s="110" t="s">
        <v>138</v>
      </c>
      <c r="K112" s="205">
        <f>(I112-H112)/30</f>
        <v>11.6</v>
      </c>
      <c r="L112" s="110"/>
      <c r="M112" s="206">
        <v>52</v>
      </c>
      <c r="N112" s="206" t="s">
        <v>226</v>
      </c>
      <c r="O112" s="26">
        <v>18746644</v>
      </c>
      <c r="P112" s="26" t="s">
        <v>678</v>
      </c>
      <c r="Q112" s="156"/>
      <c r="R112" s="111"/>
      <c r="S112" s="111"/>
      <c r="T112" s="111"/>
      <c r="U112" s="111"/>
      <c r="V112" s="111"/>
      <c r="W112" s="111"/>
      <c r="X112" s="111"/>
      <c r="Y112" s="111"/>
      <c r="Z112" s="111"/>
    </row>
    <row r="113" spans="1:26" s="112" customFormat="1" x14ac:dyDescent="0.25">
      <c r="A113" s="45">
        <f t="shared" ref="A113:A118" si="3">+A112+1</f>
        <v>3</v>
      </c>
      <c r="B113" s="113"/>
      <c r="C113" s="114"/>
      <c r="D113" s="113"/>
      <c r="E113" s="108"/>
      <c r="F113" s="109"/>
      <c r="G113" s="155"/>
      <c r="H113" s="116"/>
      <c r="I113" s="110"/>
      <c r="J113" s="110"/>
      <c r="K113" s="101"/>
      <c r="L113" s="206"/>
      <c r="M113" s="206"/>
      <c r="N113" s="206"/>
      <c r="O113" s="26"/>
      <c r="P113" s="26"/>
      <c r="Q113" s="156"/>
      <c r="R113" s="111"/>
      <c r="S113" s="111"/>
      <c r="T113" s="111"/>
      <c r="U113" s="111"/>
      <c r="V113" s="111"/>
      <c r="W113" s="111"/>
      <c r="X113" s="111"/>
      <c r="Y113" s="111"/>
      <c r="Z113" s="111"/>
    </row>
    <row r="114" spans="1:26" s="112" customFormat="1" x14ac:dyDescent="0.25">
      <c r="A114" s="45">
        <f t="shared" si="3"/>
        <v>4</v>
      </c>
      <c r="B114" s="113"/>
      <c r="C114" s="114"/>
      <c r="D114" s="113"/>
      <c r="E114" s="108"/>
      <c r="F114" s="109"/>
      <c r="G114" s="109"/>
      <c r="H114" s="109"/>
      <c r="I114" s="110"/>
      <c r="J114" s="110"/>
      <c r="K114" s="110"/>
      <c r="L114" s="110"/>
      <c r="M114" s="101"/>
      <c r="N114" s="101"/>
      <c r="O114" s="26"/>
      <c r="P114" s="26"/>
      <c r="Q114" s="156"/>
      <c r="R114" s="111"/>
      <c r="S114" s="111"/>
      <c r="T114" s="111"/>
      <c r="U114" s="111"/>
      <c r="V114" s="111"/>
      <c r="W114" s="111"/>
      <c r="X114" s="111"/>
      <c r="Y114" s="111"/>
      <c r="Z114" s="111"/>
    </row>
    <row r="115" spans="1:26" s="112" customFormat="1" x14ac:dyDescent="0.25">
      <c r="A115" s="45">
        <f t="shared" si="3"/>
        <v>5</v>
      </c>
      <c r="B115" s="113"/>
      <c r="C115" s="114"/>
      <c r="D115" s="113"/>
      <c r="E115" s="108"/>
      <c r="F115" s="109"/>
      <c r="G115" s="109"/>
      <c r="H115" s="109"/>
      <c r="I115" s="110"/>
      <c r="J115" s="110"/>
      <c r="K115" s="110"/>
      <c r="L115" s="110"/>
      <c r="M115" s="101"/>
      <c r="N115" s="101"/>
      <c r="O115" s="26"/>
      <c r="P115" s="26"/>
      <c r="Q115" s="156"/>
      <c r="R115" s="111"/>
      <c r="S115" s="111"/>
      <c r="T115" s="111"/>
      <c r="U115" s="111"/>
      <c r="V115" s="111"/>
      <c r="W115" s="111"/>
      <c r="X115" s="111"/>
      <c r="Y115" s="111"/>
      <c r="Z115" s="111"/>
    </row>
    <row r="116" spans="1:26" s="112" customFormat="1" x14ac:dyDescent="0.25">
      <c r="A116" s="45">
        <f t="shared" si="3"/>
        <v>6</v>
      </c>
      <c r="B116" s="113"/>
      <c r="C116" s="114"/>
      <c r="D116" s="113"/>
      <c r="E116" s="108"/>
      <c r="F116" s="109"/>
      <c r="G116" s="109"/>
      <c r="H116" s="109"/>
      <c r="I116" s="110"/>
      <c r="J116" s="110"/>
      <c r="K116" s="110"/>
      <c r="L116" s="110"/>
      <c r="M116" s="101"/>
      <c r="N116" s="101"/>
      <c r="O116" s="26"/>
      <c r="P116" s="26"/>
      <c r="Q116" s="156"/>
      <c r="R116" s="111"/>
      <c r="S116" s="111"/>
      <c r="T116" s="111"/>
      <c r="U116" s="111"/>
      <c r="V116" s="111"/>
      <c r="W116" s="111"/>
      <c r="X116" s="111"/>
      <c r="Y116" s="111"/>
      <c r="Z116" s="111"/>
    </row>
    <row r="117" spans="1:26" s="112" customFormat="1" x14ac:dyDescent="0.25">
      <c r="A117" s="45">
        <f t="shared" si="3"/>
        <v>7</v>
      </c>
      <c r="B117" s="113"/>
      <c r="C117" s="114"/>
      <c r="D117" s="113"/>
      <c r="E117" s="108"/>
      <c r="F117" s="109"/>
      <c r="G117" s="109"/>
      <c r="H117" s="109"/>
      <c r="I117" s="110"/>
      <c r="J117" s="110"/>
      <c r="K117" s="110"/>
      <c r="L117" s="110"/>
      <c r="M117" s="101"/>
      <c r="N117" s="101"/>
      <c r="O117" s="26"/>
      <c r="P117" s="26"/>
      <c r="Q117" s="156"/>
      <c r="R117" s="111"/>
      <c r="S117" s="111"/>
      <c r="T117" s="111"/>
      <c r="U117" s="111"/>
      <c r="V117" s="111"/>
      <c r="W117" s="111"/>
      <c r="X117" s="111"/>
      <c r="Y117" s="111"/>
      <c r="Z117" s="111"/>
    </row>
    <row r="118" spans="1:26" s="112" customFormat="1" x14ac:dyDescent="0.25">
      <c r="A118" s="45">
        <f t="shared" si="3"/>
        <v>8</v>
      </c>
      <c r="B118" s="113"/>
      <c r="C118" s="114"/>
      <c r="D118" s="113"/>
      <c r="E118" s="108"/>
      <c r="F118" s="109"/>
      <c r="G118" s="109"/>
      <c r="H118" s="109"/>
      <c r="I118" s="110"/>
      <c r="J118" s="110"/>
      <c r="K118" s="110"/>
      <c r="L118" s="110"/>
      <c r="M118" s="101"/>
      <c r="N118" s="101"/>
      <c r="O118" s="26"/>
      <c r="P118" s="26"/>
      <c r="Q118" s="156"/>
      <c r="R118" s="111"/>
      <c r="S118" s="111"/>
      <c r="T118" s="111"/>
      <c r="U118" s="111"/>
      <c r="V118" s="111"/>
      <c r="W118" s="111"/>
      <c r="X118" s="111"/>
      <c r="Y118" s="111"/>
      <c r="Z118" s="111"/>
    </row>
    <row r="119" spans="1:26" s="112" customFormat="1" x14ac:dyDescent="0.25">
      <c r="A119" s="45"/>
      <c r="B119" s="48" t="s">
        <v>15</v>
      </c>
      <c r="C119" s="114"/>
      <c r="D119" s="113"/>
      <c r="E119" s="108"/>
      <c r="F119" s="109"/>
      <c r="G119" s="109"/>
      <c r="H119" s="109"/>
      <c r="I119" s="110"/>
      <c r="J119" s="110"/>
      <c r="K119" s="115">
        <f t="shared" ref="K119:N119" si="4">SUM(K111:K118)</f>
        <v>22.766666666666666</v>
      </c>
      <c r="L119" s="115">
        <f t="shared" si="4"/>
        <v>0</v>
      </c>
      <c r="M119" s="154">
        <f t="shared" si="4"/>
        <v>4468</v>
      </c>
      <c r="N119" s="115">
        <f t="shared" si="4"/>
        <v>0</v>
      </c>
      <c r="O119" s="26"/>
      <c r="P119" s="26"/>
      <c r="Q119" s="157"/>
    </row>
    <row r="120" spans="1:26" x14ac:dyDescent="0.25">
      <c r="B120" s="29"/>
      <c r="C120" s="29"/>
      <c r="D120" s="29"/>
      <c r="E120" s="30"/>
      <c r="F120" s="29"/>
      <c r="G120" s="29"/>
      <c r="H120" s="29"/>
      <c r="I120" s="29"/>
      <c r="J120" s="29"/>
      <c r="K120" s="29"/>
      <c r="L120" s="29"/>
      <c r="M120" s="29"/>
      <c r="N120" s="29"/>
      <c r="O120" s="29"/>
      <c r="P120" s="29"/>
    </row>
    <row r="121" spans="1:26" ht="18.75" x14ac:dyDescent="0.25">
      <c r="B121" s="58" t="s">
        <v>31</v>
      </c>
      <c r="C121" s="71">
        <f>+K119</f>
        <v>22.766666666666666</v>
      </c>
      <c r="H121" s="31"/>
      <c r="I121" s="31"/>
      <c r="J121" s="31"/>
      <c r="K121" s="31"/>
      <c r="L121" s="31"/>
      <c r="M121" s="31"/>
      <c r="N121" s="29"/>
      <c r="O121" s="29"/>
      <c r="P121" s="29"/>
    </row>
    <row r="123" spans="1:26" ht="15.75" thickBot="1" x14ac:dyDescent="0.3"/>
    <row r="124" spans="1:26" ht="37.15" customHeight="1" thickBot="1" x14ac:dyDescent="0.3">
      <c r="B124" s="74" t="s">
        <v>48</v>
      </c>
      <c r="C124" s="75" t="s">
        <v>49</v>
      </c>
      <c r="D124" s="74" t="s">
        <v>50</v>
      </c>
      <c r="E124" s="75" t="s">
        <v>54</v>
      </c>
    </row>
    <row r="125" spans="1:26" ht="41.45" customHeight="1" x14ac:dyDescent="0.25">
      <c r="B125" s="65" t="s">
        <v>126</v>
      </c>
      <c r="C125" s="68">
        <v>20</v>
      </c>
      <c r="D125" s="68"/>
      <c r="E125" s="330">
        <f>+D125+D126+D127</f>
        <v>40</v>
      </c>
    </row>
    <row r="126" spans="1:26" x14ac:dyDescent="0.25">
      <c r="B126" s="65" t="s">
        <v>127</v>
      </c>
      <c r="C126" s="56">
        <v>30</v>
      </c>
      <c r="D126" s="193">
        <v>0</v>
      </c>
      <c r="E126" s="331"/>
    </row>
    <row r="127" spans="1:26" ht="15.75" thickBot="1" x14ac:dyDescent="0.3">
      <c r="B127" s="65" t="s">
        <v>128</v>
      </c>
      <c r="C127" s="70">
        <v>40</v>
      </c>
      <c r="D127" s="70">
        <v>40</v>
      </c>
      <c r="E127" s="332"/>
    </row>
    <row r="129" spans="2:17" ht="15.75" thickBot="1" x14ac:dyDescent="0.3"/>
    <row r="130" spans="2:17" ht="27" thickBot="1" x14ac:dyDescent="0.3">
      <c r="B130" s="323" t="s">
        <v>51</v>
      </c>
      <c r="C130" s="324"/>
      <c r="D130" s="324"/>
      <c r="E130" s="324"/>
      <c r="F130" s="324"/>
      <c r="G130" s="324"/>
      <c r="H130" s="324"/>
      <c r="I130" s="324"/>
      <c r="J130" s="324"/>
      <c r="K130" s="324"/>
      <c r="L130" s="324"/>
      <c r="M130" s="324"/>
      <c r="N130" s="325"/>
    </row>
    <row r="132" spans="2:17" ht="76.5" customHeight="1" x14ac:dyDescent="0.25">
      <c r="B132" s="119" t="s">
        <v>0</v>
      </c>
      <c r="C132" s="119" t="s">
        <v>38</v>
      </c>
      <c r="D132" s="119" t="s">
        <v>39</v>
      </c>
      <c r="E132" s="119" t="s">
        <v>115</v>
      </c>
      <c r="F132" s="119" t="s">
        <v>117</v>
      </c>
      <c r="G132" s="119" t="s">
        <v>118</v>
      </c>
      <c r="H132" s="119" t="s">
        <v>119</v>
      </c>
      <c r="I132" s="119" t="s">
        <v>116</v>
      </c>
      <c r="J132" s="314" t="s">
        <v>120</v>
      </c>
      <c r="K132" s="315"/>
      <c r="L132" s="316"/>
      <c r="M132" s="119" t="s">
        <v>124</v>
      </c>
      <c r="N132" s="119" t="s">
        <v>40</v>
      </c>
      <c r="O132" s="119" t="s">
        <v>41</v>
      </c>
      <c r="P132" s="314" t="s">
        <v>3</v>
      </c>
      <c r="Q132" s="316"/>
    </row>
    <row r="133" spans="2:17" ht="60.75" customHeight="1" x14ac:dyDescent="0.25">
      <c r="B133" s="192"/>
      <c r="C133" s="192"/>
      <c r="D133" s="192"/>
      <c r="E133" s="3"/>
      <c r="F133" s="3"/>
      <c r="G133" s="3"/>
      <c r="H133" s="180"/>
      <c r="I133" s="5"/>
      <c r="J133" s="1" t="s">
        <v>121</v>
      </c>
      <c r="K133" s="97" t="s">
        <v>122</v>
      </c>
      <c r="L133" s="96" t="s">
        <v>123</v>
      </c>
      <c r="M133" s="120"/>
      <c r="N133" s="120"/>
      <c r="O133" s="120"/>
      <c r="P133" s="328"/>
      <c r="Q133" s="328"/>
    </row>
    <row r="134" spans="2:17" ht="60.75" customHeight="1" x14ac:dyDescent="0.25">
      <c r="B134" s="192" t="s">
        <v>237</v>
      </c>
      <c r="C134" s="192"/>
      <c r="D134" s="192"/>
      <c r="E134" s="3"/>
      <c r="F134" s="3"/>
      <c r="G134" s="3"/>
      <c r="H134" s="180"/>
      <c r="I134" s="5"/>
      <c r="J134" s="1"/>
      <c r="K134" s="97"/>
      <c r="L134" s="97"/>
      <c r="M134" s="120"/>
      <c r="N134" s="120"/>
      <c r="O134" s="120"/>
      <c r="P134" s="328"/>
      <c r="Q134" s="328"/>
    </row>
    <row r="135" spans="2:17" ht="60.75" customHeight="1" x14ac:dyDescent="0.25">
      <c r="B135" s="192" t="s">
        <v>132</v>
      </c>
      <c r="C135" s="192"/>
      <c r="D135" s="3"/>
      <c r="E135" s="3"/>
      <c r="F135" s="3"/>
      <c r="G135" s="3"/>
      <c r="H135" s="3"/>
      <c r="I135" s="5"/>
      <c r="J135" s="1"/>
      <c r="K135" s="97"/>
      <c r="L135" s="96"/>
      <c r="M135" s="120"/>
      <c r="N135" s="120"/>
      <c r="O135" s="120"/>
      <c r="P135" s="328"/>
      <c r="Q135" s="328"/>
    </row>
    <row r="136" spans="2:17" ht="33.6" customHeight="1" x14ac:dyDescent="0.25">
      <c r="B136" s="192" t="s">
        <v>133</v>
      </c>
      <c r="C136" s="192"/>
      <c r="D136" s="3"/>
      <c r="E136" s="3"/>
      <c r="F136" s="3"/>
      <c r="G136" s="3"/>
      <c r="H136" s="3"/>
      <c r="I136" s="5"/>
      <c r="J136" s="1"/>
      <c r="K136" s="96"/>
      <c r="L136" s="96"/>
      <c r="M136" s="120"/>
      <c r="N136" s="120"/>
      <c r="O136" s="120"/>
      <c r="P136" s="328"/>
      <c r="Q136" s="328"/>
    </row>
    <row r="139" spans="2:17" ht="15.75" thickBot="1" x14ac:dyDescent="0.3"/>
    <row r="140" spans="2:17" ht="54" customHeight="1" x14ac:dyDescent="0.25">
      <c r="B140" s="123" t="s">
        <v>32</v>
      </c>
      <c r="C140" s="123" t="s">
        <v>48</v>
      </c>
      <c r="D140" s="119" t="s">
        <v>49</v>
      </c>
      <c r="E140" s="123" t="s">
        <v>50</v>
      </c>
      <c r="F140" s="75" t="s">
        <v>55</v>
      </c>
      <c r="G140" s="93"/>
    </row>
    <row r="141" spans="2:17" ht="120.75" customHeight="1" x14ac:dyDescent="0.2">
      <c r="B141" s="333" t="s">
        <v>52</v>
      </c>
      <c r="C141" s="6" t="s">
        <v>129</v>
      </c>
      <c r="D141" s="193">
        <v>25</v>
      </c>
      <c r="E141" s="193">
        <v>0</v>
      </c>
      <c r="F141" s="334">
        <f>+E141+E142+E143</f>
        <v>0</v>
      </c>
      <c r="G141" s="94"/>
    </row>
    <row r="142" spans="2:17" ht="85.5" customHeight="1" x14ac:dyDescent="0.2">
      <c r="B142" s="333"/>
      <c r="C142" s="6" t="s">
        <v>130</v>
      </c>
      <c r="D142" s="196">
        <v>25</v>
      </c>
      <c r="E142" s="193">
        <v>0</v>
      </c>
      <c r="F142" s="335"/>
      <c r="G142" s="94"/>
    </row>
    <row r="143" spans="2:17" ht="69" customHeight="1" x14ac:dyDescent="0.2">
      <c r="B143" s="333"/>
      <c r="C143" s="6" t="s">
        <v>131</v>
      </c>
      <c r="D143" s="193">
        <v>10</v>
      </c>
      <c r="E143" s="193">
        <v>0</v>
      </c>
      <c r="F143" s="336"/>
      <c r="G143" s="94"/>
    </row>
    <row r="144" spans="2:17" x14ac:dyDescent="0.25">
      <c r="C144" s="103"/>
    </row>
    <row r="147" spans="2:5" x14ac:dyDescent="0.25">
      <c r="B147" s="121" t="s">
        <v>56</v>
      </c>
    </row>
    <row r="150" spans="2:5" x14ac:dyDescent="0.25">
      <c r="B150" s="124" t="s">
        <v>32</v>
      </c>
      <c r="C150" s="124" t="s">
        <v>57</v>
      </c>
      <c r="D150" s="123" t="s">
        <v>50</v>
      </c>
      <c r="E150" s="123" t="s">
        <v>15</v>
      </c>
    </row>
    <row r="151" spans="2:5" ht="28.5" x14ac:dyDescent="0.25">
      <c r="B151" s="104" t="s">
        <v>58</v>
      </c>
      <c r="C151" s="105">
        <v>40</v>
      </c>
      <c r="D151" s="193">
        <f>+E125</f>
        <v>40</v>
      </c>
      <c r="E151" s="311">
        <f>+D151+D152</f>
        <v>40</v>
      </c>
    </row>
    <row r="152" spans="2:5" ht="42.75" x14ac:dyDescent="0.25">
      <c r="B152" s="104" t="s">
        <v>59</v>
      </c>
      <c r="C152" s="105">
        <v>60</v>
      </c>
      <c r="D152" s="193">
        <f>+F141</f>
        <v>0</v>
      </c>
      <c r="E152" s="312"/>
    </row>
  </sheetData>
  <mergeCells count="51">
    <mergeCell ref="P136:Q136"/>
    <mergeCell ref="B141:B143"/>
    <mergeCell ref="F141:F143"/>
    <mergeCell ref="E151:E152"/>
    <mergeCell ref="B107:N107"/>
    <mergeCell ref="E125:E127"/>
    <mergeCell ref="B130:N130"/>
    <mergeCell ref="J132:L132"/>
    <mergeCell ref="P132:Q132"/>
    <mergeCell ref="P133:Q133"/>
    <mergeCell ref="P134:Q134"/>
    <mergeCell ref="P135:Q135"/>
    <mergeCell ref="P94:Q94"/>
    <mergeCell ref="B97:N97"/>
    <mergeCell ref="P88:Q88"/>
    <mergeCell ref="P89:Q89"/>
    <mergeCell ref="P90:Q90"/>
    <mergeCell ref="P91:Q91"/>
    <mergeCell ref="P92:Q92"/>
    <mergeCell ref="P93:Q93"/>
    <mergeCell ref="O75:P75"/>
    <mergeCell ref="B81:N81"/>
    <mergeCell ref="J86:L86"/>
    <mergeCell ref="P86:Q86"/>
    <mergeCell ref="P87:Q87"/>
    <mergeCell ref="O69:P69"/>
    <mergeCell ref="O70:P70"/>
    <mergeCell ref="O72:P72"/>
    <mergeCell ref="O73:P73"/>
    <mergeCell ref="O74:P74"/>
    <mergeCell ref="C59:C60"/>
    <mergeCell ref="D59:E59"/>
    <mergeCell ref="C63:N63"/>
    <mergeCell ref="B65:N65"/>
    <mergeCell ref="O68:P68"/>
    <mergeCell ref="B104:P104"/>
    <mergeCell ref="D100:E100"/>
    <mergeCell ref="D101:E101"/>
    <mergeCell ref="C9:N9"/>
    <mergeCell ref="B2:P2"/>
    <mergeCell ref="B4:P4"/>
    <mergeCell ref="C6:N6"/>
    <mergeCell ref="C7:N7"/>
    <mergeCell ref="C8:N8"/>
    <mergeCell ref="O71:P71"/>
    <mergeCell ref="C10:E10"/>
    <mergeCell ref="B14:C21"/>
    <mergeCell ref="B22:C22"/>
    <mergeCell ref="E40:E41"/>
    <mergeCell ref="M45:N45"/>
    <mergeCell ref="B59:B60"/>
  </mergeCells>
  <dataValidations disablePrompts="1" count="2">
    <dataValidation type="decimal" allowBlank="1" showInputMessage="1" showErrorMessage="1" sqref="WVH983068 WLL983068 C65564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C131100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C196636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C262172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C327708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C393244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C458780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C524316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C589852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C655388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C720924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C786460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C851996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C917532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C983068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8 A65564 IS65564 SO65564 ACK65564 AMG65564 AWC65564 BFY65564 BPU65564 BZQ65564 CJM65564 CTI65564 DDE65564 DNA65564 DWW65564 EGS65564 EQO65564 FAK65564 FKG65564 FUC65564 GDY65564 GNU65564 GXQ65564 HHM65564 HRI65564 IBE65564 ILA65564 IUW65564 JES65564 JOO65564 JYK65564 KIG65564 KSC65564 LBY65564 LLU65564 LVQ65564 MFM65564 MPI65564 MZE65564 NJA65564 NSW65564 OCS65564 OMO65564 OWK65564 PGG65564 PQC65564 PZY65564 QJU65564 QTQ65564 RDM65564 RNI65564 RXE65564 SHA65564 SQW65564 TAS65564 TKO65564 TUK65564 UEG65564 UOC65564 UXY65564 VHU65564 VRQ65564 WBM65564 WLI65564 WVE65564 A131100 IS131100 SO131100 ACK131100 AMG131100 AWC131100 BFY131100 BPU131100 BZQ131100 CJM131100 CTI131100 DDE131100 DNA131100 DWW131100 EGS131100 EQO131100 FAK131100 FKG131100 FUC131100 GDY131100 GNU131100 GXQ131100 HHM131100 HRI131100 IBE131100 ILA131100 IUW131100 JES131100 JOO131100 JYK131100 KIG131100 KSC131100 LBY131100 LLU131100 LVQ131100 MFM131100 MPI131100 MZE131100 NJA131100 NSW131100 OCS131100 OMO131100 OWK131100 PGG131100 PQC131100 PZY131100 QJU131100 QTQ131100 RDM131100 RNI131100 RXE131100 SHA131100 SQW131100 TAS131100 TKO131100 TUK131100 UEG131100 UOC131100 UXY131100 VHU131100 VRQ131100 WBM131100 WLI131100 WVE131100 A196636 IS196636 SO196636 ACK196636 AMG196636 AWC196636 BFY196636 BPU196636 BZQ196636 CJM196636 CTI196636 DDE196636 DNA196636 DWW196636 EGS196636 EQO196636 FAK196636 FKG196636 FUC196636 GDY196636 GNU196636 GXQ196636 HHM196636 HRI196636 IBE196636 ILA196636 IUW196636 JES196636 JOO196636 JYK196636 KIG196636 KSC196636 LBY196636 LLU196636 LVQ196636 MFM196636 MPI196636 MZE196636 NJA196636 NSW196636 OCS196636 OMO196636 OWK196636 PGG196636 PQC196636 PZY196636 QJU196636 QTQ196636 RDM196636 RNI196636 RXE196636 SHA196636 SQW196636 TAS196636 TKO196636 TUK196636 UEG196636 UOC196636 UXY196636 VHU196636 VRQ196636 WBM196636 WLI196636 WVE196636 A262172 IS262172 SO262172 ACK262172 AMG262172 AWC262172 BFY262172 BPU262172 BZQ262172 CJM262172 CTI262172 DDE262172 DNA262172 DWW262172 EGS262172 EQO262172 FAK262172 FKG262172 FUC262172 GDY262172 GNU262172 GXQ262172 HHM262172 HRI262172 IBE262172 ILA262172 IUW262172 JES262172 JOO262172 JYK262172 KIG262172 KSC262172 LBY262172 LLU262172 LVQ262172 MFM262172 MPI262172 MZE262172 NJA262172 NSW262172 OCS262172 OMO262172 OWK262172 PGG262172 PQC262172 PZY262172 QJU262172 QTQ262172 RDM262172 RNI262172 RXE262172 SHA262172 SQW262172 TAS262172 TKO262172 TUK262172 UEG262172 UOC262172 UXY262172 VHU262172 VRQ262172 WBM262172 WLI262172 WVE262172 A327708 IS327708 SO327708 ACK327708 AMG327708 AWC327708 BFY327708 BPU327708 BZQ327708 CJM327708 CTI327708 DDE327708 DNA327708 DWW327708 EGS327708 EQO327708 FAK327708 FKG327708 FUC327708 GDY327708 GNU327708 GXQ327708 HHM327708 HRI327708 IBE327708 ILA327708 IUW327708 JES327708 JOO327708 JYK327708 KIG327708 KSC327708 LBY327708 LLU327708 LVQ327708 MFM327708 MPI327708 MZE327708 NJA327708 NSW327708 OCS327708 OMO327708 OWK327708 PGG327708 PQC327708 PZY327708 QJU327708 QTQ327708 RDM327708 RNI327708 RXE327708 SHA327708 SQW327708 TAS327708 TKO327708 TUK327708 UEG327708 UOC327708 UXY327708 VHU327708 VRQ327708 WBM327708 WLI327708 WVE327708 A393244 IS393244 SO393244 ACK393244 AMG393244 AWC393244 BFY393244 BPU393244 BZQ393244 CJM393244 CTI393244 DDE393244 DNA393244 DWW393244 EGS393244 EQO393244 FAK393244 FKG393244 FUC393244 GDY393244 GNU393244 GXQ393244 HHM393244 HRI393244 IBE393244 ILA393244 IUW393244 JES393244 JOO393244 JYK393244 KIG393244 KSC393244 LBY393244 LLU393244 LVQ393244 MFM393244 MPI393244 MZE393244 NJA393244 NSW393244 OCS393244 OMO393244 OWK393244 PGG393244 PQC393244 PZY393244 QJU393244 QTQ393244 RDM393244 RNI393244 RXE393244 SHA393244 SQW393244 TAS393244 TKO393244 TUK393244 UEG393244 UOC393244 UXY393244 VHU393244 VRQ393244 WBM393244 WLI393244 WVE393244 A458780 IS458780 SO458780 ACK458780 AMG458780 AWC458780 BFY458780 BPU458780 BZQ458780 CJM458780 CTI458780 DDE458780 DNA458780 DWW458780 EGS458780 EQO458780 FAK458780 FKG458780 FUC458780 GDY458780 GNU458780 GXQ458780 HHM458780 HRI458780 IBE458780 ILA458780 IUW458780 JES458780 JOO458780 JYK458780 KIG458780 KSC458780 LBY458780 LLU458780 LVQ458780 MFM458780 MPI458780 MZE458780 NJA458780 NSW458780 OCS458780 OMO458780 OWK458780 PGG458780 PQC458780 PZY458780 QJU458780 QTQ458780 RDM458780 RNI458780 RXE458780 SHA458780 SQW458780 TAS458780 TKO458780 TUK458780 UEG458780 UOC458780 UXY458780 VHU458780 VRQ458780 WBM458780 WLI458780 WVE458780 A524316 IS524316 SO524316 ACK524316 AMG524316 AWC524316 BFY524316 BPU524316 BZQ524316 CJM524316 CTI524316 DDE524316 DNA524316 DWW524316 EGS524316 EQO524316 FAK524316 FKG524316 FUC524316 GDY524316 GNU524316 GXQ524316 HHM524316 HRI524316 IBE524316 ILA524316 IUW524316 JES524316 JOO524316 JYK524316 KIG524316 KSC524316 LBY524316 LLU524316 LVQ524316 MFM524316 MPI524316 MZE524316 NJA524316 NSW524316 OCS524316 OMO524316 OWK524316 PGG524316 PQC524316 PZY524316 QJU524316 QTQ524316 RDM524316 RNI524316 RXE524316 SHA524316 SQW524316 TAS524316 TKO524316 TUK524316 UEG524316 UOC524316 UXY524316 VHU524316 VRQ524316 WBM524316 WLI524316 WVE524316 A589852 IS589852 SO589852 ACK589852 AMG589852 AWC589852 BFY589852 BPU589852 BZQ589852 CJM589852 CTI589852 DDE589852 DNA589852 DWW589852 EGS589852 EQO589852 FAK589852 FKG589852 FUC589852 GDY589852 GNU589852 GXQ589852 HHM589852 HRI589852 IBE589852 ILA589852 IUW589852 JES589852 JOO589852 JYK589852 KIG589852 KSC589852 LBY589852 LLU589852 LVQ589852 MFM589852 MPI589852 MZE589852 NJA589852 NSW589852 OCS589852 OMO589852 OWK589852 PGG589852 PQC589852 PZY589852 QJU589852 QTQ589852 RDM589852 RNI589852 RXE589852 SHA589852 SQW589852 TAS589852 TKO589852 TUK589852 UEG589852 UOC589852 UXY589852 VHU589852 VRQ589852 WBM589852 WLI589852 WVE589852 A655388 IS655388 SO655388 ACK655388 AMG655388 AWC655388 BFY655388 BPU655388 BZQ655388 CJM655388 CTI655388 DDE655388 DNA655388 DWW655388 EGS655388 EQO655388 FAK655388 FKG655388 FUC655388 GDY655388 GNU655388 GXQ655388 HHM655388 HRI655388 IBE655388 ILA655388 IUW655388 JES655388 JOO655388 JYK655388 KIG655388 KSC655388 LBY655388 LLU655388 LVQ655388 MFM655388 MPI655388 MZE655388 NJA655388 NSW655388 OCS655388 OMO655388 OWK655388 PGG655388 PQC655388 PZY655388 QJU655388 QTQ655388 RDM655388 RNI655388 RXE655388 SHA655388 SQW655388 TAS655388 TKO655388 TUK655388 UEG655388 UOC655388 UXY655388 VHU655388 VRQ655388 WBM655388 WLI655388 WVE655388 A720924 IS720924 SO720924 ACK720924 AMG720924 AWC720924 BFY720924 BPU720924 BZQ720924 CJM720924 CTI720924 DDE720924 DNA720924 DWW720924 EGS720924 EQO720924 FAK720924 FKG720924 FUC720924 GDY720924 GNU720924 GXQ720924 HHM720924 HRI720924 IBE720924 ILA720924 IUW720924 JES720924 JOO720924 JYK720924 KIG720924 KSC720924 LBY720924 LLU720924 LVQ720924 MFM720924 MPI720924 MZE720924 NJA720924 NSW720924 OCS720924 OMO720924 OWK720924 PGG720924 PQC720924 PZY720924 QJU720924 QTQ720924 RDM720924 RNI720924 RXE720924 SHA720924 SQW720924 TAS720924 TKO720924 TUK720924 UEG720924 UOC720924 UXY720924 VHU720924 VRQ720924 WBM720924 WLI720924 WVE720924 A786460 IS786460 SO786460 ACK786460 AMG786460 AWC786460 BFY786460 BPU786460 BZQ786460 CJM786460 CTI786460 DDE786460 DNA786460 DWW786460 EGS786460 EQO786460 FAK786460 FKG786460 FUC786460 GDY786460 GNU786460 GXQ786460 HHM786460 HRI786460 IBE786460 ILA786460 IUW786460 JES786460 JOO786460 JYK786460 KIG786460 KSC786460 LBY786460 LLU786460 LVQ786460 MFM786460 MPI786460 MZE786460 NJA786460 NSW786460 OCS786460 OMO786460 OWK786460 PGG786460 PQC786460 PZY786460 QJU786460 QTQ786460 RDM786460 RNI786460 RXE786460 SHA786460 SQW786460 TAS786460 TKO786460 TUK786460 UEG786460 UOC786460 UXY786460 VHU786460 VRQ786460 WBM786460 WLI786460 WVE786460 A851996 IS851996 SO851996 ACK851996 AMG851996 AWC851996 BFY851996 BPU851996 BZQ851996 CJM851996 CTI851996 DDE851996 DNA851996 DWW851996 EGS851996 EQO851996 FAK851996 FKG851996 FUC851996 GDY851996 GNU851996 GXQ851996 HHM851996 HRI851996 IBE851996 ILA851996 IUW851996 JES851996 JOO851996 JYK851996 KIG851996 KSC851996 LBY851996 LLU851996 LVQ851996 MFM851996 MPI851996 MZE851996 NJA851996 NSW851996 OCS851996 OMO851996 OWK851996 PGG851996 PQC851996 PZY851996 QJU851996 QTQ851996 RDM851996 RNI851996 RXE851996 SHA851996 SQW851996 TAS851996 TKO851996 TUK851996 UEG851996 UOC851996 UXY851996 VHU851996 VRQ851996 WBM851996 WLI851996 WVE851996 A917532 IS917532 SO917532 ACK917532 AMG917532 AWC917532 BFY917532 BPU917532 BZQ917532 CJM917532 CTI917532 DDE917532 DNA917532 DWW917532 EGS917532 EQO917532 FAK917532 FKG917532 FUC917532 GDY917532 GNU917532 GXQ917532 HHM917532 HRI917532 IBE917532 ILA917532 IUW917532 JES917532 JOO917532 JYK917532 KIG917532 KSC917532 LBY917532 LLU917532 LVQ917532 MFM917532 MPI917532 MZE917532 NJA917532 NSW917532 OCS917532 OMO917532 OWK917532 PGG917532 PQC917532 PZY917532 QJU917532 QTQ917532 RDM917532 RNI917532 RXE917532 SHA917532 SQW917532 TAS917532 TKO917532 TUK917532 UEG917532 UOC917532 UXY917532 VHU917532 VRQ917532 WBM917532 WLI917532 WVE917532 A983068 IS983068 SO983068 ACK983068 AMG983068 AWC983068 BFY983068 BPU983068 BZQ983068 CJM983068 CTI983068 DDE983068 DNA983068 DWW983068 EGS983068 EQO983068 FAK983068 FKG983068 FUC983068 GDY983068 GNU983068 GXQ983068 HHM983068 HRI983068 IBE983068 ILA983068 IUW983068 JES983068 JOO983068 JYK983068 KIG983068 KSC983068 LBY983068 LLU983068 LVQ983068 MFM983068 MPI983068 MZE983068 NJA983068 NSW983068 OCS983068 OMO983068 OWK983068 PGG983068 PQC983068 PZY983068 QJU983068 QTQ983068 RDM983068 RNI983068 RXE983068 SHA983068 SQW983068 TAS983068 TKO983068 TUK983068 UEG983068 UOC983068 UXY983068 VHU983068 VRQ983068 WBM983068 WLI983068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2"/>
  <sheetViews>
    <sheetView topLeftCell="A38" zoomScale="87" zoomScaleNormal="87" workbookViewId="0">
      <selection activeCell="A38" sqref="A38"/>
    </sheetView>
  </sheetViews>
  <sheetFormatPr baseColWidth="10" defaultRowHeight="15" x14ac:dyDescent="0.25"/>
  <cols>
    <col min="1" max="1" width="3.140625" style="9" bestFit="1" customWidth="1"/>
    <col min="2" max="2" width="70.85546875" style="9" customWidth="1"/>
    <col min="3" max="3" width="31.140625" style="9" customWidth="1"/>
    <col min="4" max="4" width="35.140625" style="9" customWidth="1"/>
    <col min="5" max="5" width="25" style="9" customWidth="1"/>
    <col min="6" max="6" width="37.85546875" style="9" customWidth="1"/>
    <col min="7" max="7" width="41.42578125" style="9" customWidth="1"/>
    <col min="8" max="8" width="24.5703125" style="9" customWidth="1"/>
    <col min="9" max="9" width="24" style="9" customWidth="1"/>
    <col min="10" max="10" width="46.42578125" style="9" customWidth="1"/>
    <col min="11" max="11" width="24.140625" style="9" customWidth="1"/>
    <col min="12" max="13" width="18.7109375" style="9" customWidth="1"/>
    <col min="14" max="14" width="22.140625" style="9" customWidth="1"/>
    <col min="15" max="15" width="26.140625" style="9" customWidth="1"/>
    <col min="16" max="16" width="19.5703125" style="9" bestFit="1" customWidth="1"/>
    <col min="17" max="17" width="25.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02" t="s">
        <v>62</v>
      </c>
      <c r="C2" s="303"/>
      <c r="D2" s="303"/>
      <c r="E2" s="303"/>
      <c r="F2" s="303"/>
      <c r="G2" s="303"/>
      <c r="H2" s="303"/>
      <c r="I2" s="303"/>
      <c r="J2" s="303"/>
      <c r="K2" s="303"/>
      <c r="L2" s="303"/>
      <c r="M2" s="303"/>
      <c r="N2" s="303"/>
      <c r="O2" s="303"/>
      <c r="P2" s="303"/>
    </row>
    <row r="4" spans="2:16" ht="26.25" x14ac:dyDescent="0.25">
      <c r="B4" s="302" t="s">
        <v>47</v>
      </c>
      <c r="C4" s="303"/>
      <c r="D4" s="303"/>
      <c r="E4" s="303"/>
      <c r="F4" s="303"/>
      <c r="G4" s="303"/>
      <c r="H4" s="303"/>
      <c r="I4" s="303"/>
      <c r="J4" s="303"/>
      <c r="K4" s="303"/>
      <c r="L4" s="303"/>
      <c r="M4" s="303"/>
      <c r="N4" s="303"/>
      <c r="O4" s="303"/>
      <c r="P4" s="303"/>
    </row>
    <row r="5" spans="2:16" ht="15.75" thickBot="1" x14ac:dyDescent="0.3"/>
    <row r="6" spans="2:16" ht="21.75" thickBot="1" x14ac:dyDescent="0.3">
      <c r="B6" s="11" t="s">
        <v>4</v>
      </c>
      <c r="C6" s="304" t="s">
        <v>159</v>
      </c>
      <c r="D6" s="304"/>
      <c r="E6" s="304"/>
      <c r="F6" s="304"/>
      <c r="G6" s="304"/>
      <c r="H6" s="304"/>
      <c r="I6" s="304"/>
      <c r="J6" s="304"/>
      <c r="K6" s="304"/>
      <c r="L6" s="304"/>
      <c r="M6" s="304"/>
      <c r="N6" s="305"/>
    </row>
    <row r="7" spans="2:16" ht="16.5" thickBot="1" x14ac:dyDescent="0.3">
      <c r="B7" s="12" t="s">
        <v>5</v>
      </c>
      <c r="C7" s="304" t="s">
        <v>165</v>
      </c>
      <c r="D7" s="304"/>
      <c r="E7" s="304"/>
      <c r="F7" s="304"/>
      <c r="G7" s="304"/>
      <c r="H7" s="304"/>
      <c r="I7" s="304"/>
      <c r="J7" s="304"/>
      <c r="K7" s="304"/>
      <c r="L7" s="304"/>
      <c r="M7" s="304"/>
      <c r="N7" s="305"/>
    </row>
    <row r="8" spans="2:16" ht="16.5" thickBot="1" x14ac:dyDescent="0.3">
      <c r="B8" s="12" t="s">
        <v>6</v>
      </c>
      <c r="C8" s="304" t="s">
        <v>165</v>
      </c>
      <c r="D8" s="304"/>
      <c r="E8" s="304"/>
      <c r="F8" s="304"/>
      <c r="G8" s="304"/>
      <c r="H8" s="304"/>
      <c r="I8" s="304"/>
      <c r="J8" s="304"/>
      <c r="K8" s="304"/>
      <c r="L8" s="304"/>
      <c r="M8" s="304"/>
      <c r="N8" s="305"/>
    </row>
    <row r="9" spans="2:16" ht="16.5" thickBot="1" x14ac:dyDescent="0.3">
      <c r="B9" s="12" t="s">
        <v>7</v>
      </c>
      <c r="C9" s="304" t="s">
        <v>165</v>
      </c>
      <c r="D9" s="304"/>
      <c r="E9" s="304"/>
      <c r="F9" s="304"/>
      <c r="G9" s="304"/>
      <c r="H9" s="304"/>
      <c r="I9" s="304"/>
      <c r="J9" s="304"/>
      <c r="K9" s="304"/>
      <c r="L9" s="304"/>
      <c r="M9" s="304"/>
      <c r="N9" s="305"/>
    </row>
    <row r="10" spans="2:16" ht="16.5" thickBot="1" x14ac:dyDescent="0.3">
      <c r="B10" s="12" t="s">
        <v>679</v>
      </c>
      <c r="C10" s="306" t="s">
        <v>312</v>
      </c>
      <c r="D10" s="306"/>
      <c r="E10" s="307"/>
      <c r="F10" s="33"/>
      <c r="G10" s="33"/>
      <c r="H10" s="33"/>
      <c r="I10" s="33"/>
      <c r="J10" s="33"/>
      <c r="K10" s="33"/>
      <c r="L10" s="33"/>
      <c r="M10" s="33"/>
      <c r="N10" s="34"/>
    </row>
    <row r="11" spans="2:16" ht="16.5" thickBot="1" x14ac:dyDescent="0.3">
      <c r="B11" s="14" t="s">
        <v>8</v>
      </c>
      <c r="C11" s="15">
        <v>41975</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08" t="s">
        <v>100</v>
      </c>
      <c r="C14" s="308"/>
      <c r="D14" s="184" t="s">
        <v>11</v>
      </c>
      <c r="E14" s="184" t="s">
        <v>12</v>
      </c>
      <c r="F14" s="184" t="s">
        <v>28</v>
      </c>
      <c r="G14" s="91"/>
      <c r="I14" s="36"/>
      <c r="J14" s="36"/>
      <c r="K14" s="36"/>
      <c r="L14" s="36"/>
      <c r="M14" s="36"/>
      <c r="N14" s="107"/>
    </row>
    <row r="15" spans="2:16" x14ac:dyDescent="0.25">
      <c r="B15" s="308"/>
      <c r="C15" s="308"/>
      <c r="D15" s="184">
        <v>1</v>
      </c>
      <c r="E15" s="172"/>
      <c r="F15" s="174"/>
      <c r="G15" s="92"/>
      <c r="I15" s="37"/>
      <c r="J15" s="37"/>
      <c r="K15" s="37"/>
      <c r="L15" s="37"/>
      <c r="M15" s="37"/>
      <c r="N15" s="107"/>
    </row>
    <row r="16" spans="2:16" x14ac:dyDescent="0.25">
      <c r="B16" s="308"/>
      <c r="C16" s="308"/>
      <c r="D16" s="184">
        <v>2</v>
      </c>
      <c r="E16" s="172"/>
      <c r="F16" s="174"/>
      <c r="G16" s="92"/>
      <c r="I16" s="37"/>
      <c r="J16" s="37"/>
      <c r="K16" s="37"/>
      <c r="L16" s="37"/>
      <c r="M16" s="37"/>
      <c r="N16" s="107"/>
    </row>
    <row r="17" spans="1:14" x14ac:dyDescent="0.25">
      <c r="B17" s="308"/>
      <c r="C17" s="308"/>
      <c r="D17" s="184">
        <v>3</v>
      </c>
      <c r="E17" s="35"/>
      <c r="F17" s="174"/>
      <c r="G17" s="92"/>
      <c r="I17" s="37"/>
      <c r="J17" s="37"/>
      <c r="K17" s="37"/>
      <c r="L17" s="37"/>
      <c r="M17" s="37"/>
      <c r="N17" s="107"/>
    </row>
    <row r="18" spans="1:14" x14ac:dyDescent="0.25">
      <c r="B18" s="308"/>
      <c r="C18" s="308"/>
      <c r="D18" s="184">
        <v>4</v>
      </c>
      <c r="E18" s="173"/>
      <c r="F18" s="174"/>
      <c r="G18" s="92"/>
      <c r="H18" s="22"/>
      <c r="I18" s="37"/>
      <c r="J18" s="37"/>
      <c r="K18" s="37"/>
      <c r="L18" s="37"/>
      <c r="M18" s="37"/>
      <c r="N18" s="20"/>
    </row>
    <row r="19" spans="1:14" x14ac:dyDescent="0.25">
      <c r="B19" s="308"/>
      <c r="C19" s="308"/>
      <c r="D19" s="184">
        <v>5</v>
      </c>
      <c r="E19" s="173">
        <v>1775038850</v>
      </c>
      <c r="F19" s="174">
        <v>850</v>
      </c>
      <c r="G19" s="92"/>
      <c r="H19" s="22"/>
      <c r="I19" s="39"/>
      <c r="J19" s="39"/>
      <c r="K19" s="39"/>
      <c r="L19" s="39"/>
      <c r="M19" s="39"/>
      <c r="N19" s="20"/>
    </row>
    <row r="20" spans="1:14" x14ac:dyDescent="0.25">
      <c r="B20" s="308"/>
      <c r="C20" s="308"/>
      <c r="D20" s="184">
        <v>6</v>
      </c>
      <c r="E20" s="173"/>
      <c r="F20" s="174"/>
      <c r="G20" s="92"/>
      <c r="H20" s="22"/>
      <c r="I20" s="106"/>
      <c r="J20" s="106"/>
      <c r="K20" s="106"/>
      <c r="L20" s="106"/>
      <c r="M20" s="106"/>
      <c r="N20" s="20"/>
    </row>
    <row r="21" spans="1:14" x14ac:dyDescent="0.25">
      <c r="B21" s="308"/>
      <c r="C21" s="308"/>
      <c r="D21" s="184">
        <v>7</v>
      </c>
      <c r="E21" s="173"/>
      <c r="F21" s="174"/>
      <c r="G21" s="92"/>
      <c r="H21" s="22"/>
      <c r="I21" s="106"/>
      <c r="J21" s="106"/>
      <c r="K21" s="106"/>
      <c r="L21" s="106"/>
      <c r="M21" s="106"/>
      <c r="N21" s="20"/>
    </row>
    <row r="22" spans="1:14" ht="15.75" thickBot="1" x14ac:dyDescent="0.3">
      <c r="B22" s="309" t="s">
        <v>13</v>
      </c>
      <c r="C22" s="310"/>
      <c r="D22" s="184"/>
      <c r="E22" s="172">
        <f>SUM(E15:E21)</f>
        <v>1775038850</v>
      </c>
      <c r="F22" s="35">
        <f>+F19</f>
        <v>850</v>
      </c>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+F19*80%</f>
        <v>680</v>
      </c>
      <c r="D24" s="40"/>
      <c r="E24" s="43">
        <f>E22</f>
        <v>1775038850</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83" t="s">
        <v>163</v>
      </c>
      <c r="D30" s="120"/>
      <c r="E30" s="103"/>
      <c r="F30" s="103"/>
      <c r="G30" s="103"/>
      <c r="H30" s="103"/>
      <c r="I30" s="106"/>
      <c r="J30" s="106"/>
      <c r="K30" s="106"/>
      <c r="L30" s="106"/>
      <c r="M30" s="106"/>
      <c r="N30" s="107"/>
    </row>
    <row r="31" spans="1:14" x14ac:dyDescent="0.25">
      <c r="A31" s="98"/>
      <c r="B31" s="120" t="s">
        <v>140</v>
      </c>
      <c r="C31" s="183"/>
      <c r="D31" s="193" t="s">
        <v>163</v>
      </c>
      <c r="E31" s="103"/>
      <c r="F31" s="103"/>
      <c r="G31" s="103"/>
      <c r="H31" s="103"/>
      <c r="I31" s="106"/>
      <c r="J31" s="106"/>
      <c r="K31" s="106"/>
      <c r="L31" s="106"/>
      <c r="M31" s="106"/>
      <c r="N31" s="107"/>
    </row>
    <row r="32" spans="1:14" x14ac:dyDescent="0.25">
      <c r="A32" s="98"/>
      <c r="B32" s="120" t="s">
        <v>141</v>
      </c>
      <c r="C32" s="183" t="s">
        <v>163</v>
      </c>
      <c r="D32" s="120"/>
      <c r="E32" s="103"/>
      <c r="F32" s="103"/>
      <c r="G32" s="103"/>
      <c r="H32" s="103"/>
      <c r="I32" s="106"/>
      <c r="J32" s="106"/>
      <c r="K32" s="106"/>
      <c r="L32" s="106"/>
      <c r="M32" s="106"/>
      <c r="N32" s="107"/>
    </row>
    <row r="33" spans="1:17" x14ac:dyDescent="0.25">
      <c r="A33" s="98"/>
      <c r="B33" s="120" t="s">
        <v>142</v>
      </c>
      <c r="C33" s="183"/>
      <c r="D33" s="243" t="s">
        <v>163</v>
      </c>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83">
        <f>E115</f>
        <v>30</v>
      </c>
      <c r="E40" s="311">
        <f>+D40+D41</f>
        <v>80</v>
      </c>
      <c r="F40" s="103"/>
      <c r="G40" s="103"/>
      <c r="H40" s="103"/>
      <c r="I40" s="106"/>
      <c r="J40" s="106"/>
      <c r="K40" s="106"/>
      <c r="L40" s="106"/>
      <c r="M40" s="106"/>
      <c r="N40" s="107"/>
    </row>
    <row r="41" spans="1:17" ht="57" x14ac:dyDescent="0.25">
      <c r="A41" s="98"/>
      <c r="B41" s="104" t="s">
        <v>145</v>
      </c>
      <c r="C41" s="105">
        <v>60</v>
      </c>
      <c r="D41" s="183">
        <f>F131</f>
        <v>50</v>
      </c>
      <c r="E41" s="312"/>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13" t="s">
        <v>34</v>
      </c>
      <c r="N45" s="313"/>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x14ac:dyDescent="0.25">
      <c r="A49" s="45">
        <v>1</v>
      </c>
      <c r="B49" s="113" t="s">
        <v>159</v>
      </c>
      <c r="C49" s="114" t="s">
        <v>189</v>
      </c>
      <c r="D49" s="113" t="s">
        <v>188</v>
      </c>
      <c r="E49" s="188" t="s">
        <v>354</v>
      </c>
      <c r="F49" s="109" t="s">
        <v>137</v>
      </c>
      <c r="G49" s="155" t="s">
        <v>226</v>
      </c>
      <c r="H49" s="116">
        <v>41250</v>
      </c>
      <c r="I49" s="116">
        <v>41912</v>
      </c>
      <c r="J49" s="110" t="s">
        <v>138</v>
      </c>
      <c r="K49" s="101">
        <f>(I49-H49)/30</f>
        <v>22.066666666666666</v>
      </c>
      <c r="L49" s="101"/>
      <c r="M49" s="101">
        <v>300</v>
      </c>
      <c r="N49" s="101" t="s">
        <v>226</v>
      </c>
      <c r="O49" s="26">
        <v>1179939786</v>
      </c>
      <c r="P49" s="26" t="s">
        <v>355</v>
      </c>
      <c r="Q49" s="156"/>
      <c r="R49" s="111"/>
      <c r="S49" s="111"/>
      <c r="T49" s="111"/>
      <c r="U49" s="111"/>
      <c r="V49" s="111"/>
      <c r="W49" s="111"/>
      <c r="X49" s="111"/>
      <c r="Y49" s="111"/>
      <c r="Z49" s="111"/>
    </row>
    <row r="50" spans="1:26" s="112" customFormat="1" ht="136.5" customHeight="1" x14ac:dyDescent="0.25">
      <c r="A50" s="45">
        <f>+A49+1</f>
        <v>2</v>
      </c>
      <c r="B50" s="113" t="s">
        <v>159</v>
      </c>
      <c r="C50" s="114" t="s">
        <v>189</v>
      </c>
      <c r="D50" s="113" t="s">
        <v>188</v>
      </c>
      <c r="E50" s="188" t="s">
        <v>356</v>
      </c>
      <c r="F50" s="109" t="s">
        <v>137</v>
      </c>
      <c r="G50" s="155" t="s">
        <v>226</v>
      </c>
      <c r="H50" s="116">
        <v>41253</v>
      </c>
      <c r="I50" s="116">
        <v>41912</v>
      </c>
      <c r="J50" s="110" t="s">
        <v>138</v>
      </c>
      <c r="K50" s="101">
        <f>((I50-H50)/30)-L50</f>
        <v>-3.3333333333338544E-3</v>
      </c>
      <c r="L50" s="101">
        <v>21.97</v>
      </c>
      <c r="M50" s="101">
        <v>186</v>
      </c>
      <c r="N50" s="101" t="s">
        <v>226</v>
      </c>
      <c r="O50" s="26">
        <v>997892315</v>
      </c>
      <c r="P50" s="26" t="s">
        <v>357</v>
      </c>
      <c r="Q50" s="156" t="s">
        <v>699</v>
      </c>
      <c r="R50" s="111"/>
      <c r="S50" s="111"/>
      <c r="T50" s="111"/>
      <c r="U50" s="111"/>
      <c r="V50" s="111"/>
      <c r="W50" s="111"/>
      <c r="X50" s="111"/>
      <c r="Y50" s="111"/>
      <c r="Z50" s="111"/>
    </row>
    <row r="51" spans="1:26" s="112" customFormat="1" ht="120" x14ac:dyDescent="0.25">
      <c r="A51" s="45">
        <f>+A50+1</f>
        <v>3</v>
      </c>
      <c r="B51" s="113" t="s">
        <v>159</v>
      </c>
      <c r="C51" s="114" t="s">
        <v>189</v>
      </c>
      <c r="D51" s="113" t="s">
        <v>188</v>
      </c>
      <c r="E51" s="188" t="s">
        <v>358</v>
      </c>
      <c r="F51" s="109" t="s">
        <v>137</v>
      </c>
      <c r="G51" s="155" t="s">
        <v>226</v>
      </c>
      <c r="H51" s="116">
        <v>41519</v>
      </c>
      <c r="I51" s="116">
        <v>41943</v>
      </c>
      <c r="J51" s="110" t="s">
        <v>138</v>
      </c>
      <c r="K51" s="101">
        <f>((I51-H51)/30)-L51</f>
        <v>1.0033333333333321</v>
      </c>
      <c r="L51" s="101">
        <v>13.13</v>
      </c>
      <c r="M51" s="101">
        <v>450</v>
      </c>
      <c r="N51" s="101" t="s">
        <v>226</v>
      </c>
      <c r="O51" s="26">
        <v>1076767616</v>
      </c>
      <c r="P51" s="26">
        <v>794987</v>
      </c>
      <c r="Q51" s="156" t="s">
        <v>699</v>
      </c>
      <c r="R51" s="111"/>
      <c r="S51" s="111"/>
      <c r="T51" s="111"/>
      <c r="U51" s="111"/>
      <c r="V51" s="111"/>
      <c r="W51" s="111"/>
      <c r="X51" s="111"/>
      <c r="Y51" s="111"/>
      <c r="Z51" s="111"/>
    </row>
    <row r="52" spans="1:26" s="112" customFormat="1" x14ac:dyDescent="0.25">
      <c r="A52" s="45">
        <f>+A51+1</f>
        <v>4</v>
      </c>
      <c r="B52" s="113" t="s">
        <v>159</v>
      </c>
      <c r="C52" s="114" t="s">
        <v>189</v>
      </c>
      <c r="D52" s="113" t="s">
        <v>188</v>
      </c>
      <c r="E52" s="188" t="s">
        <v>359</v>
      </c>
      <c r="F52" s="109" t="s">
        <v>137</v>
      </c>
      <c r="G52" s="155" t="s">
        <v>226</v>
      </c>
      <c r="H52" s="116">
        <v>40200</v>
      </c>
      <c r="I52" s="116">
        <v>40543</v>
      </c>
      <c r="J52" s="110" t="s">
        <v>138</v>
      </c>
      <c r="K52" s="101">
        <f>((I52-H52)/30)-L52</f>
        <v>11.433333333333334</v>
      </c>
      <c r="L52" s="101"/>
      <c r="M52" s="101">
        <v>56</v>
      </c>
      <c r="N52" s="101" t="s">
        <v>226</v>
      </c>
      <c r="O52" s="26">
        <v>40136272</v>
      </c>
      <c r="P52" s="26" t="s">
        <v>360</v>
      </c>
      <c r="Q52" s="156"/>
      <c r="R52" s="111"/>
      <c r="S52" s="111"/>
      <c r="T52" s="111"/>
      <c r="U52" s="111"/>
      <c r="V52" s="111"/>
      <c r="W52" s="111"/>
      <c r="X52" s="111"/>
      <c r="Y52" s="111"/>
      <c r="Z52" s="111"/>
    </row>
    <row r="53" spans="1:26" s="112" customFormat="1" ht="90" x14ac:dyDescent="0.25">
      <c r="A53" s="45"/>
      <c r="B53" s="48" t="s">
        <v>15</v>
      </c>
      <c r="C53" s="114"/>
      <c r="D53" s="113"/>
      <c r="E53" s="188"/>
      <c r="F53" s="109"/>
      <c r="G53" s="155"/>
      <c r="H53" s="116"/>
      <c r="I53" s="116"/>
      <c r="J53" s="110"/>
      <c r="K53" s="115">
        <f>SUM(K49:K52)</f>
        <v>34.5</v>
      </c>
      <c r="L53" s="115">
        <f>SUM(L49:L52)</f>
        <v>35.1</v>
      </c>
      <c r="M53" s="154">
        <f>+M49+M50</f>
        <v>486</v>
      </c>
      <c r="N53" s="115">
        <f>SUM(N49:N52)</f>
        <v>0</v>
      </c>
      <c r="O53" s="26"/>
      <c r="P53" s="26"/>
      <c r="Q53" s="248" t="s">
        <v>374</v>
      </c>
    </row>
    <row r="54" spans="1:26" s="29" customFormat="1" x14ac:dyDescent="0.25">
      <c r="E54" s="30"/>
    </row>
    <row r="55" spans="1:26" s="29" customFormat="1" x14ac:dyDescent="0.25">
      <c r="B55" s="299" t="s">
        <v>27</v>
      </c>
      <c r="C55" s="299" t="s">
        <v>26</v>
      </c>
      <c r="D55" s="301" t="s">
        <v>33</v>
      </c>
      <c r="E55" s="301"/>
    </row>
    <row r="56" spans="1:26" s="29" customFormat="1" x14ac:dyDescent="0.25">
      <c r="B56" s="300"/>
      <c r="C56" s="300"/>
      <c r="D56" s="185" t="s">
        <v>22</v>
      </c>
      <c r="E56" s="61" t="s">
        <v>23</v>
      </c>
    </row>
    <row r="57" spans="1:26" s="29" customFormat="1" ht="30.6" customHeight="1" x14ac:dyDescent="0.25">
      <c r="B57" s="58" t="s">
        <v>20</v>
      </c>
      <c r="C57" s="59">
        <f>+K53</f>
        <v>34.5</v>
      </c>
      <c r="D57" s="56" t="s">
        <v>163</v>
      </c>
      <c r="E57" s="57"/>
      <c r="F57" s="31"/>
      <c r="G57" s="31"/>
      <c r="H57" s="31"/>
      <c r="I57" s="31"/>
      <c r="J57" s="31"/>
      <c r="K57" s="31"/>
      <c r="L57" s="31"/>
      <c r="M57" s="31"/>
    </row>
    <row r="58" spans="1:26" s="29" customFormat="1" ht="30" customHeight="1" x14ac:dyDescent="0.25">
      <c r="B58" s="58" t="s">
        <v>361</v>
      </c>
      <c r="C58" s="202">
        <f>+M53-M52</f>
        <v>430</v>
      </c>
      <c r="D58" s="56"/>
      <c r="E58" s="56" t="s">
        <v>163</v>
      </c>
    </row>
    <row r="59" spans="1:26" s="29" customFormat="1" x14ac:dyDescent="0.25">
      <c r="B59" s="32"/>
      <c r="C59" s="317"/>
      <c r="D59" s="317"/>
      <c r="E59" s="317"/>
      <c r="F59" s="317"/>
      <c r="G59" s="317"/>
      <c r="H59" s="317"/>
      <c r="I59" s="317"/>
      <c r="J59" s="317"/>
      <c r="K59" s="317"/>
      <c r="L59" s="317"/>
      <c r="M59" s="317"/>
      <c r="N59" s="317"/>
    </row>
    <row r="60" spans="1:26" ht="28.15" customHeight="1" thickBot="1" x14ac:dyDescent="0.3"/>
    <row r="61" spans="1:26" ht="27" thickBot="1" x14ac:dyDescent="0.3">
      <c r="B61" s="318" t="s">
        <v>103</v>
      </c>
      <c r="C61" s="318"/>
      <c r="D61" s="318"/>
      <c r="E61" s="318"/>
      <c r="F61" s="318"/>
      <c r="G61" s="318"/>
      <c r="H61" s="318"/>
      <c r="I61" s="318"/>
      <c r="J61" s="318"/>
      <c r="K61" s="318"/>
      <c r="L61" s="318"/>
      <c r="M61" s="318"/>
      <c r="N61" s="318"/>
    </row>
    <row r="64" spans="1:26" ht="109.5" customHeight="1" x14ac:dyDescent="0.25">
      <c r="B64" s="119" t="s">
        <v>150</v>
      </c>
      <c r="C64" s="66" t="s">
        <v>2</v>
      </c>
      <c r="D64" s="66" t="s">
        <v>105</v>
      </c>
      <c r="E64" s="66" t="s">
        <v>104</v>
      </c>
      <c r="F64" s="66" t="s">
        <v>106</v>
      </c>
      <c r="G64" s="66" t="s">
        <v>107</v>
      </c>
      <c r="H64" s="66" t="s">
        <v>108</v>
      </c>
      <c r="I64" s="66" t="s">
        <v>109</v>
      </c>
      <c r="J64" s="66" t="s">
        <v>110</v>
      </c>
      <c r="K64" s="66" t="s">
        <v>111</v>
      </c>
      <c r="L64" s="66" t="s">
        <v>112</v>
      </c>
      <c r="M64" s="95" t="s">
        <v>113</v>
      </c>
      <c r="N64" s="95" t="s">
        <v>114</v>
      </c>
      <c r="O64" s="314" t="s">
        <v>3</v>
      </c>
      <c r="P64" s="316"/>
      <c r="Q64" s="66" t="s">
        <v>17</v>
      </c>
    </row>
    <row r="65" spans="2:17" ht="30" x14ac:dyDescent="0.25">
      <c r="B65" s="3" t="s">
        <v>195</v>
      </c>
      <c r="C65" s="3" t="s">
        <v>195</v>
      </c>
      <c r="D65" s="97" t="s">
        <v>313</v>
      </c>
      <c r="E65" s="5">
        <v>250</v>
      </c>
      <c r="F65" s="4" t="s">
        <v>165</v>
      </c>
      <c r="G65" s="4" t="s">
        <v>165</v>
      </c>
      <c r="H65" s="4" t="s">
        <v>165</v>
      </c>
      <c r="I65" s="96" t="s">
        <v>137</v>
      </c>
      <c r="J65" s="96" t="s">
        <v>137</v>
      </c>
      <c r="K65" s="120" t="s">
        <v>137</v>
      </c>
      <c r="L65" s="120" t="s">
        <v>137</v>
      </c>
      <c r="M65" s="120" t="s">
        <v>137</v>
      </c>
      <c r="N65" s="57"/>
      <c r="O65" s="321"/>
      <c r="P65" s="322"/>
      <c r="Q65" s="120" t="s">
        <v>137</v>
      </c>
    </row>
    <row r="66" spans="2:17" ht="30" x14ac:dyDescent="0.25">
      <c r="B66" s="3" t="s">
        <v>195</v>
      </c>
      <c r="C66" s="3" t="s">
        <v>195</v>
      </c>
      <c r="D66" s="97" t="s">
        <v>314</v>
      </c>
      <c r="E66" s="5">
        <v>200</v>
      </c>
      <c r="F66" s="4" t="s">
        <v>165</v>
      </c>
      <c r="G66" s="4" t="s">
        <v>165</v>
      </c>
      <c r="H66" s="4" t="s">
        <v>165</v>
      </c>
      <c r="I66" s="96" t="s">
        <v>137</v>
      </c>
      <c r="J66" s="96" t="s">
        <v>137</v>
      </c>
      <c r="K66" s="120" t="s">
        <v>137</v>
      </c>
      <c r="L66" s="120" t="s">
        <v>137</v>
      </c>
      <c r="M66" s="120" t="s">
        <v>137</v>
      </c>
      <c r="N66" s="57"/>
      <c r="O66" s="321"/>
      <c r="P66" s="322"/>
      <c r="Q66" s="120" t="s">
        <v>137</v>
      </c>
    </row>
    <row r="67" spans="2:17" x14ac:dyDescent="0.25">
      <c r="B67" s="3" t="s">
        <v>195</v>
      </c>
      <c r="C67" s="3" t="s">
        <v>195</v>
      </c>
      <c r="D67" s="97" t="s">
        <v>315</v>
      </c>
      <c r="E67" s="5">
        <v>200</v>
      </c>
      <c r="F67" s="4" t="s">
        <v>165</v>
      </c>
      <c r="G67" s="4" t="s">
        <v>165</v>
      </c>
      <c r="H67" s="4" t="s">
        <v>165</v>
      </c>
      <c r="I67" s="96" t="s">
        <v>137</v>
      </c>
      <c r="J67" s="96" t="s">
        <v>137</v>
      </c>
      <c r="K67" s="120" t="s">
        <v>137</v>
      </c>
      <c r="L67" s="120" t="s">
        <v>137</v>
      </c>
      <c r="M67" s="120" t="s">
        <v>137</v>
      </c>
      <c r="N67" s="57"/>
      <c r="O67" s="321"/>
      <c r="P67" s="322"/>
      <c r="Q67" s="120" t="s">
        <v>137</v>
      </c>
    </row>
    <row r="68" spans="2:17" ht="30" x14ac:dyDescent="0.25">
      <c r="B68" s="3" t="s">
        <v>195</v>
      </c>
      <c r="C68" s="3" t="s">
        <v>195</v>
      </c>
      <c r="D68" s="97" t="s">
        <v>316</v>
      </c>
      <c r="E68" s="5">
        <v>200</v>
      </c>
      <c r="F68" s="4" t="s">
        <v>165</v>
      </c>
      <c r="G68" s="4" t="s">
        <v>165</v>
      </c>
      <c r="H68" s="4" t="s">
        <v>165</v>
      </c>
      <c r="I68" s="96" t="s">
        <v>137</v>
      </c>
      <c r="J68" s="96" t="s">
        <v>137</v>
      </c>
      <c r="K68" s="120" t="s">
        <v>137</v>
      </c>
      <c r="L68" s="120" t="s">
        <v>137</v>
      </c>
      <c r="M68" s="120" t="s">
        <v>137</v>
      </c>
      <c r="N68" s="57"/>
      <c r="O68" s="321"/>
      <c r="P68" s="322"/>
      <c r="Q68" s="120" t="s">
        <v>137</v>
      </c>
    </row>
    <row r="69" spans="2:17" x14ac:dyDescent="0.25">
      <c r="B69" s="9" t="s">
        <v>1</v>
      </c>
    </row>
    <row r="70" spans="2:17" x14ac:dyDescent="0.25">
      <c r="B70" s="9" t="s">
        <v>36</v>
      </c>
    </row>
    <row r="71" spans="2:17" x14ac:dyDescent="0.25">
      <c r="B71" s="9" t="s">
        <v>61</v>
      </c>
    </row>
    <row r="73" spans="2:17" ht="15.75" thickBot="1" x14ac:dyDescent="0.3"/>
    <row r="74" spans="2:17" ht="27" thickBot="1" x14ac:dyDescent="0.3">
      <c r="B74" s="323" t="s">
        <v>37</v>
      </c>
      <c r="C74" s="324"/>
      <c r="D74" s="324"/>
      <c r="E74" s="324"/>
      <c r="F74" s="324"/>
      <c r="G74" s="324"/>
      <c r="H74" s="324"/>
      <c r="I74" s="324"/>
      <c r="J74" s="324"/>
      <c r="K74" s="324"/>
      <c r="L74" s="324"/>
      <c r="M74" s="324"/>
      <c r="N74" s="325"/>
    </row>
    <row r="79" spans="2:17" ht="76.5" customHeight="1" x14ac:dyDescent="0.25">
      <c r="B79" s="119" t="s">
        <v>0</v>
      </c>
      <c r="C79" s="119" t="s">
        <v>38</v>
      </c>
      <c r="D79" s="119" t="s">
        <v>39</v>
      </c>
      <c r="E79" s="119" t="s">
        <v>115</v>
      </c>
      <c r="F79" s="119" t="s">
        <v>117</v>
      </c>
      <c r="G79" s="119" t="s">
        <v>118</v>
      </c>
      <c r="H79" s="119" t="s">
        <v>119</v>
      </c>
      <c r="I79" s="119" t="s">
        <v>116</v>
      </c>
      <c r="J79" s="314" t="s">
        <v>120</v>
      </c>
      <c r="K79" s="315"/>
      <c r="L79" s="316"/>
      <c r="M79" s="119" t="s">
        <v>124</v>
      </c>
      <c r="N79" s="119" t="s">
        <v>40</v>
      </c>
      <c r="O79" s="119" t="s">
        <v>41</v>
      </c>
      <c r="P79" s="314" t="s">
        <v>3</v>
      </c>
      <c r="Q79" s="316"/>
    </row>
    <row r="80" spans="2:17" ht="60.75" customHeight="1" x14ac:dyDescent="0.25">
      <c r="B80" s="182"/>
      <c r="C80" s="175"/>
      <c r="D80" s="3"/>
      <c r="E80" s="3"/>
      <c r="F80" s="3"/>
      <c r="G80" s="3"/>
      <c r="H80" s="180"/>
      <c r="I80" s="5"/>
      <c r="J80" s="1" t="s">
        <v>121</v>
      </c>
      <c r="K80" s="97" t="s">
        <v>122</v>
      </c>
      <c r="L80" s="96" t="s">
        <v>123</v>
      </c>
      <c r="M80" s="120"/>
      <c r="N80" s="120"/>
      <c r="O80" s="120"/>
      <c r="P80" s="328"/>
      <c r="Q80" s="328"/>
    </row>
    <row r="81" spans="2:17" ht="108.75" customHeight="1" x14ac:dyDescent="0.25">
      <c r="B81" s="182" t="s">
        <v>42</v>
      </c>
      <c r="C81" s="175">
        <v>3</v>
      </c>
      <c r="D81" s="3" t="s">
        <v>317</v>
      </c>
      <c r="E81" s="3">
        <v>41915992</v>
      </c>
      <c r="F81" s="182" t="s">
        <v>318</v>
      </c>
      <c r="G81" s="3" t="s">
        <v>319</v>
      </c>
      <c r="H81" s="180">
        <v>40025</v>
      </c>
      <c r="I81" s="5" t="s">
        <v>226</v>
      </c>
      <c r="J81" s="186" t="s">
        <v>321</v>
      </c>
      <c r="K81" s="187" t="s">
        <v>322</v>
      </c>
      <c r="L81" s="191" t="s">
        <v>320</v>
      </c>
      <c r="M81" s="120" t="s">
        <v>137</v>
      </c>
      <c r="N81" s="120" t="s">
        <v>137</v>
      </c>
      <c r="O81" s="120" t="s">
        <v>137</v>
      </c>
      <c r="P81" s="328"/>
      <c r="Q81" s="328"/>
    </row>
    <row r="82" spans="2:17" ht="240" x14ac:dyDescent="0.25">
      <c r="B82" s="182" t="s">
        <v>42</v>
      </c>
      <c r="C82" s="175">
        <v>3</v>
      </c>
      <c r="D82" s="182" t="s">
        <v>323</v>
      </c>
      <c r="E82" s="3">
        <v>42012035</v>
      </c>
      <c r="F82" s="182" t="s">
        <v>327</v>
      </c>
      <c r="G82" s="3" t="s">
        <v>324</v>
      </c>
      <c r="H82" s="180">
        <v>35216</v>
      </c>
      <c r="I82" s="5" t="s">
        <v>226</v>
      </c>
      <c r="J82" s="186" t="s">
        <v>325</v>
      </c>
      <c r="K82" s="187" t="s">
        <v>326</v>
      </c>
      <c r="L82" s="191" t="s">
        <v>320</v>
      </c>
      <c r="M82" s="120" t="s">
        <v>137</v>
      </c>
      <c r="N82" s="120" t="s">
        <v>137</v>
      </c>
      <c r="O82" s="120" t="s">
        <v>137</v>
      </c>
      <c r="P82" s="319" t="s">
        <v>683</v>
      </c>
      <c r="Q82" s="320"/>
    </row>
    <row r="83" spans="2:17" ht="140.25" customHeight="1" x14ac:dyDescent="0.25">
      <c r="B83" s="182" t="s">
        <v>42</v>
      </c>
      <c r="C83" s="175">
        <v>3</v>
      </c>
      <c r="D83" s="182" t="s">
        <v>328</v>
      </c>
      <c r="E83" s="3">
        <v>41872319</v>
      </c>
      <c r="F83" s="182" t="s">
        <v>191</v>
      </c>
      <c r="G83" s="3" t="s">
        <v>192</v>
      </c>
      <c r="H83" s="180">
        <v>38974</v>
      </c>
      <c r="I83" s="5" t="s">
        <v>329</v>
      </c>
      <c r="J83" s="186" t="s">
        <v>330</v>
      </c>
      <c r="K83" s="187" t="s">
        <v>331</v>
      </c>
      <c r="L83" s="191" t="s">
        <v>320</v>
      </c>
      <c r="M83" s="120" t="s">
        <v>137</v>
      </c>
      <c r="N83" s="201" t="s">
        <v>138</v>
      </c>
      <c r="O83" s="120" t="s">
        <v>137</v>
      </c>
      <c r="P83" s="319" t="s">
        <v>332</v>
      </c>
      <c r="Q83" s="320"/>
    </row>
    <row r="84" spans="2:17" ht="105" x14ac:dyDescent="0.25">
      <c r="B84" s="182" t="s">
        <v>43</v>
      </c>
      <c r="C84" s="175">
        <v>6</v>
      </c>
      <c r="D84" s="182" t="s">
        <v>333</v>
      </c>
      <c r="E84" s="3">
        <v>1094890757</v>
      </c>
      <c r="F84" s="182" t="s">
        <v>193</v>
      </c>
      <c r="G84" s="180" t="s">
        <v>254</v>
      </c>
      <c r="H84" s="180">
        <v>40452</v>
      </c>
      <c r="I84" s="5"/>
      <c r="J84" s="186" t="s">
        <v>334</v>
      </c>
      <c r="K84" s="187" t="s">
        <v>335</v>
      </c>
      <c r="L84" s="191" t="s">
        <v>320</v>
      </c>
      <c r="M84" s="120" t="s">
        <v>137</v>
      </c>
      <c r="N84" s="120" t="s">
        <v>137</v>
      </c>
      <c r="O84" s="120" t="s">
        <v>137</v>
      </c>
      <c r="P84" s="319" t="s">
        <v>715</v>
      </c>
      <c r="Q84" s="320"/>
    </row>
    <row r="85" spans="2:17" ht="104.25" customHeight="1" x14ac:dyDescent="0.25">
      <c r="B85" s="182" t="s">
        <v>43</v>
      </c>
      <c r="C85" s="175">
        <v>6</v>
      </c>
      <c r="D85" s="3" t="s">
        <v>336</v>
      </c>
      <c r="E85" s="3">
        <v>1114209712</v>
      </c>
      <c r="F85" s="182" t="s">
        <v>193</v>
      </c>
      <c r="G85" s="180" t="s">
        <v>254</v>
      </c>
      <c r="H85" s="180">
        <v>41530</v>
      </c>
      <c r="I85" s="5"/>
      <c r="J85" s="186" t="s">
        <v>338</v>
      </c>
      <c r="K85" s="186" t="s">
        <v>339</v>
      </c>
      <c r="L85" s="191" t="s">
        <v>320</v>
      </c>
      <c r="M85" s="120" t="s">
        <v>137</v>
      </c>
      <c r="N85" s="120" t="s">
        <v>137</v>
      </c>
      <c r="O85" s="120" t="s">
        <v>137</v>
      </c>
      <c r="P85" s="319" t="s">
        <v>715</v>
      </c>
      <c r="Q85" s="320"/>
    </row>
    <row r="86" spans="2:17" ht="104.25" customHeight="1" x14ac:dyDescent="0.25">
      <c r="B86" s="182" t="s">
        <v>43</v>
      </c>
      <c r="C86" s="175">
        <v>6</v>
      </c>
      <c r="D86" s="3" t="s">
        <v>340</v>
      </c>
      <c r="E86" s="3">
        <v>24814615</v>
      </c>
      <c r="F86" s="182" t="s">
        <v>193</v>
      </c>
      <c r="G86" s="3" t="s">
        <v>282</v>
      </c>
      <c r="H86" s="180">
        <v>41851</v>
      </c>
      <c r="I86" s="5">
        <v>145659</v>
      </c>
      <c r="J86" s="186" t="s">
        <v>337</v>
      </c>
      <c r="K86" s="186" t="s">
        <v>341</v>
      </c>
      <c r="L86" s="191" t="s">
        <v>320</v>
      </c>
      <c r="M86" s="120" t="s">
        <v>137</v>
      </c>
      <c r="N86" s="120" t="s">
        <v>137</v>
      </c>
      <c r="O86" s="120" t="s">
        <v>137</v>
      </c>
      <c r="P86" s="319"/>
      <c r="Q86" s="320"/>
    </row>
    <row r="87" spans="2:17" ht="104.25" customHeight="1" x14ac:dyDescent="0.25">
      <c r="B87" s="182" t="s">
        <v>43</v>
      </c>
      <c r="C87" s="175">
        <v>6</v>
      </c>
      <c r="D87" s="3" t="s">
        <v>342</v>
      </c>
      <c r="E87" s="3">
        <v>1097036633</v>
      </c>
      <c r="F87" s="182" t="s">
        <v>344</v>
      </c>
      <c r="G87" s="3" t="s">
        <v>343</v>
      </c>
      <c r="H87" s="180">
        <v>41703</v>
      </c>
      <c r="I87" s="5" t="s">
        <v>226</v>
      </c>
      <c r="J87" s="186" t="s">
        <v>189</v>
      </c>
      <c r="K87" s="186" t="s">
        <v>345</v>
      </c>
      <c r="L87" s="191" t="s">
        <v>320</v>
      </c>
      <c r="M87" s="120" t="s">
        <v>137</v>
      </c>
      <c r="N87" s="120" t="s">
        <v>137</v>
      </c>
      <c r="O87" s="120" t="s">
        <v>137</v>
      </c>
      <c r="P87" s="319"/>
      <c r="Q87" s="320"/>
    </row>
    <row r="88" spans="2:17" ht="104.25" customHeight="1" x14ac:dyDescent="0.25">
      <c r="B88" s="182" t="s">
        <v>43</v>
      </c>
      <c r="C88" s="175">
        <v>6</v>
      </c>
      <c r="D88" s="3" t="s">
        <v>346</v>
      </c>
      <c r="E88" s="3">
        <v>25026240</v>
      </c>
      <c r="F88" s="182" t="s">
        <v>193</v>
      </c>
      <c r="G88" s="3" t="s">
        <v>343</v>
      </c>
      <c r="H88" s="180">
        <v>41565</v>
      </c>
      <c r="I88" s="5"/>
      <c r="J88" s="186" t="s">
        <v>347</v>
      </c>
      <c r="K88" s="186" t="s">
        <v>348</v>
      </c>
      <c r="L88" s="191" t="s">
        <v>320</v>
      </c>
      <c r="M88" s="120" t="s">
        <v>137</v>
      </c>
      <c r="N88" s="120" t="s">
        <v>137</v>
      </c>
      <c r="O88" s="120" t="s">
        <v>137</v>
      </c>
      <c r="P88" s="319" t="s">
        <v>715</v>
      </c>
      <c r="Q88" s="320"/>
    </row>
    <row r="89" spans="2:17" ht="104.25" customHeight="1" x14ac:dyDescent="0.25">
      <c r="B89" s="182" t="s">
        <v>43</v>
      </c>
      <c r="C89" s="175">
        <v>6</v>
      </c>
      <c r="D89" s="3" t="s">
        <v>349</v>
      </c>
      <c r="E89" s="3">
        <v>1094941430</v>
      </c>
      <c r="F89" s="182" t="s">
        <v>350</v>
      </c>
      <c r="G89" s="200" t="s">
        <v>351</v>
      </c>
      <c r="H89" s="180" t="s">
        <v>226</v>
      </c>
      <c r="I89" s="5" t="s">
        <v>226</v>
      </c>
      <c r="J89" s="186" t="s">
        <v>352</v>
      </c>
      <c r="K89" s="186" t="s">
        <v>353</v>
      </c>
      <c r="L89" s="191" t="s">
        <v>320</v>
      </c>
      <c r="M89" s="120" t="s">
        <v>137</v>
      </c>
      <c r="N89" s="120" t="s">
        <v>137</v>
      </c>
      <c r="O89" s="120" t="s">
        <v>137</v>
      </c>
      <c r="P89" s="319"/>
      <c r="Q89" s="320"/>
    </row>
    <row r="91" spans="2:17" ht="15.75" thickBot="1" x14ac:dyDescent="0.3"/>
    <row r="92" spans="2:17" ht="27" thickBot="1" x14ac:dyDescent="0.3">
      <c r="B92" s="323" t="s">
        <v>45</v>
      </c>
      <c r="C92" s="324"/>
      <c r="D92" s="324"/>
      <c r="E92" s="324"/>
      <c r="F92" s="324"/>
      <c r="G92" s="324"/>
      <c r="H92" s="324"/>
      <c r="I92" s="324"/>
      <c r="J92" s="324"/>
      <c r="K92" s="324"/>
      <c r="L92" s="324"/>
      <c r="M92" s="324"/>
      <c r="N92" s="325"/>
    </row>
    <row r="95" spans="2:17" ht="46.15" customHeight="1" x14ac:dyDescent="0.25">
      <c r="B95" s="66" t="s">
        <v>32</v>
      </c>
      <c r="C95" s="66" t="s">
        <v>46</v>
      </c>
      <c r="D95" s="314" t="s">
        <v>3</v>
      </c>
      <c r="E95" s="316"/>
    </row>
    <row r="96" spans="2:17" ht="46.9" customHeight="1" x14ac:dyDescent="0.25">
      <c r="B96" s="67" t="s">
        <v>125</v>
      </c>
      <c r="C96" s="183" t="s">
        <v>137</v>
      </c>
      <c r="D96" s="329"/>
      <c r="E96" s="329"/>
    </row>
    <row r="99" spans="1:26" ht="26.25" x14ac:dyDescent="0.25">
      <c r="B99" s="302" t="s">
        <v>63</v>
      </c>
      <c r="C99" s="303"/>
      <c r="D99" s="303"/>
      <c r="E99" s="303"/>
      <c r="F99" s="303"/>
      <c r="G99" s="303"/>
      <c r="H99" s="303"/>
      <c r="I99" s="303"/>
      <c r="J99" s="303"/>
      <c r="K99" s="303"/>
      <c r="L99" s="303"/>
      <c r="M99" s="303"/>
      <c r="N99" s="303"/>
      <c r="O99" s="303"/>
      <c r="P99" s="303"/>
    </row>
    <row r="101" spans="1:26" ht="15.75" thickBot="1" x14ac:dyDescent="0.3"/>
    <row r="102" spans="1:26" ht="27" thickBot="1" x14ac:dyDescent="0.3">
      <c r="B102" s="323" t="s">
        <v>53</v>
      </c>
      <c r="C102" s="324"/>
      <c r="D102" s="324"/>
      <c r="E102" s="324"/>
      <c r="F102" s="324"/>
      <c r="G102" s="324"/>
      <c r="H102" s="324"/>
      <c r="I102" s="324"/>
      <c r="J102" s="324"/>
      <c r="K102" s="324"/>
      <c r="L102" s="324"/>
      <c r="M102" s="324"/>
      <c r="N102" s="325"/>
    </row>
    <row r="104" spans="1:26" ht="15.75" thickBot="1" x14ac:dyDescent="0.3">
      <c r="M104" s="63"/>
      <c r="N104" s="63"/>
    </row>
    <row r="105" spans="1:26" s="106" customFormat="1" ht="109.5" customHeight="1" x14ac:dyDescent="0.25">
      <c r="B105" s="117" t="s">
        <v>146</v>
      </c>
      <c r="C105" s="117" t="s">
        <v>147</v>
      </c>
      <c r="D105" s="117" t="s">
        <v>148</v>
      </c>
      <c r="E105" s="117" t="s">
        <v>44</v>
      </c>
      <c r="F105" s="117" t="s">
        <v>21</v>
      </c>
      <c r="G105" s="117" t="s">
        <v>102</v>
      </c>
      <c r="H105" s="117" t="s">
        <v>16</v>
      </c>
      <c r="I105" s="117" t="s">
        <v>9</v>
      </c>
      <c r="J105" s="117" t="s">
        <v>30</v>
      </c>
      <c r="K105" s="117" t="s">
        <v>60</v>
      </c>
      <c r="L105" s="117" t="s">
        <v>19</v>
      </c>
      <c r="M105" s="102" t="s">
        <v>25</v>
      </c>
      <c r="N105" s="117" t="s">
        <v>149</v>
      </c>
      <c r="O105" s="117" t="s">
        <v>35</v>
      </c>
      <c r="P105" s="118" t="s">
        <v>10</v>
      </c>
      <c r="Q105" s="118" t="s">
        <v>18</v>
      </c>
    </row>
    <row r="106" spans="1:26" s="112" customFormat="1" x14ac:dyDescent="0.25">
      <c r="A106" s="45">
        <v>1</v>
      </c>
      <c r="B106" s="113" t="s">
        <v>159</v>
      </c>
      <c r="C106" s="114" t="s">
        <v>189</v>
      </c>
      <c r="D106" s="113" t="s">
        <v>188</v>
      </c>
      <c r="E106" s="108" t="s">
        <v>362</v>
      </c>
      <c r="F106" s="109" t="s">
        <v>137</v>
      </c>
      <c r="G106" s="155" t="s">
        <v>226</v>
      </c>
      <c r="H106" s="116">
        <v>39839</v>
      </c>
      <c r="I106" s="116">
        <v>40178</v>
      </c>
      <c r="J106" s="110" t="s">
        <v>138</v>
      </c>
      <c r="K106" s="101">
        <f>(I106-H106)/30-L106</f>
        <v>2</v>
      </c>
      <c r="L106" s="101">
        <v>9.3000000000000007</v>
      </c>
      <c r="M106" s="101">
        <f>670*12</f>
        <v>8040</v>
      </c>
      <c r="N106" s="101" t="s">
        <v>226</v>
      </c>
      <c r="O106" s="26">
        <v>6706041659</v>
      </c>
      <c r="P106" s="26" t="s">
        <v>363</v>
      </c>
      <c r="Q106" s="156"/>
      <c r="R106" s="111"/>
      <c r="S106" s="111"/>
      <c r="T106" s="111"/>
      <c r="U106" s="111"/>
      <c r="V106" s="111"/>
      <c r="W106" s="111"/>
      <c r="X106" s="111"/>
      <c r="Y106" s="111"/>
      <c r="Z106" s="111"/>
    </row>
    <row r="107" spans="1:26" s="112" customFormat="1" x14ac:dyDescent="0.25">
      <c r="A107" s="45">
        <v>2</v>
      </c>
      <c r="B107" s="113" t="s">
        <v>159</v>
      </c>
      <c r="C107" s="114" t="s">
        <v>189</v>
      </c>
      <c r="D107" s="113" t="s">
        <v>188</v>
      </c>
      <c r="E107" s="108" t="s">
        <v>364</v>
      </c>
      <c r="F107" s="109" t="s">
        <v>137</v>
      </c>
      <c r="G107" s="109" t="s">
        <v>226</v>
      </c>
      <c r="H107" s="116">
        <v>40574</v>
      </c>
      <c r="I107" s="116">
        <v>40908</v>
      </c>
      <c r="J107" s="110" t="s">
        <v>138</v>
      </c>
      <c r="K107" s="101">
        <f>(I107-H107)/30-L107</f>
        <v>11.133333333333333</v>
      </c>
      <c r="L107" s="101"/>
      <c r="M107" s="101">
        <f>4*12</f>
        <v>48</v>
      </c>
      <c r="N107" s="101" t="s">
        <v>226</v>
      </c>
      <c r="O107" s="26">
        <v>41646072</v>
      </c>
      <c r="P107" s="26" t="s">
        <v>365</v>
      </c>
      <c r="Q107" s="156"/>
      <c r="R107" s="111"/>
      <c r="S107" s="111"/>
      <c r="T107" s="111"/>
      <c r="U107" s="111"/>
      <c r="V107" s="111"/>
      <c r="W107" s="111"/>
      <c r="X107" s="111"/>
      <c r="Y107" s="111"/>
      <c r="Z107" s="111"/>
    </row>
    <row r="108" spans="1:26" s="112" customFormat="1" x14ac:dyDescent="0.25">
      <c r="A108" s="45">
        <v>3</v>
      </c>
      <c r="B108" s="113" t="s">
        <v>159</v>
      </c>
      <c r="C108" s="114" t="s">
        <v>189</v>
      </c>
      <c r="D108" s="113" t="s">
        <v>188</v>
      </c>
      <c r="E108" s="108" t="s">
        <v>366</v>
      </c>
      <c r="F108" s="109" t="s">
        <v>137</v>
      </c>
      <c r="G108" s="109" t="s">
        <v>226</v>
      </c>
      <c r="H108" s="116">
        <v>39841</v>
      </c>
      <c r="I108" s="116">
        <v>40178</v>
      </c>
      <c r="J108" s="110" t="s">
        <v>138</v>
      </c>
      <c r="K108" s="101">
        <f>(I108-H108)/30-L108</f>
        <v>3.333333333332078E-3</v>
      </c>
      <c r="L108" s="101">
        <v>11.23</v>
      </c>
      <c r="M108" s="101">
        <f>4*12</f>
        <v>48</v>
      </c>
      <c r="N108" s="101" t="s">
        <v>226</v>
      </c>
      <c r="O108" s="26">
        <v>35808883</v>
      </c>
      <c r="P108" s="26" t="s">
        <v>367</v>
      </c>
      <c r="Q108" s="156"/>
      <c r="R108" s="111"/>
      <c r="S108" s="111"/>
      <c r="T108" s="111"/>
      <c r="U108" s="111"/>
      <c r="V108" s="111"/>
      <c r="W108" s="111"/>
      <c r="X108" s="111"/>
      <c r="Y108" s="111"/>
      <c r="Z108" s="111"/>
    </row>
    <row r="109" spans="1:26" s="112" customFormat="1" x14ac:dyDescent="0.25">
      <c r="A109" s="45"/>
      <c r="B109" s="48" t="s">
        <v>15</v>
      </c>
      <c r="C109" s="114"/>
      <c r="D109" s="113"/>
      <c r="E109" s="108"/>
      <c r="F109" s="109"/>
      <c r="G109" s="109"/>
      <c r="H109" s="109"/>
      <c r="I109" s="110"/>
      <c r="J109" s="110"/>
      <c r="K109" s="115">
        <f>SUM(K106:K108)</f>
        <v>13.136666666666665</v>
      </c>
      <c r="L109" s="115">
        <f>SUM(L106:L108)</f>
        <v>20.53</v>
      </c>
      <c r="M109" s="115">
        <f>SUM(M106:M108)</f>
        <v>8136</v>
      </c>
      <c r="N109" s="115">
        <f>SUM(N106:N108)</f>
        <v>0</v>
      </c>
      <c r="O109" s="26"/>
      <c r="P109" s="26"/>
      <c r="Q109" s="157"/>
    </row>
    <row r="110" spans="1:26" x14ac:dyDescent="0.25">
      <c r="B110" s="29"/>
      <c r="C110" s="29"/>
      <c r="D110" s="29"/>
      <c r="E110" s="30"/>
      <c r="F110" s="29"/>
      <c r="G110" s="29"/>
      <c r="H110" s="29"/>
      <c r="I110" s="29"/>
      <c r="J110" s="29"/>
      <c r="K110" s="29"/>
      <c r="L110" s="29"/>
      <c r="M110" s="29"/>
      <c r="N110" s="29"/>
      <c r="O110" s="29"/>
      <c r="P110" s="29"/>
    </row>
    <row r="111" spans="1:26" ht="18.75" x14ac:dyDescent="0.25">
      <c r="B111" s="58" t="s">
        <v>31</v>
      </c>
      <c r="C111" s="71">
        <f>+K109</f>
        <v>13.136666666666665</v>
      </c>
      <c r="H111" s="31"/>
      <c r="I111" s="31"/>
      <c r="J111" s="31"/>
      <c r="K111" s="31"/>
      <c r="L111" s="31"/>
      <c r="M111" s="31"/>
      <c r="N111" s="29"/>
      <c r="O111" s="29"/>
      <c r="P111" s="29"/>
    </row>
    <row r="113" spans="2:17" ht="15.75" thickBot="1" x14ac:dyDescent="0.3"/>
    <row r="114" spans="2:17" ht="37.15" customHeight="1" thickBot="1" x14ac:dyDescent="0.3">
      <c r="B114" s="74" t="s">
        <v>48</v>
      </c>
      <c r="C114" s="75" t="s">
        <v>49</v>
      </c>
      <c r="D114" s="74" t="s">
        <v>50</v>
      </c>
      <c r="E114" s="75" t="s">
        <v>54</v>
      </c>
    </row>
    <row r="115" spans="2:17" ht="41.45" customHeight="1" x14ac:dyDescent="0.25">
      <c r="B115" s="65" t="s">
        <v>126</v>
      </c>
      <c r="C115" s="68">
        <v>20</v>
      </c>
      <c r="D115" s="68"/>
      <c r="E115" s="330">
        <f>+D115+D116+D117</f>
        <v>30</v>
      </c>
    </row>
    <row r="116" spans="2:17" x14ac:dyDescent="0.25">
      <c r="B116" s="65" t="s">
        <v>127</v>
      </c>
      <c r="C116" s="56">
        <v>30</v>
      </c>
      <c r="D116" s="183">
        <v>30</v>
      </c>
      <c r="E116" s="331"/>
    </row>
    <row r="117" spans="2:17" ht="15.75" thickBot="1" x14ac:dyDescent="0.3">
      <c r="B117" s="65" t="s">
        <v>128</v>
      </c>
      <c r="C117" s="70">
        <v>40</v>
      </c>
      <c r="D117" s="70"/>
      <c r="E117" s="332"/>
    </row>
    <row r="119" spans="2:17" ht="15.75" thickBot="1" x14ac:dyDescent="0.3"/>
    <row r="120" spans="2:17" ht="27" thickBot="1" x14ac:dyDescent="0.3">
      <c r="B120" s="323" t="s">
        <v>51</v>
      </c>
      <c r="C120" s="324"/>
      <c r="D120" s="324"/>
      <c r="E120" s="324"/>
      <c r="F120" s="324"/>
      <c r="G120" s="324"/>
      <c r="H120" s="324"/>
      <c r="I120" s="324"/>
      <c r="J120" s="324"/>
      <c r="K120" s="324"/>
      <c r="L120" s="324"/>
      <c r="M120" s="324"/>
      <c r="N120" s="325"/>
    </row>
    <row r="122" spans="2:17" ht="76.5" customHeight="1" x14ac:dyDescent="0.25">
      <c r="B122" s="119" t="s">
        <v>0</v>
      </c>
      <c r="C122" s="119" t="s">
        <v>38</v>
      </c>
      <c r="D122" s="119" t="s">
        <v>39</v>
      </c>
      <c r="E122" s="119" t="s">
        <v>115</v>
      </c>
      <c r="F122" s="119" t="s">
        <v>117</v>
      </c>
      <c r="G122" s="119" t="s">
        <v>118</v>
      </c>
      <c r="H122" s="119" t="s">
        <v>119</v>
      </c>
      <c r="I122" s="119" t="s">
        <v>116</v>
      </c>
      <c r="J122" s="314" t="s">
        <v>120</v>
      </c>
      <c r="K122" s="315"/>
      <c r="L122" s="316"/>
      <c r="M122" s="119" t="s">
        <v>124</v>
      </c>
      <c r="N122" s="119" t="s">
        <v>40</v>
      </c>
      <c r="O122" s="119" t="s">
        <v>41</v>
      </c>
      <c r="P122" s="314" t="s">
        <v>3</v>
      </c>
      <c r="Q122" s="316"/>
    </row>
    <row r="123" spans="2:17" ht="60.75" customHeight="1" x14ac:dyDescent="0.25">
      <c r="B123" s="182"/>
      <c r="C123" s="182"/>
      <c r="D123" s="3"/>
      <c r="E123" s="3"/>
      <c r="F123" s="3"/>
      <c r="G123" s="3"/>
      <c r="H123" s="180"/>
      <c r="I123" s="5"/>
      <c r="J123" s="1" t="s">
        <v>121</v>
      </c>
      <c r="K123" s="97" t="s">
        <v>122</v>
      </c>
      <c r="L123" s="96" t="s">
        <v>123</v>
      </c>
      <c r="M123" s="120"/>
      <c r="N123" s="120"/>
      <c r="O123" s="120"/>
      <c r="P123" s="328"/>
      <c r="Q123" s="328"/>
    </row>
    <row r="124" spans="2:17" ht="60.75" customHeight="1" x14ac:dyDescent="0.25">
      <c r="B124" s="182" t="s">
        <v>237</v>
      </c>
      <c r="C124" s="182">
        <v>1</v>
      </c>
      <c r="D124" s="3" t="s">
        <v>368</v>
      </c>
      <c r="E124" s="3">
        <v>41901902</v>
      </c>
      <c r="F124" s="3" t="s">
        <v>369</v>
      </c>
      <c r="G124" s="3" t="s">
        <v>192</v>
      </c>
      <c r="H124" s="180">
        <v>32342</v>
      </c>
      <c r="I124" s="5"/>
      <c r="J124" s="1" t="s">
        <v>189</v>
      </c>
      <c r="K124" s="97" t="s">
        <v>370</v>
      </c>
      <c r="L124" s="96" t="s">
        <v>241</v>
      </c>
      <c r="M124" s="120" t="s">
        <v>137</v>
      </c>
      <c r="N124" s="120" t="s">
        <v>137</v>
      </c>
      <c r="O124" s="120" t="s">
        <v>137</v>
      </c>
      <c r="P124" s="319" t="s">
        <v>715</v>
      </c>
      <c r="Q124" s="320"/>
    </row>
    <row r="125" spans="2:17" ht="90" x14ac:dyDescent="0.25">
      <c r="B125" s="182" t="s">
        <v>132</v>
      </c>
      <c r="C125" s="182">
        <v>1</v>
      </c>
      <c r="D125" s="3" t="s">
        <v>371</v>
      </c>
      <c r="E125" s="3">
        <v>41948059</v>
      </c>
      <c r="F125" s="3" t="s">
        <v>266</v>
      </c>
      <c r="G125" s="3" t="s">
        <v>192</v>
      </c>
      <c r="H125" s="180">
        <v>39429</v>
      </c>
      <c r="I125" s="5" t="s">
        <v>226</v>
      </c>
      <c r="J125" s="189" t="s">
        <v>372</v>
      </c>
      <c r="K125" s="189" t="s">
        <v>373</v>
      </c>
      <c r="L125" s="96" t="s">
        <v>241</v>
      </c>
      <c r="M125" s="120" t="s">
        <v>137</v>
      </c>
      <c r="N125" s="120" t="s">
        <v>137</v>
      </c>
      <c r="O125" s="120" t="s">
        <v>137</v>
      </c>
      <c r="P125" s="319"/>
      <c r="Q125" s="320"/>
    </row>
    <row r="126" spans="2:17" ht="33.6" customHeight="1" x14ac:dyDescent="0.25">
      <c r="B126" s="182" t="s">
        <v>133</v>
      </c>
      <c r="C126" s="182"/>
      <c r="D126" s="3"/>
      <c r="E126" s="3"/>
      <c r="F126" s="3"/>
      <c r="G126" s="3"/>
      <c r="H126" s="3"/>
      <c r="I126" s="5"/>
      <c r="J126" s="1"/>
      <c r="K126" s="96"/>
      <c r="L126" s="96"/>
      <c r="M126" s="120"/>
      <c r="N126" s="120"/>
      <c r="O126" s="120"/>
      <c r="P126" s="328"/>
      <c r="Q126" s="328"/>
    </row>
    <row r="129" spans="2:7" ht="15.75" thickBot="1" x14ac:dyDescent="0.3"/>
    <row r="130" spans="2:7" ht="54" customHeight="1" x14ac:dyDescent="0.25">
      <c r="B130" s="123" t="s">
        <v>32</v>
      </c>
      <c r="C130" s="123" t="s">
        <v>48</v>
      </c>
      <c r="D130" s="119" t="s">
        <v>49</v>
      </c>
      <c r="E130" s="123" t="s">
        <v>50</v>
      </c>
      <c r="F130" s="75" t="s">
        <v>55</v>
      </c>
      <c r="G130" s="93"/>
    </row>
    <row r="131" spans="2:7" ht="120.75" customHeight="1" x14ac:dyDescent="0.2">
      <c r="B131" s="333" t="s">
        <v>52</v>
      </c>
      <c r="C131" s="6" t="s">
        <v>129</v>
      </c>
      <c r="D131" s="183">
        <v>25</v>
      </c>
      <c r="E131" s="183">
        <v>25</v>
      </c>
      <c r="F131" s="334">
        <f>+E131+E132+E133</f>
        <v>50</v>
      </c>
      <c r="G131" s="94"/>
    </row>
    <row r="132" spans="2:7" ht="76.150000000000006" customHeight="1" x14ac:dyDescent="0.2">
      <c r="B132" s="333"/>
      <c r="C132" s="6" t="s">
        <v>130</v>
      </c>
      <c r="D132" s="190">
        <v>25</v>
      </c>
      <c r="E132" s="183">
        <v>25</v>
      </c>
      <c r="F132" s="335"/>
      <c r="G132" s="94"/>
    </row>
    <row r="133" spans="2:7" ht="69" customHeight="1" x14ac:dyDescent="0.2">
      <c r="B133" s="333"/>
      <c r="C133" s="6" t="s">
        <v>131</v>
      </c>
      <c r="D133" s="183">
        <v>10</v>
      </c>
      <c r="E133" s="183">
        <v>0</v>
      </c>
      <c r="F133" s="336"/>
      <c r="G133" s="94"/>
    </row>
    <row r="134" spans="2:7" x14ac:dyDescent="0.25">
      <c r="C134" s="103"/>
    </row>
    <row r="137" spans="2:7" x14ac:dyDescent="0.25">
      <c r="B137" s="121" t="s">
        <v>56</v>
      </c>
    </row>
    <row r="140" spans="2:7" x14ac:dyDescent="0.25">
      <c r="B140" s="124" t="s">
        <v>32</v>
      </c>
      <c r="C140" s="124" t="s">
        <v>57</v>
      </c>
      <c r="D140" s="123" t="s">
        <v>50</v>
      </c>
      <c r="E140" s="123" t="s">
        <v>15</v>
      </c>
    </row>
    <row r="141" spans="2:7" ht="28.5" x14ac:dyDescent="0.25">
      <c r="B141" s="104" t="s">
        <v>58</v>
      </c>
      <c r="C141" s="105">
        <v>40</v>
      </c>
      <c r="D141" s="183">
        <f>+E115</f>
        <v>30</v>
      </c>
      <c r="E141" s="311">
        <f>+D141+D142</f>
        <v>80</v>
      </c>
    </row>
    <row r="142" spans="2:7" ht="57" x14ac:dyDescent="0.25">
      <c r="B142" s="104" t="s">
        <v>59</v>
      </c>
      <c r="C142" s="105">
        <v>60</v>
      </c>
      <c r="D142" s="183">
        <f>+F131</f>
        <v>50</v>
      </c>
      <c r="E142" s="312"/>
    </row>
  </sheetData>
  <mergeCells count="50">
    <mergeCell ref="C9:N9"/>
    <mergeCell ref="B2:P2"/>
    <mergeCell ref="B4:P4"/>
    <mergeCell ref="C6:N6"/>
    <mergeCell ref="C7:N7"/>
    <mergeCell ref="C8:N8"/>
    <mergeCell ref="O67:P67"/>
    <mergeCell ref="C10:E10"/>
    <mergeCell ref="B14:C21"/>
    <mergeCell ref="B22:C22"/>
    <mergeCell ref="E40:E41"/>
    <mergeCell ref="M45:N45"/>
    <mergeCell ref="B55:B56"/>
    <mergeCell ref="C55:C56"/>
    <mergeCell ref="D55:E55"/>
    <mergeCell ref="C59:N59"/>
    <mergeCell ref="B61:N61"/>
    <mergeCell ref="O64:P64"/>
    <mergeCell ref="O65:P65"/>
    <mergeCell ref="O66:P66"/>
    <mergeCell ref="P85:Q85"/>
    <mergeCell ref="P88:Q88"/>
    <mergeCell ref="B92:N92"/>
    <mergeCell ref="D95:E95"/>
    <mergeCell ref="P82:Q82"/>
    <mergeCell ref="P86:Q86"/>
    <mergeCell ref="P87:Q87"/>
    <mergeCell ref="P83:Q83"/>
    <mergeCell ref="P84:Q84"/>
    <mergeCell ref="O68:P68"/>
    <mergeCell ref="B74:N74"/>
    <mergeCell ref="J79:L79"/>
    <mergeCell ref="P79:Q79"/>
    <mergeCell ref="P80:Q80"/>
    <mergeCell ref="P81:Q81"/>
    <mergeCell ref="P89:Q89"/>
    <mergeCell ref="P125:Q125"/>
    <mergeCell ref="E141:E142"/>
    <mergeCell ref="B99:P99"/>
    <mergeCell ref="B102:N102"/>
    <mergeCell ref="E115:E117"/>
    <mergeCell ref="B120:N120"/>
    <mergeCell ref="J122:L122"/>
    <mergeCell ref="P122:Q122"/>
    <mergeCell ref="P123:Q123"/>
    <mergeCell ref="P124:Q124"/>
    <mergeCell ref="P126:Q126"/>
    <mergeCell ref="B131:B133"/>
    <mergeCell ref="F131:F133"/>
    <mergeCell ref="D96:E96"/>
  </mergeCells>
  <dataValidations count="2">
    <dataValidation type="decimal" allowBlank="1" showInputMessage="1" showErrorMessage="1" sqref="WVH983058 WLL983058 C65554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C131090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C196626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C262162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C327698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C393234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C458770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C524306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C589842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C655378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C720914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C786450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C851986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C917522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C983058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58 A65554 IS65554 SO65554 ACK65554 AMG65554 AWC65554 BFY65554 BPU65554 BZQ65554 CJM65554 CTI65554 DDE65554 DNA65554 DWW65554 EGS65554 EQO65554 FAK65554 FKG65554 FUC65554 GDY65554 GNU65554 GXQ65554 HHM65554 HRI65554 IBE65554 ILA65554 IUW65554 JES65554 JOO65554 JYK65554 KIG65554 KSC65554 LBY65554 LLU65554 LVQ65554 MFM65554 MPI65554 MZE65554 NJA65554 NSW65554 OCS65554 OMO65554 OWK65554 PGG65554 PQC65554 PZY65554 QJU65554 QTQ65554 RDM65554 RNI65554 RXE65554 SHA65554 SQW65554 TAS65554 TKO65554 TUK65554 UEG65554 UOC65554 UXY65554 VHU65554 VRQ65554 WBM65554 WLI65554 WVE65554 A131090 IS131090 SO131090 ACK131090 AMG131090 AWC131090 BFY131090 BPU131090 BZQ131090 CJM131090 CTI131090 DDE131090 DNA131090 DWW131090 EGS131090 EQO131090 FAK131090 FKG131090 FUC131090 GDY131090 GNU131090 GXQ131090 HHM131090 HRI131090 IBE131090 ILA131090 IUW131090 JES131090 JOO131090 JYK131090 KIG131090 KSC131090 LBY131090 LLU131090 LVQ131090 MFM131090 MPI131090 MZE131090 NJA131090 NSW131090 OCS131090 OMO131090 OWK131090 PGG131090 PQC131090 PZY131090 QJU131090 QTQ131090 RDM131090 RNI131090 RXE131090 SHA131090 SQW131090 TAS131090 TKO131090 TUK131090 UEG131090 UOC131090 UXY131090 VHU131090 VRQ131090 WBM131090 WLI131090 WVE131090 A196626 IS196626 SO196626 ACK196626 AMG196626 AWC196626 BFY196626 BPU196626 BZQ196626 CJM196626 CTI196626 DDE196626 DNA196626 DWW196626 EGS196626 EQO196626 FAK196626 FKG196626 FUC196626 GDY196626 GNU196626 GXQ196626 HHM196626 HRI196626 IBE196626 ILA196626 IUW196626 JES196626 JOO196626 JYK196626 KIG196626 KSC196626 LBY196626 LLU196626 LVQ196626 MFM196626 MPI196626 MZE196626 NJA196626 NSW196626 OCS196626 OMO196626 OWK196626 PGG196626 PQC196626 PZY196626 QJU196626 QTQ196626 RDM196626 RNI196626 RXE196626 SHA196626 SQW196626 TAS196626 TKO196626 TUK196626 UEG196626 UOC196626 UXY196626 VHU196626 VRQ196626 WBM196626 WLI196626 WVE196626 A262162 IS262162 SO262162 ACK262162 AMG262162 AWC262162 BFY262162 BPU262162 BZQ262162 CJM262162 CTI262162 DDE262162 DNA262162 DWW262162 EGS262162 EQO262162 FAK262162 FKG262162 FUC262162 GDY262162 GNU262162 GXQ262162 HHM262162 HRI262162 IBE262162 ILA262162 IUW262162 JES262162 JOO262162 JYK262162 KIG262162 KSC262162 LBY262162 LLU262162 LVQ262162 MFM262162 MPI262162 MZE262162 NJA262162 NSW262162 OCS262162 OMO262162 OWK262162 PGG262162 PQC262162 PZY262162 QJU262162 QTQ262162 RDM262162 RNI262162 RXE262162 SHA262162 SQW262162 TAS262162 TKO262162 TUK262162 UEG262162 UOC262162 UXY262162 VHU262162 VRQ262162 WBM262162 WLI262162 WVE262162 A327698 IS327698 SO327698 ACK327698 AMG327698 AWC327698 BFY327698 BPU327698 BZQ327698 CJM327698 CTI327698 DDE327698 DNA327698 DWW327698 EGS327698 EQO327698 FAK327698 FKG327698 FUC327698 GDY327698 GNU327698 GXQ327698 HHM327698 HRI327698 IBE327698 ILA327698 IUW327698 JES327698 JOO327698 JYK327698 KIG327698 KSC327698 LBY327698 LLU327698 LVQ327698 MFM327698 MPI327698 MZE327698 NJA327698 NSW327698 OCS327698 OMO327698 OWK327698 PGG327698 PQC327698 PZY327698 QJU327698 QTQ327698 RDM327698 RNI327698 RXE327698 SHA327698 SQW327698 TAS327698 TKO327698 TUK327698 UEG327698 UOC327698 UXY327698 VHU327698 VRQ327698 WBM327698 WLI327698 WVE327698 A393234 IS393234 SO393234 ACK393234 AMG393234 AWC393234 BFY393234 BPU393234 BZQ393234 CJM393234 CTI393234 DDE393234 DNA393234 DWW393234 EGS393234 EQO393234 FAK393234 FKG393234 FUC393234 GDY393234 GNU393234 GXQ393234 HHM393234 HRI393234 IBE393234 ILA393234 IUW393234 JES393234 JOO393234 JYK393234 KIG393234 KSC393234 LBY393234 LLU393234 LVQ393234 MFM393234 MPI393234 MZE393234 NJA393234 NSW393234 OCS393234 OMO393234 OWK393234 PGG393234 PQC393234 PZY393234 QJU393234 QTQ393234 RDM393234 RNI393234 RXE393234 SHA393234 SQW393234 TAS393234 TKO393234 TUK393234 UEG393234 UOC393234 UXY393234 VHU393234 VRQ393234 WBM393234 WLI393234 WVE393234 A458770 IS458770 SO458770 ACK458770 AMG458770 AWC458770 BFY458770 BPU458770 BZQ458770 CJM458770 CTI458770 DDE458770 DNA458770 DWW458770 EGS458770 EQO458770 FAK458770 FKG458770 FUC458770 GDY458770 GNU458770 GXQ458770 HHM458770 HRI458770 IBE458770 ILA458770 IUW458770 JES458770 JOO458770 JYK458770 KIG458770 KSC458770 LBY458770 LLU458770 LVQ458770 MFM458770 MPI458770 MZE458770 NJA458770 NSW458770 OCS458770 OMO458770 OWK458770 PGG458770 PQC458770 PZY458770 QJU458770 QTQ458770 RDM458770 RNI458770 RXE458770 SHA458770 SQW458770 TAS458770 TKO458770 TUK458770 UEG458770 UOC458770 UXY458770 VHU458770 VRQ458770 WBM458770 WLI458770 WVE458770 A524306 IS524306 SO524306 ACK524306 AMG524306 AWC524306 BFY524306 BPU524306 BZQ524306 CJM524306 CTI524306 DDE524306 DNA524306 DWW524306 EGS524306 EQO524306 FAK524306 FKG524306 FUC524306 GDY524306 GNU524306 GXQ524306 HHM524306 HRI524306 IBE524306 ILA524306 IUW524306 JES524306 JOO524306 JYK524306 KIG524306 KSC524306 LBY524306 LLU524306 LVQ524306 MFM524306 MPI524306 MZE524306 NJA524306 NSW524306 OCS524306 OMO524306 OWK524306 PGG524306 PQC524306 PZY524306 QJU524306 QTQ524306 RDM524306 RNI524306 RXE524306 SHA524306 SQW524306 TAS524306 TKO524306 TUK524306 UEG524306 UOC524306 UXY524306 VHU524306 VRQ524306 WBM524306 WLI524306 WVE524306 A589842 IS589842 SO589842 ACK589842 AMG589842 AWC589842 BFY589842 BPU589842 BZQ589842 CJM589842 CTI589842 DDE589842 DNA589842 DWW589842 EGS589842 EQO589842 FAK589842 FKG589842 FUC589842 GDY589842 GNU589842 GXQ589842 HHM589842 HRI589842 IBE589842 ILA589842 IUW589842 JES589842 JOO589842 JYK589842 KIG589842 KSC589842 LBY589842 LLU589842 LVQ589842 MFM589842 MPI589842 MZE589842 NJA589842 NSW589842 OCS589842 OMO589842 OWK589842 PGG589842 PQC589842 PZY589842 QJU589842 QTQ589842 RDM589842 RNI589842 RXE589842 SHA589842 SQW589842 TAS589842 TKO589842 TUK589842 UEG589842 UOC589842 UXY589842 VHU589842 VRQ589842 WBM589842 WLI589842 WVE589842 A655378 IS655378 SO655378 ACK655378 AMG655378 AWC655378 BFY655378 BPU655378 BZQ655378 CJM655378 CTI655378 DDE655378 DNA655378 DWW655378 EGS655378 EQO655378 FAK655378 FKG655378 FUC655378 GDY655378 GNU655378 GXQ655378 HHM655378 HRI655378 IBE655378 ILA655378 IUW655378 JES655378 JOO655378 JYK655378 KIG655378 KSC655378 LBY655378 LLU655378 LVQ655378 MFM655378 MPI655378 MZE655378 NJA655378 NSW655378 OCS655378 OMO655378 OWK655378 PGG655378 PQC655378 PZY655378 QJU655378 QTQ655378 RDM655378 RNI655378 RXE655378 SHA655378 SQW655378 TAS655378 TKO655378 TUK655378 UEG655378 UOC655378 UXY655378 VHU655378 VRQ655378 WBM655378 WLI655378 WVE655378 A720914 IS720914 SO720914 ACK720914 AMG720914 AWC720914 BFY720914 BPU720914 BZQ720914 CJM720914 CTI720914 DDE720914 DNA720914 DWW720914 EGS720914 EQO720914 FAK720914 FKG720914 FUC720914 GDY720914 GNU720914 GXQ720914 HHM720914 HRI720914 IBE720914 ILA720914 IUW720914 JES720914 JOO720914 JYK720914 KIG720914 KSC720914 LBY720914 LLU720914 LVQ720914 MFM720914 MPI720914 MZE720914 NJA720914 NSW720914 OCS720914 OMO720914 OWK720914 PGG720914 PQC720914 PZY720914 QJU720914 QTQ720914 RDM720914 RNI720914 RXE720914 SHA720914 SQW720914 TAS720914 TKO720914 TUK720914 UEG720914 UOC720914 UXY720914 VHU720914 VRQ720914 WBM720914 WLI720914 WVE720914 A786450 IS786450 SO786450 ACK786450 AMG786450 AWC786450 BFY786450 BPU786450 BZQ786450 CJM786450 CTI786450 DDE786450 DNA786450 DWW786450 EGS786450 EQO786450 FAK786450 FKG786450 FUC786450 GDY786450 GNU786450 GXQ786450 HHM786450 HRI786450 IBE786450 ILA786450 IUW786450 JES786450 JOO786450 JYK786450 KIG786450 KSC786450 LBY786450 LLU786450 LVQ786450 MFM786450 MPI786450 MZE786450 NJA786450 NSW786450 OCS786450 OMO786450 OWK786450 PGG786450 PQC786450 PZY786450 QJU786450 QTQ786450 RDM786450 RNI786450 RXE786450 SHA786450 SQW786450 TAS786450 TKO786450 TUK786450 UEG786450 UOC786450 UXY786450 VHU786450 VRQ786450 WBM786450 WLI786450 WVE786450 A851986 IS851986 SO851986 ACK851986 AMG851986 AWC851986 BFY851986 BPU851986 BZQ851986 CJM851986 CTI851986 DDE851986 DNA851986 DWW851986 EGS851986 EQO851986 FAK851986 FKG851986 FUC851986 GDY851986 GNU851986 GXQ851986 HHM851986 HRI851986 IBE851986 ILA851986 IUW851986 JES851986 JOO851986 JYK851986 KIG851986 KSC851986 LBY851986 LLU851986 LVQ851986 MFM851986 MPI851986 MZE851986 NJA851986 NSW851986 OCS851986 OMO851986 OWK851986 PGG851986 PQC851986 PZY851986 QJU851986 QTQ851986 RDM851986 RNI851986 RXE851986 SHA851986 SQW851986 TAS851986 TKO851986 TUK851986 UEG851986 UOC851986 UXY851986 VHU851986 VRQ851986 WBM851986 WLI851986 WVE851986 A917522 IS917522 SO917522 ACK917522 AMG917522 AWC917522 BFY917522 BPU917522 BZQ917522 CJM917522 CTI917522 DDE917522 DNA917522 DWW917522 EGS917522 EQO917522 FAK917522 FKG917522 FUC917522 GDY917522 GNU917522 GXQ917522 HHM917522 HRI917522 IBE917522 ILA917522 IUW917522 JES917522 JOO917522 JYK917522 KIG917522 KSC917522 LBY917522 LLU917522 LVQ917522 MFM917522 MPI917522 MZE917522 NJA917522 NSW917522 OCS917522 OMO917522 OWK917522 PGG917522 PQC917522 PZY917522 QJU917522 QTQ917522 RDM917522 RNI917522 RXE917522 SHA917522 SQW917522 TAS917522 TKO917522 TUK917522 UEG917522 UOC917522 UXY917522 VHU917522 VRQ917522 WBM917522 WLI917522 WVE917522 A983058 IS983058 SO983058 ACK983058 AMG983058 AWC983058 BFY983058 BPU983058 BZQ983058 CJM983058 CTI983058 DDE983058 DNA983058 DWW983058 EGS983058 EQO983058 FAK983058 FKG983058 FUC983058 GDY983058 GNU983058 GXQ983058 HHM983058 HRI983058 IBE983058 ILA983058 IUW983058 JES983058 JOO983058 JYK983058 KIG983058 KSC983058 LBY983058 LLU983058 LVQ983058 MFM983058 MPI983058 MZE983058 NJA983058 NSW983058 OCS983058 OMO983058 OWK983058 PGG983058 PQC983058 PZY983058 QJU983058 QTQ983058 RDM983058 RNI983058 RXE983058 SHA983058 SQW983058 TAS983058 TKO983058 TUK983058 UEG983058 UOC983058 UXY983058 VHU983058 VRQ983058 WBM983058 WLI983058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8"/>
  <sheetViews>
    <sheetView topLeftCell="A49" zoomScale="78" zoomScaleNormal="78" workbookViewId="0">
      <selection activeCell="A59" sqref="A59"/>
    </sheetView>
  </sheetViews>
  <sheetFormatPr baseColWidth="10" defaultRowHeight="15" x14ac:dyDescent="0.25"/>
  <cols>
    <col min="1" max="1" width="3.140625" style="9" bestFit="1" customWidth="1"/>
    <col min="2" max="2" width="70.85546875" style="9" customWidth="1"/>
    <col min="3" max="3" width="31.140625" style="9" customWidth="1"/>
    <col min="4" max="4" width="35.140625" style="9" customWidth="1"/>
    <col min="5" max="5" width="25" style="9" customWidth="1"/>
    <col min="6" max="6" width="37.85546875" style="9" customWidth="1"/>
    <col min="7" max="7" width="35" style="9" customWidth="1"/>
    <col min="8" max="8" width="24.5703125" style="9" customWidth="1"/>
    <col min="9" max="9" width="24" style="9" customWidth="1"/>
    <col min="10" max="10" width="43.5703125" style="9" customWidth="1"/>
    <col min="11" max="11" width="21.85546875" style="9" customWidth="1"/>
    <col min="12" max="13" width="18.7109375" style="9" customWidth="1"/>
    <col min="14" max="14" width="22.140625" style="9" customWidth="1"/>
    <col min="15" max="15" width="26.140625" style="9" customWidth="1"/>
    <col min="16" max="16" width="19.5703125" style="9" bestFit="1" customWidth="1"/>
    <col min="17" max="17" width="22.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02" t="s">
        <v>62</v>
      </c>
      <c r="C2" s="303"/>
      <c r="D2" s="303"/>
      <c r="E2" s="303"/>
      <c r="F2" s="303"/>
      <c r="G2" s="303"/>
      <c r="H2" s="303"/>
      <c r="I2" s="303"/>
      <c r="J2" s="303"/>
      <c r="K2" s="303"/>
      <c r="L2" s="303"/>
      <c r="M2" s="303"/>
      <c r="N2" s="303"/>
      <c r="O2" s="303"/>
      <c r="P2" s="303"/>
    </row>
    <row r="4" spans="2:16" ht="26.25" x14ac:dyDescent="0.25">
      <c r="B4" s="302" t="s">
        <v>47</v>
      </c>
      <c r="C4" s="303"/>
      <c r="D4" s="303"/>
      <c r="E4" s="303"/>
      <c r="F4" s="303"/>
      <c r="G4" s="303"/>
      <c r="H4" s="303"/>
      <c r="I4" s="303"/>
      <c r="J4" s="303"/>
      <c r="K4" s="303"/>
      <c r="L4" s="303"/>
      <c r="M4" s="303"/>
      <c r="N4" s="303"/>
      <c r="O4" s="303"/>
      <c r="P4" s="303"/>
    </row>
    <row r="5" spans="2:16" ht="15.75" thickBot="1" x14ac:dyDescent="0.3"/>
    <row r="6" spans="2:16" ht="21.75" thickBot="1" x14ac:dyDescent="0.3">
      <c r="B6" s="11" t="s">
        <v>4</v>
      </c>
      <c r="C6" s="304" t="s">
        <v>159</v>
      </c>
      <c r="D6" s="304"/>
      <c r="E6" s="304"/>
      <c r="F6" s="304"/>
      <c r="G6" s="304"/>
      <c r="H6" s="304"/>
      <c r="I6" s="304"/>
      <c r="J6" s="304"/>
      <c r="K6" s="304"/>
      <c r="L6" s="304"/>
      <c r="M6" s="304"/>
      <c r="N6" s="305"/>
    </row>
    <row r="7" spans="2:16" ht="16.5" thickBot="1" x14ac:dyDescent="0.3">
      <c r="B7" s="12" t="s">
        <v>5</v>
      </c>
      <c r="C7" s="304" t="s">
        <v>165</v>
      </c>
      <c r="D7" s="304"/>
      <c r="E7" s="304"/>
      <c r="F7" s="304"/>
      <c r="G7" s="304"/>
      <c r="H7" s="304"/>
      <c r="I7" s="304"/>
      <c r="J7" s="304"/>
      <c r="K7" s="304"/>
      <c r="L7" s="304"/>
      <c r="M7" s="304"/>
      <c r="N7" s="305"/>
    </row>
    <row r="8" spans="2:16" ht="16.5" thickBot="1" x14ac:dyDescent="0.3">
      <c r="B8" s="12" t="s">
        <v>6</v>
      </c>
      <c r="C8" s="304" t="s">
        <v>165</v>
      </c>
      <c r="D8" s="304"/>
      <c r="E8" s="304"/>
      <c r="F8" s="304"/>
      <c r="G8" s="304"/>
      <c r="H8" s="304"/>
      <c r="I8" s="304"/>
      <c r="J8" s="304"/>
      <c r="K8" s="304"/>
      <c r="L8" s="304"/>
      <c r="M8" s="304"/>
      <c r="N8" s="305"/>
    </row>
    <row r="9" spans="2:16" ht="16.5" thickBot="1" x14ac:dyDescent="0.3">
      <c r="B9" s="12" t="s">
        <v>7</v>
      </c>
      <c r="C9" s="304" t="s">
        <v>165</v>
      </c>
      <c r="D9" s="304"/>
      <c r="E9" s="304"/>
      <c r="F9" s="304"/>
      <c r="G9" s="304"/>
      <c r="H9" s="304"/>
      <c r="I9" s="304"/>
      <c r="J9" s="304"/>
      <c r="K9" s="304"/>
      <c r="L9" s="304"/>
      <c r="M9" s="304"/>
      <c r="N9" s="305"/>
    </row>
    <row r="10" spans="2:16" ht="16.5" thickBot="1" x14ac:dyDescent="0.3">
      <c r="B10" s="12" t="s">
        <v>679</v>
      </c>
      <c r="C10" s="306" t="s">
        <v>245</v>
      </c>
      <c r="D10" s="306"/>
      <c r="E10" s="307"/>
      <c r="F10" s="33"/>
      <c r="G10" s="33"/>
      <c r="H10" s="33"/>
      <c r="I10" s="33"/>
      <c r="J10" s="33"/>
      <c r="K10" s="33"/>
      <c r="L10" s="33"/>
      <c r="M10" s="33"/>
      <c r="N10" s="34"/>
    </row>
    <row r="11" spans="2:16" ht="16.5" thickBot="1" x14ac:dyDescent="0.3">
      <c r="B11" s="14" t="s">
        <v>8</v>
      </c>
      <c r="C11" s="15">
        <v>41972</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08" t="s">
        <v>100</v>
      </c>
      <c r="C14" s="308"/>
      <c r="D14" s="178" t="s">
        <v>11</v>
      </c>
      <c r="E14" s="178" t="s">
        <v>12</v>
      </c>
      <c r="F14" s="178" t="s">
        <v>28</v>
      </c>
      <c r="G14" s="91"/>
      <c r="I14" s="36"/>
      <c r="J14" s="36"/>
      <c r="K14" s="36"/>
      <c r="L14" s="36"/>
      <c r="M14" s="36"/>
      <c r="N14" s="107"/>
    </row>
    <row r="15" spans="2:16" x14ac:dyDescent="0.25">
      <c r="B15" s="308"/>
      <c r="C15" s="308"/>
      <c r="D15" s="178">
        <v>1</v>
      </c>
      <c r="E15" s="172"/>
      <c r="F15" s="174"/>
      <c r="G15" s="92"/>
      <c r="I15" s="37"/>
      <c r="J15" s="37"/>
      <c r="K15" s="37"/>
      <c r="L15" s="37"/>
      <c r="M15" s="37"/>
      <c r="N15" s="107"/>
    </row>
    <row r="16" spans="2:16" x14ac:dyDescent="0.25">
      <c r="B16" s="308"/>
      <c r="C16" s="308"/>
      <c r="D16" s="178">
        <v>2</v>
      </c>
      <c r="E16" s="172"/>
      <c r="F16" s="174"/>
      <c r="G16" s="92"/>
      <c r="I16" s="37"/>
      <c r="J16" s="37"/>
      <c r="K16" s="37"/>
      <c r="L16" s="37"/>
      <c r="M16" s="37"/>
      <c r="N16" s="107"/>
    </row>
    <row r="17" spans="1:14" x14ac:dyDescent="0.25">
      <c r="B17" s="308"/>
      <c r="C17" s="308"/>
      <c r="D17" s="178">
        <v>3</v>
      </c>
      <c r="E17" s="35"/>
      <c r="F17" s="174"/>
      <c r="G17" s="92"/>
      <c r="I17" s="37"/>
      <c r="J17" s="37"/>
      <c r="K17" s="37"/>
      <c r="L17" s="37"/>
      <c r="M17" s="37"/>
      <c r="N17" s="107"/>
    </row>
    <row r="18" spans="1:14" x14ac:dyDescent="0.25">
      <c r="B18" s="308"/>
      <c r="C18" s="308"/>
      <c r="D18" s="178">
        <v>4</v>
      </c>
      <c r="E18" s="173"/>
      <c r="F18" s="174"/>
      <c r="G18" s="92"/>
      <c r="H18" s="22"/>
      <c r="I18" s="37"/>
      <c r="J18" s="37"/>
      <c r="K18" s="37"/>
      <c r="L18" s="37"/>
      <c r="M18" s="37"/>
      <c r="N18" s="20"/>
    </row>
    <row r="19" spans="1:14" x14ac:dyDescent="0.25">
      <c r="B19" s="308"/>
      <c r="C19" s="308"/>
      <c r="D19" s="178">
        <v>5</v>
      </c>
      <c r="E19" s="173"/>
      <c r="F19" s="174"/>
      <c r="G19" s="92"/>
      <c r="H19" s="22"/>
      <c r="I19" s="39"/>
      <c r="J19" s="39"/>
      <c r="K19" s="39"/>
      <c r="L19" s="39"/>
      <c r="M19" s="39"/>
      <c r="N19" s="20"/>
    </row>
    <row r="20" spans="1:14" x14ac:dyDescent="0.25">
      <c r="B20" s="308"/>
      <c r="C20" s="308"/>
      <c r="D20" s="178">
        <v>6</v>
      </c>
      <c r="E20" s="173">
        <v>2558144225</v>
      </c>
      <c r="F20" s="174">
        <v>1225</v>
      </c>
      <c r="G20" s="92"/>
      <c r="H20" s="22"/>
      <c r="I20" s="106"/>
      <c r="J20" s="106"/>
      <c r="K20" s="106"/>
      <c r="L20" s="106"/>
      <c r="M20" s="106"/>
      <c r="N20" s="20"/>
    </row>
    <row r="21" spans="1:14" x14ac:dyDescent="0.25">
      <c r="B21" s="308"/>
      <c r="C21" s="308"/>
      <c r="D21" s="178">
        <v>7</v>
      </c>
      <c r="E21" s="173"/>
      <c r="F21" s="174"/>
      <c r="G21" s="92"/>
      <c r="H21" s="22"/>
      <c r="I21" s="106"/>
      <c r="J21" s="106"/>
      <c r="K21" s="106"/>
      <c r="L21" s="106"/>
      <c r="M21" s="106"/>
      <c r="N21" s="20"/>
    </row>
    <row r="22" spans="1:14" ht="15.75" thickBot="1" x14ac:dyDescent="0.3">
      <c r="B22" s="309" t="s">
        <v>13</v>
      </c>
      <c r="C22" s="310"/>
      <c r="D22" s="178"/>
      <c r="E22" s="172">
        <f>SUM(E15:E21)</f>
        <v>2558144225</v>
      </c>
      <c r="F22" s="35">
        <f>+F20</f>
        <v>1225</v>
      </c>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+F22*80%</f>
        <v>980</v>
      </c>
      <c r="D24" s="40"/>
      <c r="E24" s="43">
        <f>E22</f>
        <v>2558144225</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77" t="s">
        <v>163</v>
      </c>
      <c r="D30" s="120"/>
      <c r="E30" s="103"/>
      <c r="F30" s="103"/>
      <c r="G30" s="103"/>
      <c r="H30" s="103"/>
      <c r="I30" s="106"/>
      <c r="J30" s="106"/>
      <c r="K30" s="106"/>
      <c r="L30" s="106"/>
      <c r="M30" s="106"/>
      <c r="N30" s="107"/>
    </row>
    <row r="31" spans="1:14" x14ac:dyDescent="0.25">
      <c r="A31" s="98"/>
      <c r="B31" s="120" t="s">
        <v>140</v>
      </c>
      <c r="C31" s="177" t="s">
        <v>163</v>
      </c>
      <c r="D31" s="120"/>
      <c r="E31" s="103"/>
      <c r="F31" s="103"/>
      <c r="G31" s="103"/>
      <c r="H31" s="103"/>
      <c r="I31" s="106"/>
      <c r="J31" s="106"/>
      <c r="K31" s="106"/>
      <c r="L31" s="106"/>
      <c r="M31" s="106"/>
      <c r="N31" s="107"/>
    </row>
    <row r="32" spans="1:14" x14ac:dyDescent="0.25">
      <c r="A32" s="98"/>
      <c r="B32" s="120" t="s">
        <v>141</v>
      </c>
      <c r="C32" s="177" t="s">
        <v>163</v>
      </c>
      <c r="D32" s="120"/>
      <c r="E32" s="103"/>
      <c r="F32" s="103"/>
      <c r="G32" s="103"/>
      <c r="H32" s="103"/>
      <c r="I32" s="106"/>
      <c r="J32" s="106"/>
      <c r="K32" s="106"/>
      <c r="L32" s="106"/>
      <c r="M32" s="106"/>
      <c r="N32" s="107"/>
    </row>
    <row r="33" spans="1:17" x14ac:dyDescent="0.25">
      <c r="A33" s="98"/>
      <c r="B33" s="120" t="s">
        <v>142</v>
      </c>
      <c r="C33" s="177" t="s">
        <v>163</v>
      </c>
      <c r="D33" s="120"/>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77">
        <f>E121</f>
        <v>40</v>
      </c>
      <c r="E40" s="311">
        <f>+D40+D41</f>
        <v>40</v>
      </c>
      <c r="F40" s="103"/>
      <c r="G40" s="103"/>
      <c r="H40" s="103"/>
      <c r="I40" s="106"/>
      <c r="J40" s="106"/>
      <c r="K40" s="106"/>
      <c r="L40" s="106"/>
      <c r="M40" s="106"/>
      <c r="N40" s="107"/>
    </row>
    <row r="41" spans="1:17" ht="57" x14ac:dyDescent="0.25">
      <c r="A41" s="98"/>
      <c r="B41" s="104" t="s">
        <v>145</v>
      </c>
      <c r="C41" s="105">
        <v>60</v>
      </c>
      <c r="D41" s="177">
        <f>F137</f>
        <v>0</v>
      </c>
      <c r="E41" s="312"/>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13" t="s">
        <v>34</v>
      </c>
      <c r="N45" s="313"/>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x14ac:dyDescent="0.25">
      <c r="A49" s="45">
        <v>1</v>
      </c>
      <c r="B49" s="113" t="s">
        <v>159</v>
      </c>
      <c r="C49" s="114" t="s">
        <v>189</v>
      </c>
      <c r="D49" s="113" t="s">
        <v>188</v>
      </c>
      <c r="E49" s="188" t="s">
        <v>302</v>
      </c>
      <c r="F49" s="109" t="s">
        <v>137</v>
      </c>
      <c r="G49" s="155" t="s">
        <v>226</v>
      </c>
      <c r="H49" s="116">
        <v>41213</v>
      </c>
      <c r="I49" s="116">
        <v>41274</v>
      </c>
      <c r="J49" s="110" t="s">
        <v>138</v>
      </c>
      <c r="K49" s="101">
        <f>(I49-H49)/30</f>
        <v>2.0333333333333332</v>
      </c>
      <c r="L49" s="101"/>
      <c r="M49" s="101">
        <v>1250</v>
      </c>
      <c r="N49" s="101" t="s">
        <v>226</v>
      </c>
      <c r="O49" s="26">
        <v>539591250</v>
      </c>
      <c r="P49" s="26" t="s">
        <v>300</v>
      </c>
      <c r="Q49" s="156"/>
      <c r="R49" s="111"/>
      <c r="S49" s="111"/>
      <c r="T49" s="111"/>
      <c r="U49" s="111"/>
      <c r="V49" s="111"/>
      <c r="W49" s="111"/>
      <c r="X49" s="111"/>
      <c r="Y49" s="111"/>
      <c r="Z49" s="111"/>
    </row>
    <row r="50" spans="1:26" s="112" customFormat="1" ht="135" x14ac:dyDescent="0.25">
      <c r="A50" s="45">
        <f>+A49+1</f>
        <v>2</v>
      </c>
      <c r="B50" s="113" t="s">
        <v>159</v>
      </c>
      <c r="C50" s="114" t="s">
        <v>189</v>
      </c>
      <c r="D50" s="113" t="s">
        <v>188</v>
      </c>
      <c r="E50" s="188" t="s">
        <v>301</v>
      </c>
      <c r="F50" s="109" t="s">
        <v>137</v>
      </c>
      <c r="G50" s="155" t="s">
        <v>226</v>
      </c>
      <c r="H50" s="116">
        <v>41250</v>
      </c>
      <c r="I50" s="116">
        <v>41912</v>
      </c>
      <c r="J50" s="110" t="s">
        <v>138</v>
      </c>
      <c r="K50" s="101">
        <f>((I50-H50)/30)-L50</f>
        <v>18.766666666666666</v>
      </c>
      <c r="L50" s="101">
        <f>((I49-H50)/30)+2.5</f>
        <v>3.3</v>
      </c>
      <c r="M50" s="101">
        <v>650</v>
      </c>
      <c r="N50" s="101" t="s">
        <v>226</v>
      </c>
      <c r="O50" s="26">
        <v>2723833219</v>
      </c>
      <c r="P50" s="26" t="s">
        <v>303</v>
      </c>
      <c r="Q50" s="156" t="s">
        <v>699</v>
      </c>
      <c r="R50" s="111"/>
      <c r="S50" s="111"/>
      <c r="T50" s="111"/>
      <c r="U50" s="111"/>
      <c r="V50" s="111"/>
      <c r="W50" s="111"/>
      <c r="X50" s="111"/>
      <c r="Y50" s="111"/>
      <c r="Z50" s="111"/>
    </row>
    <row r="51" spans="1:26" s="112" customFormat="1" x14ac:dyDescent="0.25">
      <c r="A51" s="45">
        <f t="shared" ref="A51" si="0">+A50+1</f>
        <v>3</v>
      </c>
      <c r="B51" s="113" t="s">
        <v>159</v>
      </c>
      <c r="C51" s="114" t="s">
        <v>189</v>
      </c>
      <c r="D51" s="113" t="s">
        <v>188</v>
      </c>
      <c r="E51" s="188" t="s">
        <v>304</v>
      </c>
      <c r="F51" s="109" t="s">
        <v>137</v>
      </c>
      <c r="G51" s="155" t="s">
        <v>226</v>
      </c>
      <c r="H51" s="116">
        <v>40198</v>
      </c>
      <c r="I51" s="116">
        <v>40543</v>
      </c>
      <c r="J51" s="110" t="s">
        <v>138</v>
      </c>
      <c r="K51" s="101">
        <f>((I51-H51)/30)-L51</f>
        <v>11.5</v>
      </c>
      <c r="L51" s="101"/>
      <c r="M51" s="101">
        <v>42</v>
      </c>
      <c r="N51" s="101" t="s">
        <v>226</v>
      </c>
      <c r="O51" s="26">
        <v>30144380</v>
      </c>
      <c r="P51" s="26" t="s">
        <v>305</v>
      </c>
      <c r="Q51" s="156"/>
      <c r="R51" s="111"/>
      <c r="S51" s="111"/>
      <c r="T51" s="111"/>
      <c r="U51" s="111"/>
      <c r="V51" s="111"/>
      <c r="W51" s="111"/>
      <c r="X51" s="111"/>
      <c r="Y51" s="111"/>
      <c r="Z51" s="111"/>
    </row>
    <row r="52" spans="1:26" s="112" customFormat="1" x14ac:dyDescent="0.25">
      <c r="A52" s="45"/>
      <c r="B52" s="48" t="s">
        <v>15</v>
      </c>
      <c r="C52" s="114"/>
      <c r="D52" s="113"/>
      <c r="E52" s="188"/>
      <c r="F52" s="109"/>
      <c r="G52" s="155"/>
      <c r="H52" s="116"/>
      <c r="I52" s="116"/>
      <c r="J52" s="110"/>
      <c r="K52" s="115">
        <f>SUM(K49:K51)</f>
        <v>32.299999999999997</v>
      </c>
      <c r="L52" s="115">
        <f>SUM(L49:L51)</f>
        <v>3.3</v>
      </c>
      <c r="M52" s="154">
        <f>+M49+M50</f>
        <v>1900</v>
      </c>
      <c r="N52" s="115">
        <f>SUM(N49:N51)</f>
        <v>0</v>
      </c>
      <c r="O52" s="26"/>
      <c r="P52" s="26"/>
      <c r="Q52" s="157"/>
    </row>
    <row r="53" spans="1:26" s="29" customFormat="1" x14ac:dyDescent="0.25">
      <c r="E53" s="30"/>
    </row>
    <row r="54" spans="1:26" s="29" customFormat="1" x14ac:dyDescent="0.25">
      <c r="B54" s="299" t="s">
        <v>27</v>
      </c>
      <c r="C54" s="299" t="s">
        <v>26</v>
      </c>
      <c r="D54" s="301" t="s">
        <v>33</v>
      </c>
      <c r="E54" s="301"/>
    </row>
    <row r="55" spans="1:26" s="29" customFormat="1" x14ac:dyDescent="0.25">
      <c r="B55" s="300"/>
      <c r="C55" s="300"/>
      <c r="D55" s="179" t="s">
        <v>22</v>
      </c>
      <c r="E55" s="61" t="s">
        <v>23</v>
      </c>
    </row>
    <row r="56" spans="1:26" s="29" customFormat="1" ht="30.6" customHeight="1" x14ac:dyDescent="0.25">
      <c r="B56" s="58" t="s">
        <v>20</v>
      </c>
      <c r="C56" s="59">
        <f>+K52</f>
        <v>32.299999999999997</v>
      </c>
      <c r="D56" s="56" t="s">
        <v>163</v>
      </c>
      <c r="E56" s="57"/>
      <c r="F56" s="31"/>
      <c r="G56" s="31"/>
      <c r="H56" s="31"/>
      <c r="I56" s="31"/>
      <c r="J56" s="31"/>
      <c r="K56" s="31"/>
      <c r="L56" s="31"/>
      <c r="M56" s="31"/>
    </row>
    <row r="57" spans="1:26" s="29" customFormat="1" ht="30" customHeight="1" x14ac:dyDescent="0.25">
      <c r="B57" s="58" t="s">
        <v>24</v>
      </c>
      <c r="C57" s="59">
        <f>+M52</f>
        <v>1900</v>
      </c>
      <c r="D57" s="56" t="s">
        <v>163</v>
      </c>
      <c r="E57" s="57"/>
    </row>
    <row r="58" spans="1:26" s="29" customFormat="1" x14ac:dyDescent="0.25">
      <c r="B58" s="32"/>
      <c r="C58" s="317"/>
      <c r="D58" s="317"/>
      <c r="E58" s="317"/>
      <c r="F58" s="317"/>
      <c r="G58" s="317"/>
      <c r="H58" s="317"/>
      <c r="I58" s="317"/>
      <c r="J58" s="317"/>
      <c r="K58" s="317"/>
      <c r="L58" s="317"/>
      <c r="M58" s="317"/>
      <c r="N58" s="317"/>
    </row>
    <row r="59" spans="1:26" ht="28.15" customHeight="1" thickBot="1" x14ac:dyDescent="0.3"/>
    <row r="60" spans="1:26" ht="27" thickBot="1" x14ac:dyDescent="0.3">
      <c r="B60" s="318" t="s">
        <v>103</v>
      </c>
      <c r="C60" s="318"/>
      <c r="D60" s="318"/>
      <c r="E60" s="318"/>
      <c r="F60" s="318"/>
      <c r="G60" s="318"/>
      <c r="H60" s="318"/>
      <c r="I60" s="318"/>
      <c r="J60" s="318"/>
      <c r="K60" s="318"/>
      <c r="L60" s="318"/>
      <c r="M60" s="318"/>
      <c r="N60" s="318"/>
    </row>
    <row r="63" spans="1:26" ht="109.5" customHeight="1" x14ac:dyDescent="0.25">
      <c r="B63" s="119" t="s">
        <v>150</v>
      </c>
      <c r="C63" s="66" t="s">
        <v>2</v>
      </c>
      <c r="D63" s="66" t="s">
        <v>105</v>
      </c>
      <c r="E63" s="66" t="s">
        <v>104</v>
      </c>
      <c r="F63" s="66" t="s">
        <v>106</v>
      </c>
      <c r="G63" s="66" t="s">
        <v>107</v>
      </c>
      <c r="H63" s="66" t="s">
        <v>108</v>
      </c>
      <c r="I63" s="66" t="s">
        <v>109</v>
      </c>
      <c r="J63" s="66" t="s">
        <v>110</v>
      </c>
      <c r="K63" s="66" t="s">
        <v>111</v>
      </c>
      <c r="L63" s="66" t="s">
        <v>112</v>
      </c>
      <c r="M63" s="95" t="s">
        <v>113</v>
      </c>
      <c r="N63" s="95" t="s">
        <v>114</v>
      </c>
      <c r="O63" s="314" t="s">
        <v>3</v>
      </c>
      <c r="P63" s="316"/>
      <c r="Q63" s="66" t="s">
        <v>17</v>
      </c>
    </row>
    <row r="64" spans="1:26" ht="30" x14ac:dyDescent="0.25">
      <c r="B64" s="3" t="s">
        <v>195</v>
      </c>
      <c r="C64" s="3" t="s">
        <v>195</v>
      </c>
      <c r="D64" s="97" t="s">
        <v>246</v>
      </c>
      <c r="E64" s="5">
        <v>100</v>
      </c>
      <c r="F64" s="4" t="s">
        <v>165</v>
      </c>
      <c r="G64" s="4" t="s">
        <v>165</v>
      </c>
      <c r="H64" s="4" t="s">
        <v>165</v>
      </c>
      <c r="I64" s="96" t="s">
        <v>137</v>
      </c>
      <c r="J64" s="96" t="s">
        <v>137</v>
      </c>
      <c r="K64" s="120" t="s">
        <v>137</v>
      </c>
      <c r="L64" s="120" t="s">
        <v>137</v>
      </c>
      <c r="M64" s="120" t="s">
        <v>137</v>
      </c>
      <c r="N64" s="57"/>
      <c r="O64" s="321"/>
      <c r="P64" s="322"/>
      <c r="Q64" s="120" t="s">
        <v>137</v>
      </c>
    </row>
    <row r="65" spans="2:17" ht="30" x14ac:dyDescent="0.25">
      <c r="B65" s="3" t="s">
        <v>195</v>
      </c>
      <c r="C65" s="3" t="s">
        <v>195</v>
      </c>
      <c r="D65" s="97" t="s">
        <v>247</v>
      </c>
      <c r="E65" s="5">
        <v>100</v>
      </c>
      <c r="F65" s="4" t="s">
        <v>165</v>
      </c>
      <c r="G65" s="4" t="s">
        <v>165</v>
      </c>
      <c r="H65" s="4" t="s">
        <v>165</v>
      </c>
      <c r="I65" s="96" t="s">
        <v>137</v>
      </c>
      <c r="J65" s="96" t="s">
        <v>137</v>
      </c>
      <c r="K65" s="120" t="s">
        <v>137</v>
      </c>
      <c r="L65" s="120" t="s">
        <v>137</v>
      </c>
      <c r="M65" s="120" t="s">
        <v>137</v>
      </c>
      <c r="N65" s="57"/>
      <c r="O65" s="321"/>
      <c r="P65" s="322"/>
      <c r="Q65" s="120" t="s">
        <v>137</v>
      </c>
    </row>
    <row r="66" spans="2:17" x14ac:dyDescent="0.25">
      <c r="B66" s="3" t="s">
        <v>195</v>
      </c>
      <c r="C66" s="3" t="s">
        <v>195</v>
      </c>
      <c r="D66" s="97" t="s">
        <v>248</v>
      </c>
      <c r="E66" s="5">
        <v>350</v>
      </c>
      <c r="F66" s="4" t="s">
        <v>165</v>
      </c>
      <c r="G66" s="4" t="s">
        <v>165</v>
      </c>
      <c r="H66" s="4" t="s">
        <v>165</v>
      </c>
      <c r="I66" s="96" t="s">
        <v>137</v>
      </c>
      <c r="J66" s="96" t="s">
        <v>137</v>
      </c>
      <c r="K66" s="120" t="s">
        <v>137</v>
      </c>
      <c r="L66" s="120" t="s">
        <v>137</v>
      </c>
      <c r="M66" s="120" t="s">
        <v>137</v>
      </c>
      <c r="N66" s="57"/>
      <c r="O66" s="321"/>
      <c r="P66" s="322"/>
      <c r="Q66" s="120" t="s">
        <v>137</v>
      </c>
    </row>
    <row r="67" spans="2:17" ht="30" x14ac:dyDescent="0.25">
      <c r="B67" s="3" t="s">
        <v>195</v>
      </c>
      <c r="C67" s="3" t="s">
        <v>195</v>
      </c>
      <c r="D67" s="97" t="s">
        <v>249</v>
      </c>
      <c r="E67" s="5">
        <v>350</v>
      </c>
      <c r="F67" s="4" t="s">
        <v>165</v>
      </c>
      <c r="G67" s="4" t="s">
        <v>165</v>
      </c>
      <c r="H67" s="4" t="s">
        <v>165</v>
      </c>
      <c r="I67" s="96" t="s">
        <v>137</v>
      </c>
      <c r="J67" s="96" t="s">
        <v>137</v>
      </c>
      <c r="K67" s="120" t="s">
        <v>137</v>
      </c>
      <c r="L67" s="120" t="s">
        <v>137</v>
      </c>
      <c r="M67" s="120" t="s">
        <v>137</v>
      </c>
      <c r="N67" s="57"/>
      <c r="O67" s="321"/>
      <c r="P67" s="322"/>
      <c r="Q67" s="120" t="s">
        <v>137</v>
      </c>
    </row>
    <row r="68" spans="2:17" x14ac:dyDescent="0.25">
      <c r="B68" s="3" t="s">
        <v>195</v>
      </c>
      <c r="C68" s="3" t="s">
        <v>195</v>
      </c>
      <c r="D68" s="97" t="s">
        <v>250</v>
      </c>
      <c r="E68" s="5">
        <v>75</v>
      </c>
      <c r="F68" s="4" t="s">
        <v>165</v>
      </c>
      <c r="G68" s="4" t="s">
        <v>165</v>
      </c>
      <c r="H68" s="4" t="s">
        <v>165</v>
      </c>
      <c r="I68" s="96" t="s">
        <v>137</v>
      </c>
      <c r="J68" s="96" t="s">
        <v>137</v>
      </c>
      <c r="K68" s="120" t="s">
        <v>137</v>
      </c>
      <c r="L68" s="120" t="s">
        <v>137</v>
      </c>
      <c r="M68" s="120" t="s">
        <v>137</v>
      </c>
      <c r="N68" s="57"/>
      <c r="O68" s="321"/>
      <c r="P68" s="322"/>
      <c r="Q68" s="120" t="s">
        <v>137</v>
      </c>
    </row>
    <row r="69" spans="2:17" ht="30" x14ac:dyDescent="0.25">
      <c r="B69" s="3" t="s">
        <v>195</v>
      </c>
      <c r="C69" s="3" t="s">
        <v>195</v>
      </c>
      <c r="D69" s="97" t="s">
        <v>251</v>
      </c>
      <c r="E69" s="5">
        <v>200</v>
      </c>
      <c r="F69" s="4" t="s">
        <v>165</v>
      </c>
      <c r="G69" s="4" t="s">
        <v>165</v>
      </c>
      <c r="H69" s="4" t="s">
        <v>165</v>
      </c>
      <c r="I69" s="96" t="s">
        <v>137</v>
      </c>
      <c r="J69" s="96" t="s">
        <v>137</v>
      </c>
      <c r="K69" s="120" t="s">
        <v>137</v>
      </c>
      <c r="L69" s="120" t="s">
        <v>137</v>
      </c>
      <c r="M69" s="120" t="s">
        <v>137</v>
      </c>
      <c r="N69" s="57"/>
      <c r="O69" s="321"/>
      <c r="P69" s="322"/>
      <c r="Q69" s="120" t="s">
        <v>137</v>
      </c>
    </row>
    <row r="70" spans="2:17" x14ac:dyDescent="0.25">
      <c r="B70" s="3" t="s">
        <v>195</v>
      </c>
      <c r="C70" s="3" t="s">
        <v>195</v>
      </c>
      <c r="D70" s="97" t="s">
        <v>252</v>
      </c>
      <c r="E70" s="5">
        <v>50</v>
      </c>
      <c r="F70" s="4" t="s">
        <v>165</v>
      </c>
      <c r="G70" s="4" t="s">
        <v>165</v>
      </c>
      <c r="H70" s="4" t="s">
        <v>165</v>
      </c>
      <c r="I70" s="96" t="s">
        <v>137</v>
      </c>
      <c r="J70" s="96" t="s">
        <v>137</v>
      </c>
      <c r="K70" s="120" t="s">
        <v>137</v>
      </c>
      <c r="L70" s="120" t="s">
        <v>137</v>
      </c>
      <c r="M70" s="120" t="s">
        <v>137</v>
      </c>
      <c r="N70" s="57"/>
      <c r="O70" s="321"/>
      <c r="P70" s="322"/>
      <c r="Q70" s="120" t="s">
        <v>137</v>
      </c>
    </row>
    <row r="71" spans="2:17" x14ac:dyDescent="0.25">
      <c r="B71" s="9" t="s">
        <v>1</v>
      </c>
    </row>
    <row r="72" spans="2:17" x14ac:dyDescent="0.25">
      <c r="B72" s="9" t="s">
        <v>36</v>
      </c>
    </row>
    <row r="73" spans="2:17" x14ac:dyDescent="0.25">
      <c r="B73" s="9" t="s">
        <v>61</v>
      </c>
    </row>
    <row r="75" spans="2:17" ht="15.75" thickBot="1" x14ac:dyDescent="0.3"/>
    <row r="76" spans="2:17" ht="27" thickBot="1" x14ac:dyDescent="0.3">
      <c r="B76" s="323" t="s">
        <v>37</v>
      </c>
      <c r="C76" s="324"/>
      <c r="D76" s="324"/>
      <c r="E76" s="324"/>
      <c r="F76" s="324"/>
      <c r="G76" s="324"/>
      <c r="H76" s="324"/>
      <c r="I76" s="324"/>
      <c r="J76" s="324"/>
      <c r="K76" s="324"/>
      <c r="L76" s="324"/>
      <c r="M76" s="324"/>
      <c r="N76" s="325"/>
    </row>
    <row r="81" spans="2:17" ht="76.5" customHeight="1" x14ac:dyDescent="0.25">
      <c r="B81" s="119" t="s">
        <v>0</v>
      </c>
      <c r="C81" s="119" t="s">
        <v>38</v>
      </c>
      <c r="D81" s="119" t="s">
        <v>39</v>
      </c>
      <c r="E81" s="119" t="s">
        <v>115</v>
      </c>
      <c r="F81" s="119" t="s">
        <v>117</v>
      </c>
      <c r="G81" s="119" t="s">
        <v>118</v>
      </c>
      <c r="H81" s="119" t="s">
        <v>119</v>
      </c>
      <c r="I81" s="119" t="s">
        <v>116</v>
      </c>
      <c r="J81" s="314" t="s">
        <v>120</v>
      </c>
      <c r="K81" s="315"/>
      <c r="L81" s="316"/>
      <c r="M81" s="119" t="s">
        <v>124</v>
      </c>
      <c r="N81" s="119" t="s">
        <v>40</v>
      </c>
      <c r="O81" s="119" t="s">
        <v>41</v>
      </c>
      <c r="P81" s="314" t="s">
        <v>3</v>
      </c>
      <c r="Q81" s="316"/>
    </row>
    <row r="82" spans="2:17" ht="60.75" customHeight="1" x14ac:dyDescent="0.25">
      <c r="B82" s="176"/>
      <c r="C82" s="175"/>
      <c r="D82" s="3"/>
      <c r="E82" s="3"/>
      <c r="F82" s="3"/>
      <c r="G82" s="3"/>
      <c r="H82" s="180"/>
      <c r="I82" s="5"/>
      <c r="J82" s="1" t="s">
        <v>121</v>
      </c>
      <c r="K82" s="97" t="s">
        <v>122</v>
      </c>
      <c r="L82" s="96" t="s">
        <v>123</v>
      </c>
      <c r="M82" s="120"/>
      <c r="N82" s="120"/>
      <c r="O82" s="120"/>
      <c r="P82" s="328"/>
      <c r="Q82" s="328"/>
    </row>
    <row r="83" spans="2:17" ht="108.75" customHeight="1" x14ac:dyDescent="0.25">
      <c r="B83" s="176" t="s">
        <v>42</v>
      </c>
      <c r="C83" s="175">
        <v>5</v>
      </c>
      <c r="D83" s="3" t="s">
        <v>253</v>
      </c>
      <c r="E83" s="3">
        <v>1094889676</v>
      </c>
      <c r="F83" s="176" t="s">
        <v>193</v>
      </c>
      <c r="G83" s="3" t="s">
        <v>254</v>
      </c>
      <c r="H83" s="180">
        <v>40382</v>
      </c>
      <c r="I83" s="5">
        <v>119604</v>
      </c>
      <c r="J83" s="186" t="s">
        <v>255</v>
      </c>
      <c r="K83" s="187" t="s">
        <v>256</v>
      </c>
      <c r="L83" s="191" t="s">
        <v>241</v>
      </c>
      <c r="M83" s="120" t="s">
        <v>137</v>
      </c>
      <c r="N83" s="120" t="s">
        <v>137</v>
      </c>
      <c r="O83" s="120" t="s">
        <v>137</v>
      </c>
      <c r="P83" s="328"/>
      <c r="Q83" s="328"/>
    </row>
    <row r="84" spans="2:17" ht="76.5" customHeight="1" x14ac:dyDescent="0.25">
      <c r="B84" s="176" t="s">
        <v>42</v>
      </c>
      <c r="C84" s="175">
        <v>5</v>
      </c>
      <c r="D84" s="176" t="s">
        <v>257</v>
      </c>
      <c r="E84" s="3">
        <v>41924792</v>
      </c>
      <c r="F84" s="176" t="s">
        <v>258</v>
      </c>
      <c r="G84" s="3" t="s">
        <v>254</v>
      </c>
      <c r="H84" s="180">
        <v>35315</v>
      </c>
      <c r="I84" s="5" t="s">
        <v>226</v>
      </c>
      <c r="J84" s="186" t="s">
        <v>259</v>
      </c>
      <c r="K84" s="187" t="s">
        <v>260</v>
      </c>
      <c r="L84" s="191" t="s">
        <v>241</v>
      </c>
      <c r="M84" s="120" t="s">
        <v>137</v>
      </c>
      <c r="N84" s="120" t="s">
        <v>137</v>
      </c>
      <c r="O84" s="120" t="s">
        <v>137</v>
      </c>
      <c r="P84" s="328"/>
      <c r="Q84" s="328"/>
    </row>
    <row r="85" spans="2:17" ht="96" customHeight="1" x14ac:dyDescent="0.25">
      <c r="B85" s="176" t="s">
        <v>42</v>
      </c>
      <c r="C85" s="175">
        <v>5</v>
      </c>
      <c r="D85" s="176" t="s">
        <v>261</v>
      </c>
      <c r="E85" s="3">
        <v>9772112</v>
      </c>
      <c r="F85" s="176" t="s">
        <v>262</v>
      </c>
      <c r="G85" s="3" t="s">
        <v>254</v>
      </c>
      <c r="H85" s="180">
        <v>41138</v>
      </c>
      <c r="I85" s="5">
        <v>130192</v>
      </c>
      <c r="J85" s="186" t="s">
        <v>263</v>
      </c>
      <c r="K85" s="187" t="s">
        <v>264</v>
      </c>
      <c r="L85" s="191" t="s">
        <v>241</v>
      </c>
      <c r="M85" s="120" t="s">
        <v>137</v>
      </c>
      <c r="N85" s="120" t="s">
        <v>137</v>
      </c>
      <c r="O85" s="120" t="s">
        <v>137</v>
      </c>
      <c r="P85" s="328"/>
      <c r="Q85" s="328"/>
    </row>
    <row r="86" spans="2:17" ht="90" customHeight="1" x14ac:dyDescent="0.25">
      <c r="B86" s="176" t="s">
        <v>42</v>
      </c>
      <c r="C86" s="175">
        <v>5</v>
      </c>
      <c r="D86" s="176" t="s">
        <v>265</v>
      </c>
      <c r="E86" s="3">
        <v>49767443</v>
      </c>
      <c r="F86" s="176" t="s">
        <v>266</v>
      </c>
      <c r="G86" s="3" t="s">
        <v>192</v>
      </c>
      <c r="H86" s="180">
        <v>37365</v>
      </c>
      <c r="I86" s="5" t="s">
        <v>226</v>
      </c>
      <c r="J86" s="186" t="s">
        <v>267</v>
      </c>
      <c r="K86" s="187" t="s">
        <v>268</v>
      </c>
      <c r="L86" s="191" t="s">
        <v>241</v>
      </c>
      <c r="M86" s="120" t="s">
        <v>137</v>
      </c>
      <c r="N86" s="120" t="s">
        <v>137</v>
      </c>
      <c r="O86" s="120" t="s">
        <v>137</v>
      </c>
      <c r="P86" s="328"/>
      <c r="Q86" s="328"/>
    </row>
    <row r="87" spans="2:17" ht="93.75" customHeight="1" x14ac:dyDescent="0.25">
      <c r="B87" s="176" t="s">
        <v>42</v>
      </c>
      <c r="C87" s="175">
        <v>5</v>
      </c>
      <c r="D87" s="176" t="s">
        <v>269</v>
      </c>
      <c r="E87" s="3">
        <v>41913635</v>
      </c>
      <c r="F87" s="176" t="s">
        <v>270</v>
      </c>
      <c r="G87" s="3" t="s">
        <v>192</v>
      </c>
      <c r="H87" s="180">
        <v>38337</v>
      </c>
      <c r="I87" s="5" t="s">
        <v>226</v>
      </c>
      <c r="J87" s="186" t="s">
        <v>271</v>
      </c>
      <c r="K87" s="187" t="s">
        <v>272</v>
      </c>
      <c r="L87" s="191" t="s">
        <v>241</v>
      </c>
      <c r="M87" s="120" t="s">
        <v>137</v>
      </c>
      <c r="N87" s="120" t="s">
        <v>137</v>
      </c>
      <c r="O87" s="120" t="s">
        <v>137</v>
      </c>
      <c r="P87" s="328"/>
      <c r="Q87" s="328"/>
    </row>
    <row r="88" spans="2:17" ht="94.5" customHeight="1" x14ac:dyDescent="0.25">
      <c r="B88" s="176" t="s">
        <v>43</v>
      </c>
      <c r="C88" s="175">
        <v>8</v>
      </c>
      <c r="D88" s="176" t="s">
        <v>273</v>
      </c>
      <c r="E88" s="3">
        <v>1094883129</v>
      </c>
      <c r="F88" s="176" t="s">
        <v>274</v>
      </c>
      <c r="G88" s="176" t="s">
        <v>275</v>
      </c>
      <c r="H88" s="180" t="s">
        <v>226</v>
      </c>
      <c r="I88" s="5" t="s">
        <v>226</v>
      </c>
      <c r="J88" s="186" t="s">
        <v>189</v>
      </c>
      <c r="K88" s="187" t="s">
        <v>276</v>
      </c>
      <c r="L88" s="191" t="s">
        <v>241</v>
      </c>
      <c r="M88" s="120" t="s">
        <v>137</v>
      </c>
      <c r="N88" s="120" t="s">
        <v>137</v>
      </c>
      <c r="O88" s="120" t="s">
        <v>137</v>
      </c>
      <c r="P88" s="328"/>
      <c r="Q88" s="328"/>
    </row>
    <row r="89" spans="2:17" ht="104.25" customHeight="1" x14ac:dyDescent="0.25">
      <c r="B89" s="176" t="s">
        <v>43</v>
      </c>
      <c r="C89" s="175">
        <v>8</v>
      </c>
      <c r="D89" s="3" t="s">
        <v>278</v>
      </c>
      <c r="E89" s="3">
        <v>41961199</v>
      </c>
      <c r="F89" s="176" t="s">
        <v>191</v>
      </c>
      <c r="G89" s="3" t="s">
        <v>192</v>
      </c>
      <c r="H89" s="180">
        <v>40752</v>
      </c>
      <c r="I89" s="5" t="s">
        <v>279</v>
      </c>
      <c r="J89" s="186" t="s">
        <v>277</v>
      </c>
      <c r="K89" s="186" t="s">
        <v>280</v>
      </c>
      <c r="L89" s="191" t="s">
        <v>241</v>
      </c>
      <c r="M89" s="120" t="s">
        <v>137</v>
      </c>
      <c r="N89" s="120" t="s">
        <v>137</v>
      </c>
      <c r="O89" s="120" t="s">
        <v>137</v>
      </c>
      <c r="P89" s="329" t="s">
        <v>716</v>
      </c>
      <c r="Q89" s="329"/>
    </row>
    <row r="90" spans="2:17" ht="104.25" customHeight="1" x14ac:dyDescent="0.25">
      <c r="B90" s="176" t="s">
        <v>43</v>
      </c>
      <c r="C90" s="175">
        <v>8</v>
      </c>
      <c r="D90" s="3" t="s">
        <v>281</v>
      </c>
      <c r="E90" s="3">
        <v>1094924786</v>
      </c>
      <c r="F90" s="176" t="s">
        <v>193</v>
      </c>
      <c r="G90" s="3" t="s">
        <v>282</v>
      </c>
      <c r="H90" s="180">
        <v>41851</v>
      </c>
      <c r="I90" s="5">
        <v>145109</v>
      </c>
      <c r="J90" s="186" t="s">
        <v>283</v>
      </c>
      <c r="K90" s="186" t="s">
        <v>284</v>
      </c>
      <c r="L90" s="191" t="s">
        <v>241</v>
      </c>
      <c r="M90" s="120" t="s">
        <v>137</v>
      </c>
      <c r="N90" s="120" t="s">
        <v>137</v>
      </c>
      <c r="O90" s="120" t="s">
        <v>137</v>
      </c>
      <c r="P90" s="328"/>
      <c r="Q90" s="328"/>
    </row>
    <row r="91" spans="2:17" ht="104.25" customHeight="1" x14ac:dyDescent="0.25">
      <c r="B91" s="176" t="s">
        <v>43</v>
      </c>
      <c r="C91" s="175">
        <v>8</v>
      </c>
      <c r="D91" s="3" t="s">
        <v>285</v>
      </c>
      <c r="E91" s="3">
        <v>1094899942</v>
      </c>
      <c r="F91" s="176" t="s">
        <v>191</v>
      </c>
      <c r="G91" s="3" t="s">
        <v>192</v>
      </c>
      <c r="H91" s="180">
        <v>40994</v>
      </c>
      <c r="I91" s="5" t="s">
        <v>286</v>
      </c>
      <c r="J91" s="186" t="s">
        <v>189</v>
      </c>
      <c r="K91" s="186" t="s">
        <v>287</v>
      </c>
      <c r="L91" s="191" t="s">
        <v>241</v>
      </c>
      <c r="M91" s="120" t="s">
        <v>137</v>
      </c>
      <c r="N91" s="120" t="s">
        <v>137</v>
      </c>
      <c r="O91" s="120" t="s">
        <v>137</v>
      </c>
      <c r="P91" s="328"/>
      <c r="Q91" s="328"/>
    </row>
    <row r="92" spans="2:17" ht="104.25" customHeight="1" x14ac:dyDescent="0.25">
      <c r="B92" s="176" t="s">
        <v>43</v>
      </c>
      <c r="C92" s="175">
        <v>8</v>
      </c>
      <c r="D92" s="3" t="s">
        <v>288</v>
      </c>
      <c r="E92" s="3">
        <v>1094905668</v>
      </c>
      <c r="F92" s="176" t="s">
        <v>193</v>
      </c>
      <c r="G92" s="3" t="s">
        <v>254</v>
      </c>
      <c r="H92" s="180">
        <v>41334</v>
      </c>
      <c r="I92" s="5"/>
      <c r="J92" s="186" t="s">
        <v>289</v>
      </c>
      <c r="K92" s="186" t="s">
        <v>290</v>
      </c>
      <c r="L92" s="191" t="s">
        <v>241</v>
      </c>
      <c r="M92" s="120" t="s">
        <v>137</v>
      </c>
      <c r="N92" s="120" t="s">
        <v>137</v>
      </c>
      <c r="O92" s="120" t="s">
        <v>137</v>
      </c>
      <c r="P92" s="329" t="s">
        <v>717</v>
      </c>
      <c r="Q92" s="329"/>
    </row>
    <row r="93" spans="2:17" ht="104.25" customHeight="1" x14ac:dyDescent="0.25">
      <c r="B93" s="176" t="s">
        <v>43</v>
      </c>
      <c r="C93" s="175">
        <v>8</v>
      </c>
      <c r="D93" s="3" t="s">
        <v>291</v>
      </c>
      <c r="E93" s="3">
        <v>1094924339</v>
      </c>
      <c r="F93" s="176" t="s">
        <v>193</v>
      </c>
      <c r="G93" s="3" t="s">
        <v>282</v>
      </c>
      <c r="H93" s="180">
        <v>41725</v>
      </c>
      <c r="I93" s="5">
        <v>142478</v>
      </c>
      <c r="J93" s="186" t="s">
        <v>292</v>
      </c>
      <c r="K93" s="186" t="s">
        <v>293</v>
      </c>
      <c r="L93" s="191" t="s">
        <v>241</v>
      </c>
      <c r="M93" s="120" t="s">
        <v>137</v>
      </c>
      <c r="N93" s="120" t="s">
        <v>137</v>
      </c>
      <c r="O93" s="120" t="s">
        <v>137</v>
      </c>
      <c r="P93" s="328"/>
      <c r="Q93" s="328"/>
    </row>
    <row r="94" spans="2:17" ht="104.25" customHeight="1" x14ac:dyDescent="0.25">
      <c r="B94" s="176" t="s">
        <v>43</v>
      </c>
      <c r="C94" s="175">
        <v>8</v>
      </c>
      <c r="D94" s="3" t="s">
        <v>294</v>
      </c>
      <c r="E94" s="3">
        <v>1094907076</v>
      </c>
      <c r="F94" s="176" t="s">
        <v>191</v>
      </c>
      <c r="G94" s="3" t="s">
        <v>192</v>
      </c>
      <c r="H94" s="180">
        <v>41617</v>
      </c>
      <c r="I94" s="5" t="s">
        <v>295</v>
      </c>
      <c r="J94" s="186" t="s">
        <v>296</v>
      </c>
      <c r="K94" s="186" t="s">
        <v>297</v>
      </c>
      <c r="L94" s="191" t="s">
        <v>241</v>
      </c>
      <c r="M94" s="120" t="s">
        <v>137</v>
      </c>
      <c r="N94" s="120" t="s">
        <v>137</v>
      </c>
      <c r="O94" s="120" t="s">
        <v>137</v>
      </c>
      <c r="P94" s="328"/>
      <c r="Q94" s="328"/>
    </row>
    <row r="95" spans="2:17" ht="66.75" customHeight="1" x14ac:dyDescent="0.25">
      <c r="B95" s="176" t="s">
        <v>43</v>
      </c>
      <c r="C95" s="175">
        <v>8</v>
      </c>
      <c r="D95" s="3" t="s">
        <v>298</v>
      </c>
      <c r="E95" s="3">
        <v>1094910866</v>
      </c>
      <c r="F95" s="176" t="s">
        <v>193</v>
      </c>
      <c r="G95" s="3" t="s">
        <v>254</v>
      </c>
      <c r="H95" s="180">
        <v>40970</v>
      </c>
      <c r="I95" s="5">
        <v>127458</v>
      </c>
      <c r="J95" s="186" t="s">
        <v>189</v>
      </c>
      <c r="K95" s="186" t="s">
        <v>299</v>
      </c>
      <c r="L95" s="191" t="s">
        <v>241</v>
      </c>
      <c r="M95" s="120" t="s">
        <v>137</v>
      </c>
      <c r="N95" s="120" t="s">
        <v>137</v>
      </c>
      <c r="O95" s="120" t="s">
        <v>137</v>
      </c>
      <c r="P95" s="328"/>
      <c r="Q95" s="328"/>
    </row>
    <row r="97" spans="1:26" ht="15.75" thickBot="1" x14ac:dyDescent="0.3"/>
    <row r="98" spans="1:26" ht="27" thickBot="1" x14ac:dyDescent="0.3">
      <c r="B98" s="323" t="s">
        <v>45</v>
      </c>
      <c r="C98" s="324"/>
      <c r="D98" s="324"/>
      <c r="E98" s="324"/>
      <c r="F98" s="324"/>
      <c r="G98" s="324"/>
      <c r="H98" s="324"/>
      <c r="I98" s="324"/>
      <c r="J98" s="324"/>
      <c r="K98" s="324"/>
      <c r="L98" s="324"/>
      <c r="M98" s="324"/>
      <c r="N98" s="325"/>
    </row>
    <row r="101" spans="1:26" ht="46.15" customHeight="1" x14ac:dyDescent="0.25">
      <c r="B101" s="66" t="s">
        <v>32</v>
      </c>
      <c r="C101" s="66" t="s">
        <v>46</v>
      </c>
      <c r="D101" s="314" t="s">
        <v>3</v>
      </c>
      <c r="E101" s="316"/>
    </row>
    <row r="102" spans="1:26" ht="46.9" customHeight="1" x14ac:dyDescent="0.25">
      <c r="B102" s="67" t="s">
        <v>125</v>
      </c>
      <c r="C102" s="177" t="s">
        <v>137</v>
      </c>
      <c r="D102" s="329"/>
      <c r="E102" s="329"/>
    </row>
    <row r="105" spans="1:26" ht="26.25" x14ac:dyDescent="0.25">
      <c r="B105" s="302" t="s">
        <v>63</v>
      </c>
      <c r="C105" s="303"/>
      <c r="D105" s="303"/>
      <c r="E105" s="303"/>
      <c r="F105" s="303"/>
      <c r="G105" s="303"/>
      <c r="H105" s="303"/>
      <c r="I105" s="303"/>
      <c r="J105" s="303"/>
      <c r="K105" s="303"/>
      <c r="L105" s="303"/>
      <c r="M105" s="303"/>
      <c r="N105" s="303"/>
      <c r="O105" s="303"/>
      <c r="P105" s="303"/>
    </row>
    <row r="107" spans="1:26" ht="15.75" thickBot="1" x14ac:dyDescent="0.3"/>
    <row r="108" spans="1:26" ht="27" thickBot="1" x14ac:dyDescent="0.3">
      <c r="B108" s="323" t="s">
        <v>53</v>
      </c>
      <c r="C108" s="324"/>
      <c r="D108" s="324"/>
      <c r="E108" s="324"/>
      <c r="F108" s="324"/>
      <c r="G108" s="324"/>
      <c r="H108" s="324"/>
      <c r="I108" s="324"/>
      <c r="J108" s="324"/>
      <c r="K108" s="324"/>
      <c r="L108" s="324"/>
      <c r="M108" s="324"/>
      <c r="N108" s="325"/>
    </row>
    <row r="110" spans="1:26" ht="15.75" thickBot="1" x14ac:dyDescent="0.3">
      <c r="M110" s="63"/>
      <c r="N110" s="63"/>
    </row>
    <row r="111" spans="1:26" s="106" customFormat="1" ht="109.5" customHeight="1" x14ac:dyDescent="0.25">
      <c r="B111" s="117" t="s">
        <v>146</v>
      </c>
      <c r="C111" s="117" t="s">
        <v>147</v>
      </c>
      <c r="D111" s="117" t="s">
        <v>148</v>
      </c>
      <c r="E111" s="117" t="s">
        <v>44</v>
      </c>
      <c r="F111" s="117" t="s">
        <v>21</v>
      </c>
      <c r="G111" s="117" t="s">
        <v>102</v>
      </c>
      <c r="H111" s="117" t="s">
        <v>16</v>
      </c>
      <c r="I111" s="117" t="s">
        <v>9</v>
      </c>
      <c r="J111" s="117" t="s">
        <v>30</v>
      </c>
      <c r="K111" s="117" t="s">
        <v>60</v>
      </c>
      <c r="L111" s="117" t="s">
        <v>19</v>
      </c>
      <c r="M111" s="102" t="s">
        <v>25</v>
      </c>
      <c r="N111" s="117" t="s">
        <v>149</v>
      </c>
      <c r="O111" s="117" t="s">
        <v>35</v>
      </c>
      <c r="P111" s="118" t="s">
        <v>10</v>
      </c>
      <c r="Q111" s="118" t="s">
        <v>18</v>
      </c>
    </row>
    <row r="112" spans="1:26" s="112" customFormat="1" x14ac:dyDescent="0.25">
      <c r="A112" s="45">
        <v>1</v>
      </c>
      <c r="B112" s="113" t="s">
        <v>159</v>
      </c>
      <c r="C112" s="114" t="s">
        <v>189</v>
      </c>
      <c r="D112" s="113" t="s">
        <v>188</v>
      </c>
      <c r="E112" s="108" t="s">
        <v>306</v>
      </c>
      <c r="F112" s="109" t="s">
        <v>137</v>
      </c>
      <c r="G112" s="155" t="s">
        <v>226</v>
      </c>
      <c r="H112" s="116">
        <v>41663</v>
      </c>
      <c r="I112" s="116">
        <v>41943</v>
      </c>
      <c r="J112" s="110" t="s">
        <v>138</v>
      </c>
      <c r="K112" s="101">
        <f>(I112-H112)/30-L112</f>
        <v>9.3333333333333339</v>
      </c>
      <c r="L112" s="101"/>
      <c r="M112" s="101">
        <v>125</v>
      </c>
      <c r="N112" s="101" t="s">
        <v>226</v>
      </c>
      <c r="O112" s="26">
        <v>215321062</v>
      </c>
      <c r="P112" s="26" t="s">
        <v>307</v>
      </c>
      <c r="Q112" s="156"/>
      <c r="R112" s="111"/>
      <c r="S112" s="111"/>
      <c r="T112" s="111"/>
      <c r="U112" s="111"/>
      <c r="V112" s="111"/>
      <c r="W112" s="111"/>
      <c r="X112" s="111"/>
      <c r="Y112" s="111"/>
      <c r="Z112" s="111"/>
    </row>
    <row r="113" spans="1:26" s="112" customFormat="1" x14ac:dyDescent="0.25">
      <c r="A113" s="45">
        <v>2</v>
      </c>
      <c r="B113" s="113" t="s">
        <v>159</v>
      </c>
      <c r="C113" s="114" t="s">
        <v>189</v>
      </c>
      <c r="D113" s="113" t="s">
        <v>188</v>
      </c>
      <c r="E113" s="108" t="s">
        <v>308</v>
      </c>
      <c r="F113" s="109" t="s">
        <v>137</v>
      </c>
      <c r="G113" s="109" t="s">
        <v>226</v>
      </c>
      <c r="H113" s="116">
        <v>40564</v>
      </c>
      <c r="I113" s="116">
        <v>40908</v>
      </c>
      <c r="J113" s="110" t="s">
        <v>138</v>
      </c>
      <c r="K113" s="101">
        <f>(I113-H113)/30-L113</f>
        <v>11.466666666666667</v>
      </c>
      <c r="L113" s="101"/>
      <c r="M113" s="101">
        <f>941*12</f>
        <v>11292</v>
      </c>
      <c r="N113" s="101" t="s">
        <v>226</v>
      </c>
      <c r="O113" s="26">
        <v>6976316357</v>
      </c>
      <c r="P113" s="26" t="s">
        <v>309</v>
      </c>
      <c r="Q113" s="156"/>
      <c r="R113" s="111"/>
      <c r="S113" s="111"/>
      <c r="T113" s="111"/>
      <c r="U113" s="111"/>
      <c r="V113" s="111"/>
      <c r="W113" s="111"/>
      <c r="X113" s="111"/>
      <c r="Y113" s="111"/>
      <c r="Z113" s="111"/>
    </row>
    <row r="114" spans="1:26" s="112" customFormat="1" x14ac:dyDescent="0.25">
      <c r="A114" s="45">
        <v>3</v>
      </c>
      <c r="B114" s="113" t="s">
        <v>159</v>
      </c>
      <c r="C114" s="114" t="s">
        <v>189</v>
      </c>
      <c r="D114" s="113" t="s">
        <v>188</v>
      </c>
      <c r="E114" s="108" t="s">
        <v>310</v>
      </c>
      <c r="F114" s="109" t="s">
        <v>137</v>
      </c>
      <c r="G114" s="109" t="s">
        <v>226</v>
      </c>
      <c r="H114" s="116">
        <v>40924</v>
      </c>
      <c r="I114" s="116">
        <v>41273</v>
      </c>
      <c r="J114" s="110" t="s">
        <v>138</v>
      </c>
      <c r="K114" s="101">
        <f>(I114-H114)/30-L114</f>
        <v>11.633333333333333</v>
      </c>
      <c r="L114" s="101"/>
      <c r="M114" s="101">
        <f>4*12</f>
        <v>48</v>
      </c>
      <c r="N114" s="101" t="s">
        <v>226</v>
      </c>
      <c r="O114" s="26">
        <v>18746644</v>
      </c>
      <c r="P114" s="26" t="s">
        <v>311</v>
      </c>
      <c r="Q114" s="156"/>
      <c r="R114" s="111"/>
      <c r="S114" s="111"/>
      <c r="T114" s="111"/>
      <c r="U114" s="111"/>
      <c r="V114" s="111"/>
      <c r="W114" s="111"/>
      <c r="X114" s="111"/>
      <c r="Y114" s="111"/>
      <c r="Z114" s="111"/>
    </row>
    <row r="115" spans="1:26" s="112" customFormat="1" x14ac:dyDescent="0.25">
      <c r="A115" s="45"/>
      <c r="B115" s="48" t="s">
        <v>15</v>
      </c>
      <c r="C115" s="114"/>
      <c r="D115" s="113"/>
      <c r="E115" s="108"/>
      <c r="F115" s="109"/>
      <c r="G115" s="109"/>
      <c r="H115" s="109"/>
      <c r="I115" s="110"/>
      <c r="J115" s="110"/>
      <c r="K115" s="115">
        <f>SUM(K112:K114)</f>
        <v>32.433333333333337</v>
      </c>
      <c r="L115" s="115">
        <f>SUM(L112:L114)</f>
        <v>0</v>
      </c>
      <c r="M115" s="154"/>
      <c r="N115" s="115">
        <f>SUM(N112:N114)</f>
        <v>0</v>
      </c>
      <c r="O115" s="26"/>
      <c r="P115" s="26"/>
      <c r="Q115" s="157"/>
    </row>
    <row r="116" spans="1:26" x14ac:dyDescent="0.25">
      <c r="B116" s="29"/>
      <c r="C116" s="29"/>
      <c r="D116" s="29"/>
      <c r="E116" s="30"/>
      <c r="F116" s="29"/>
      <c r="G116" s="29"/>
      <c r="H116" s="29"/>
      <c r="I116" s="29"/>
      <c r="J116" s="29"/>
      <c r="K116" s="29"/>
      <c r="L116" s="29"/>
      <c r="M116" s="29"/>
      <c r="N116" s="29"/>
      <c r="O116" s="29"/>
      <c r="P116" s="29"/>
    </row>
    <row r="117" spans="1:26" ht="18.75" x14ac:dyDescent="0.25">
      <c r="B117" s="58" t="s">
        <v>31</v>
      </c>
      <c r="C117" s="71">
        <f>+K115</f>
        <v>32.433333333333337</v>
      </c>
      <c r="H117" s="31"/>
      <c r="I117" s="31"/>
      <c r="J117" s="31"/>
      <c r="K117" s="31"/>
      <c r="L117" s="31"/>
      <c r="M117" s="31"/>
      <c r="N117" s="29"/>
      <c r="O117" s="29"/>
      <c r="P117" s="29"/>
    </row>
    <row r="119" spans="1:26" ht="15.75" thickBot="1" x14ac:dyDescent="0.3"/>
    <row r="120" spans="1:26" ht="37.15" customHeight="1" thickBot="1" x14ac:dyDescent="0.3">
      <c r="B120" s="74" t="s">
        <v>48</v>
      </c>
      <c r="C120" s="75" t="s">
        <v>49</v>
      </c>
      <c r="D120" s="74" t="s">
        <v>50</v>
      </c>
      <c r="E120" s="75" t="s">
        <v>54</v>
      </c>
    </row>
    <row r="121" spans="1:26" ht="41.45" customHeight="1" x14ac:dyDescent="0.25">
      <c r="B121" s="65" t="s">
        <v>126</v>
      </c>
      <c r="C121" s="68">
        <v>20</v>
      </c>
      <c r="D121" s="68"/>
      <c r="E121" s="330">
        <f>+D121+D122+D123</f>
        <v>40</v>
      </c>
    </row>
    <row r="122" spans="1:26" x14ac:dyDescent="0.25">
      <c r="B122" s="65" t="s">
        <v>127</v>
      </c>
      <c r="C122" s="56">
        <v>30</v>
      </c>
      <c r="D122" s="177"/>
      <c r="E122" s="331"/>
    </row>
    <row r="123" spans="1:26" ht="15.75" thickBot="1" x14ac:dyDescent="0.3">
      <c r="B123" s="65" t="s">
        <v>128</v>
      </c>
      <c r="C123" s="70">
        <v>40</v>
      </c>
      <c r="D123" s="70">
        <v>40</v>
      </c>
      <c r="E123" s="332"/>
    </row>
    <row r="125" spans="1:26" ht="15.75" thickBot="1" x14ac:dyDescent="0.3"/>
    <row r="126" spans="1:26" ht="27" thickBot="1" x14ac:dyDescent="0.3">
      <c r="B126" s="323" t="s">
        <v>51</v>
      </c>
      <c r="C126" s="324"/>
      <c r="D126" s="324"/>
      <c r="E126" s="324"/>
      <c r="F126" s="324"/>
      <c r="G126" s="324"/>
      <c r="H126" s="324"/>
      <c r="I126" s="324"/>
      <c r="J126" s="324"/>
      <c r="K126" s="324"/>
      <c r="L126" s="324"/>
      <c r="M126" s="324"/>
      <c r="N126" s="325"/>
    </row>
    <row r="128" spans="1:26" ht="76.5" customHeight="1" x14ac:dyDescent="0.25">
      <c r="B128" s="119" t="s">
        <v>0</v>
      </c>
      <c r="C128" s="119" t="s">
        <v>38</v>
      </c>
      <c r="D128" s="119" t="s">
        <v>39</v>
      </c>
      <c r="E128" s="119" t="s">
        <v>115</v>
      </c>
      <c r="F128" s="119" t="s">
        <v>117</v>
      </c>
      <c r="G128" s="119" t="s">
        <v>118</v>
      </c>
      <c r="H128" s="119" t="s">
        <v>119</v>
      </c>
      <c r="I128" s="119" t="s">
        <v>116</v>
      </c>
      <c r="J128" s="314" t="s">
        <v>120</v>
      </c>
      <c r="K128" s="315"/>
      <c r="L128" s="316"/>
      <c r="M128" s="119" t="s">
        <v>124</v>
      </c>
      <c r="N128" s="119" t="s">
        <v>40</v>
      </c>
      <c r="O128" s="119" t="s">
        <v>41</v>
      </c>
      <c r="P128" s="314" t="s">
        <v>3</v>
      </c>
      <c r="Q128" s="316"/>
    </row>
    <row r="129" spans="2:17" ht="60.75" customHeight="1" x14ac:dyDescent="0.25">
      <c r="B129" s="176"/>
      <c r="C129" s="176"/>
      <c r="D129" s="3"/>
      <c r="E129" s="3"/>
      <c r="F129" s="3"/>
      <c r="G129" s="3"/>
      <c r="H129" s="180"/>
      <c r="I129" s="5"/>
      <c r="J129" s="1" t="s">
        <v>121</v>
      </c>
      <c r="K129" s="97" t="s">
        <v>122</v>
      </c>
      <c r="L129" s="96" t="s">
        <v>123</v>
      </c>
      <c r="M129" s="120"/>
      <c r="N129" s="120"/>
      <c r="O129" s="120"/>
      <c r="P129" s="328"/>
      <c r="Q129" s="328"/>
    </row>
    <row r="130" spans="2:17" ht="60.75" customHeight="1" x14ac:dyDescent="0.25">
      <c r="B130" s="176" t="s">
        <v>237</v>
      </c>
      <c r="C130" s="176">
        <v>1</v>
      </c>
      <c r="D130" s="3"/>
      <c r="E130" s="3"/>
      <c r="F130" s="3"/>
      <c r="G130" s="3"/>
      <c r="H130" s="180"/>
      <c r="I130" s="5"/>
      <c r="J130" s="1"/>
      <c r="K130" s="97"/>
      <c r="L130" s="96"/>
      <c r="M130" s="120"/>
      <c r="N130" s="120"/>
      <c r="O130" s="120"/>
      <c r="P130" s="328"/>
      <c r="Q130" s="328"/>
    </row>
    <row r="131" spans="2:17" ht="60.75" customHeight="1" x14ac:dyDescent="0.25">
      <c r="B131" s="176" t="s">
        <v>132</v>
      </c>
      <c r="C131" s="176">
        <v>1</v>
      </c>
      <c r="D131" s="3"/>
      <c r="E131" s="3"/>
      <c r="F131" s="3"/>
      <c r="G131" s="3"/>
      <c r="H131" s="180"/>
      <c r="I131" s="5"/>
      <c r="J131" s="189"/>
      <c r="K131" s="189"/>
      <c r="L131" s="96"/>
      <c r="M131" s="120"/>
      <c r="N131" s="120"/>
      <c r="O131" s="120"/>
      <c r="P131" s="177"/>
      <c r="Q131" s="177"/>
    </row>
    <row r="132" spans="2:17" ht="33.6" customHeight="1" x14ac:dyDescent="0.25">
      <c r="B132" s="176" t="s">
        <v>133</v>
      </c>
      <c r="C132" s="176"/>
      <c r="D132" s="3"/>
      <c r="E132" s="3"/>
      <c r="F132" s="3"/>
      <c r="G132" s="3"/>
      <c r="H132" s="3"/>
      <c r="I132" s="5"/>
      <c r="J132" s="1"/>
      <c r="K132" s="96"/>
      <c r="L132" s="96"/>
      <c r="M132" s="120"/>
      <c r="N132" s="120"/>
      <c r="O132" s="120"/>
      <c r="P132" s="328"/>
      <c r="Q132" s="328"/>
    </row>
    <row r="135" spans="2:17" ht="15.75" thickBot="1" x14ac:dyDescent="0.3"/>
    <row r="136" spans="2:17" ht="54" customHeight="1" x14ac:dyDescent="0.25">
      <c r="B136" s="123" t="s">
        <v>32</v>
      </c>
      <c r="C136" s="123" t="s">
        <v>48</v>
      </c>
      <c r="D136" s="119" t="s">
        <v>49</v>
      </c>
      <c r="E136" s="123" t="s">
        <v>50</v>
      </c>
      <c r="F136" s="75" t="s">
        <v>55</v>
      </c>
      <c r="G136" s="93"/>
    </row>
    <row r="137" spans="2:17" ht="120.75" customHeight="1" x14ac:dyDescent="0.2">
      <c r="B137" s="333" t="s">
        <v>52</v>
      </c>
      <c r="C137" s="6" t="s">
        <v>129</v>
      </c>
      <c r="D137" s="177">
        <v>25</v>
      </c>
      <c r="E137" s="177">
        <v>0</v>
      </c>
      <c r="F137" s="334">
        <f>+E137+E138+E139</f>
        <v>0</v>
      </c>
      <c r="G137" s="94"/>
    </row>
    <row r="138" spans="2:17" ht="96.75" customHeight="1" x14ac:dyDescent="0.2">
      <c r="B138" s="333"/>
      <c r="C138" s="6" t="s">
        <v>130</v>
      </c>
      <c r="D138" s="72">
        <v>25</v>
      </c>
      <c r="E138" s="177">
        <v>0</v>
      </c>
      <c r="F138" s="335"/>
      <c r="G138" s="94"/>
    </row>
    <row r="139" spans="2:17" ht="69" customHeight="1" x14ac:dyDescent="0.2">
      <c r="B139" s="333"/>
      <c r="C139" s="6" t="s">
        <v>131</v>
      </c>
      <c r="D139" s="177">
        <v>10</v>
      </c>
      <c r="E139" s="177">
        <v>0</v>
      </c>
      <c r="F139" s="336"/>
      <c r="G139" s="94"/>
    </row>
    <row r="140" spans="2:17" x14ac:dyDescent="0.25">
      <c r="C140" s="103"/>
    </row>
    <row r="143" spans="2:17" x14ac:dyDescent="0.25">
      <c r="B143" s="121" t="s">
        <v>56</v>
      </c>
    </row>
    <row r="146" spans="2:5" x14ac:dyDescent="0.25">
      <c r="B146" s="124" t="s">
        <v>32</v>
      </c>
      <c r="C146" s="124" t="s">
        <v>57</v>
      </c>
      <c r="D146" s="123" t="s">
        <v>50</v>
      </c>
      <c r="E146" s="123" t="s">
        <v>15</v>
      </c>
    </row>
    <row r="147" spans="2:5" ht="28.5" x14ac:dyDescent="0.25">
      <c r="B147" s="104" t="s">
        <v>58</v>
      </c>
      <c r="C147" s="105">
        <v>40</v>
      </c>
      <c r="D147" s="177">
        <f>+E121</f>
        <v>40</v>
      </c>
      <c r="E147" s="311">
        <f>+D147+D148</f>
        <v>40</v>
      </c>
    </row>
    <row r="148" spans="2:5" ht="57" x14ac:dyDescent="0.25">
      <c r="B148" s="104" t="s">
        <v>59</v>
      </c>
      <c r="C148" s="105">
        <v>60</v>
      </c>
      <c r="D148" s="177">
        <f>+F137</f>
        <v>0</v>
      </c>
      <c r="E148" s="312"/>
    </row>
  </sheetData>
  <mergeCells count="56">
    <mergeCell ref="P132:Q132"/>
    <mergeCell ref="B137:B139"/>
    <mergeCell ref="F137:F139"/>
    <mergeCell ref="E147:E148"/>
    <mergeCell ref="O67:P67"/>
    <mergeCell ref="O68:P68"/>
    <mergeCell ref="P89:Q89"/>
    <mergeCell ref="P92:Q92"/>
    <mergeCell ref="E121:E123"/>
    <mergeCell ref="B126:N126"/>
    <mergeCell ref="J128:L128"/>
    <mergeCell ref="P128:Q128"/>
    <mergeCell ref="P129:Q129"/>
    <mergeCell ref="P130:Q130"/>
    <mergeCell ref="B98:N98"/>
    <mergeCell ref="D101:E101"/>
    <mergeCell ref="B108:N108"/>
    <mergeCell ref="O69:P69"/>
    <mergeCell ref="O70:P70"/>
    <mergeCell ref="B76:N76"/>
    <mergeCell ref="J81:L81"/>
    <mergeCell ref="P81:Q81"/>
    <mergeCell ref="P82:Q82"/>
    <mergeCell ref="P83:Q83"/>
    <mergeCell ref="P84:Q84"/>
    <mergeCell ref="P85:Q85"/>
    <mergeCell ref="P86:Q86"/>
    <mergeCell ref="P87:Q87"/>
    <mergeCell ref="P88:Q88"/>
    <mergeCell ref="P90:Q90"/>
    <mergeCell ref="D102:E102"/>
    <mergeCell ref="B105:P105"/>
    <mergeCell ref="P91:Q91"/>
    <mergeCell ref="P93:Q93"/>
    <mergeCell ref="P94:Q94"/>
    <mergeCell ref="P95:Q95"/>
    <mergeCell ref="B2:P2"/>
    <mergeCell ref="B4:P4"/>
    <mergeCell ref="C6:N6"/>
    <mergeCell ref="C7:N7"/>
    <mergeCell ref="C8:N8"/>
    <mergeCell ref="C9:N9"/>
    <mergeCell ref="O66:P66"/>
    <mergeCell ref="C10:E10"/>
    <mergeCell ref="B14:C21"/>
    <mergeCell ref="B22:C22"/>
    <mergeCell ref="E40:E41"/>
    <mergeCell ref="M45:N45"/>
    <mergeCell ref="B54:B55"/>
    <mergeCell ref="C54:C55"/>
    <mergeCell ref="D54:E54"/>
    <mergeCell ref="C58:N58"/>
    <mergeCell ref="B60:N60"/>
    <mergeCell ref="O63:P63"/>
    <mergeCell ref="O64:P64"/>
    <mergeCell ref="O65:P65"/>
  </mergeCells>
  <dataValidations count="2">
    <dataValidation type="list" allowBlank="1" showInputMessage="1" showErrorMessage="1" sqref="WVE983064 A65560 IS65560 SO65560 ACK65560 AMG65560 AWC65560 BFY65560 BPU65560 BZQ65560 CJM65560 CTI65560 DDE65560 DNA65560 DWW65560 EGS65560 EQO65560 FAK65560 FKG65560 FUC65560 GDY65560 GNU65560 GXQ65560 HHM65560 HRI65560 IBE65560 ILA65560 IUW65560 JES65560 JOO65560 JYK65560 KIG65560 KSC65560 LBY65560 LLU65560 LVQ65560 MFM65560 MPI65560 MZE65560 NJA65560 NSW65560 OCS65560 OMO65560 OWK65560 PGG65560 PQC65560 PZY65560 QJU65560 QTQ65560 RDM65560 RNI65560 RXE65560 SHA65560 SQW65560 TAS65560 TKO65560 TUK65560 UEG65560 UOC65560 UXY65560 VHU65560 VRQ65560 WBM65560 WLI65560 WVE65560 A131096 IS131096 SO131096 ACK131096 AMG131096 AWC131096 BFY131096 BPU131096 BZQ131096 CJM131096 CTI131096 DDE131096 DNA131096 DWW131096 EGS131096 EQO131096 FAK131096 FKG131096 FUC131096 GDY131096 GNU131096 GXQ131096 HHM131096 HRI131096 IBE131096 ILA131096 IUW131096 JES131096 JOO131096 JYK131096 KIG131096 KSC131096 LBY131096 LLU131096 LVQ131096 MFM131096 MPI131096 MZE131096 NJA131096 NSW131096 OCS131096 OMO131096 OWK131096 PGG131096 PQC131096 PZY131096 QJU131096 QTQ131096 RDM131096 RNI131096 RXE131096 SHA131096 SQW131096 TAS131096 TKO131096 TUK131096 UEG131096 UOC131096 UXY131096 VHU131096 VRQ131096 WBM131096 WLI131096 WVE131096 A196632 IS196632 SO196632 ACK196632 AMG196632 AWC196632 BFY196632 BPU196632 BZQ196632 CJM196632 CTI196632 DDE196632 DNA196632 DWW196632 EGS196632 EQO196632 FAK196632 FKG196632 FUC196632 GDY196632 GNU196632 GXQ196632 HHM196632 HRI196632 IBE196632 ILA196632 IUW196632 JES196632 JOO196632 JYK196632 KIG196632 KSC196632 LBY196632 LLU196632 LVQ196632 MFM196632 MPI196632 MZE196632 NJA196632 NSW196632 OCS196632 OMO196632 OWK196632 PGG196632 PQC196632 PZY196632 QJU196632 QTQ196632 RDM196632 RNI196632 RXE196632 SHA196632 SQW196632 TAS196632 TKO196632 TUK196632 UEG196632 UOC196632 UXY196632 VHU196632 VRQ196632 WBM196632 WLI196632 WVE196632 A262168 IS262168 SO262168 ACK262168 AMG262168 AWC262168 BFY262168 BPU262168 BZQ262168 CJM262168 CTI262168 DDE262168 DNA262168 DWW262168 EGS262168 EQO262168 FAK262168 FKG262168 FUC262168 GDY262168 GNU262168 GXQ262168 HHM262168 HRI262168 IBE262168 ILA262168 IUW262168 JES262168 JOO262168 JYK262168 KIG262168 KSC262168 LBY262168 LLU262168 LVQ262168 MFM262168 MPI262168 MZE262168 NJA262168 NSW262168 OCS262168 OMO262168 OWK262168 PGG262168 PQC262168 PZY262168 QJU262168 QTQ262168 RDM262168 RNI262168 RXE262168 SHA262168 SQW262168 TAS262168 TKO262168 TUK262168 UEG262168 UOC262168 UXY262168 VHU262168 VRQ262168 WBM262168 WLI262168 WVE262168 A327704 IS327704 SO327704 ACK327704 AMG327704 AWC327704 BFY327704 BPU327704 BZQ327704 CJM327704 CTI327704 DDE327704 DNA327704 DWW327704 EGS327704 EQO327704 FAK327704 FKG327704 FUC327704 GDY327704 GNU327704 GXQ327704 HHM327704 HRI327704 IBE327704 ILA327704 IUW327704 JES327704 JOO327704 JYK327704 KIG327704 KSC327704 LBY327704 LLU327704 LVQ327704 MFM327704 MPI327704 MZE327704 NJA327704 NSW327704 OCS327704 OMO327704 OWK327704 PGG327704 PQC327704 PZY327704 QJU327704 QTQ327704 RDM327704 RNI327704 RXE327704 SHA327704 SQW327704 TAS327704 TKO327704 TUK327704 UEG327704 UOC327704 UXY327704 VHU327704 VRQ327704 WBM327704 WLI327704 WVE327704 A393240 IS393240 SO393240 ACK393240 AMG393240 AWC393240 BFY393240 BPU393240 BZQ393240 CJM393240 CTI393240 DDE393240 DNA393240 DWW393240 EGS393240 EQO393240 FAK393240 FKG393240 FUC393240 GDY393240 GNU393240 GXQ393240 HHM393240 HRI393240 IBE393240 ILA393240 IUW393240 JES393240 JOO393240 JYK393240 KIG393240 KSC393240 LBY393240 LLU393240 LVQ393240 MFM393240 MPI393240 MZE393240 NJA393240 NSW393240 OCS393240 OMO393240 OWK393240 PGG393240 PQC393240 PZY393240 QJU393240 QTQ393240 RDM393240 RNI393240 RXE393240 SHA393240 SQW393240 TAS393240 TKO393240 TUK393240 UEG393240 UOC393240 UXY393240 VHU393240 VRQ393240 WBM393240 WLI393240 WVE393240 A458776 IS458776 SO458776 ACK458776 AMG458776 AWC458776 BFY458776 BPU458776 BZQ458776 CJM458776 CTI458776 DDE458776 DNA458776 DWW458776 EGS458776 EQO458776 FAK458776 FKG458776 FUC458776 GDY458776 GNU458776 GXQ458776 HHM458776 HRI458776 IBE458776 ILA458776 IUW458776 JES458776 JOO458776 JYK458776 KIG458776 KSC458776 LBY458776 LLU458776 LVQ458776 MFM458776 MPI458776 MZE458776 NJA458776 NSW458776 OCS458776 OMO458776 OWK458776 PGG458776 PQC458776 PZY458776 QJU458776 QTQ458776 RDM458776 RNI458776 RXE458776 SHA458776 SQW458776 TAS458776 TKO458776 TUK458776 UEG458776 UOC458776 UXY458776 VHU458776 VRQ458776 WBM458776 WLI458776 WVE458776 A524312 IS524312 SO524312 ACK524312 AMG524312 AWC524312 BFY524312 BPU524312 BZQ524312 CJM524312 CTI524312 DDE524312 DNA524312 DWW524312 EGS524312 EQO524312 FAK524312 FKG524312 FUC524312 GDY524312 GNU524312 GXQ524312 HHM524312 HRI524312 IBE524312 ILA524312 IUW524312 JES524312 JOO524312 JYK524312 KIG524312 KSC524312 LBY524312 LLU524312 LVQ524312 MFM524312 MPI524312 MZE524312 NJA524312 NSW524312 OCS524312 OMO524312 OWK524312 PGG524312 PQC524312 PZY524312 QJU524312 QTQ524312 RDM524312 RNI524312 RXE524312 SHA524312 SQW524312 TAS524312 TKO524312 TUK524312 UEG524312 UOC524312 UXY524312 VHU524312 VRQ524312 WBM524312 WLI524312 WVE524312 A589848 IS589848 SO589848 ACK589848 AMG589848 AWC589848 BFY589848 BPU589848 BZQ589848 CJM589848 CTI589848 DDE589848 DNA589848 DWW589848 EGS589848 EQO589848 FAK589848 FKG589848 FUC589848 GDY589848 GNU589848 GXQ589848 HHM589848 HRI589848 IBE589848 ILA589848 IUW589848 JES589848 JOO589848 JYK589848 KIG589848 KSC589848 LBY589848 LLU589848 LVQ589848 MFM589848 MPI589848 MZE589848 NJA589848 NSW589848 OCS589848 OMO589848 OWK589848 PGG589848 PQC589848 PZY589848 QJU589848 QTQ589848 RDM589848 RNI589848 RXE589848 SHA589848 SQW589848 TAS589848 TKO589848 TUK589848 UEG589848 UOC589848 UXY589848 VHU589848 VRQ589848 WBM589848 WLI589848 WVE589848 A655384 IS655384 SO655384 ACK655384 AMG655384 AWC655384 BFY655384 BPU655384 BZQ655384 CJM655384 CTI655384 DDE655384 DNA655384 DWW655384 EGS655384 EQO655384 FAK655384 FKG655384 FUC655384 GDY655384 GNU655384 GXQ655384 HHM655384 HRI655384 IBE655384 ILA655384 IUW655384 JES655384 JOO655384 JYK655384 KIG655384 KSC655384 LBY655384 LLU655384 LVQ655384 MFM655384 MPI655384 MZE655384 NJA655384 NSW655384 OCS655384 OMO655384 OWK655384 PGG655384 PQC655384 PZY655384 QJU655384 QTQ655384 RDM655384 RNI655384 RXE655384 SHA655384 SQW655384 TAS655384 TKO655384 TUK655384 UEG655384 UOC655384 UXY655384 VHU655384 VRQ655384 WBM655384 WLI655384 WVE655384 A720920 IS720920 SO720920 ACK720920 AMG720920 AWC720920 BFY720920 BPU720920 BZQ720920 CJM720920 CTI720920 DDE720920 DNA720920 DWW720920 EGS720920 EQO720920 FAK720920 FKG720920 FUC720920 GDY720920 GNU720920 GXQ720920 HHM720920 HRI720920 IBE720920 ILA720920 IUW720920 JES720920 JOO720920 JYK720920 KIG720920 KSC720920 LBY720920 LLU720920 LVQ720920 MFM720920 MPI720920 MZE720920 NJA720920 NSW720920 OCS720920 OMO720920 OWK720920 PGG720920 PQC720920 PZY720920 QJU720920 QTQ720920 RDM720920 RNI720920 RXE720920 SHA720920 SQW720920 TAS720920 TKO720920 TUK720920 UEG720920 UOC720920 UXY720920 VHU720920 VRQ720920 WBM720920 WLI720920 WVE720920 A786456 IS786456 SO786456 ACK786456 AMG786456 AWC786456 BFY786456 BPU786456 BZQ786456 CJM786456 CTI786456 DDE786456 DNA786456 DWW786456 EGS786456 EQO786456 FAK786456 FKG786456 FUC786456 GDY786456 GNU786456 GXQ786456 HHM786456 HRI786456 IBE786456 ILA786456 IUW786456 JES786456 JOO786456 JYK786456 KIG786456 KSC786456 LBY786456 LLU786456 LVQ786456 MFM786456 MPI786456 MZE786456 NJA786456 NSW786456 OCS786456 OMO786456 OWK786456 PGG786456 PQC786456 PZY786456 QJU786456 QTQ786456 RDM786456 RNI786456 RXE786456 SHA786456 SQW786456 TAS786456 TKO786456 TUK786456 UEG786456 UOC786456 UXY786456 VHU786456 VRQ786456 WBM786456 WLI786456 WVE786456 A851992 IS851992 SO851992 ACK851992 AMG851992 AWC851992 BFY851992 BPU851992 BZQ851992 CJM851992 CTI851992 DDE851992 DNA851992 DWW851992 EGS851992 EQO851992 FAK851992 FKG851992 FUC851992 GDY851992 GNU851992 GXQ851992 HHM851992 HRI851992 IBE851992 ILA851992 IUW851992 JES851992 JOO851992 JYK851992 KIG851992 KSC851992 LBY851992 LLU851992 LVQ851992 MFM851992 MPI851992 MZE851992 NJA851992 NSW851992 OCS851992 OMO851992 OWK851992 PGG851992 PQC851992 PZY851992 QJU851992 QTQ851992 RDM851992 RNI851992 RXE851992 SHA851992 SQW851992 TAS851992 TKO851992 TUK851992 UEG851992 UOC851992 UXY851992 VHU851992 VRQ851992 WBM851992 WLI851992 WVE851992 A917528 IS917528 SO917528 ACK917528 AMG917528 AWC917528 BFY917528 BPU917528 BZQ917528 CJM917528 CTI917528 DDE917528 DNA917528 DWW917528 EGS917528 EQO917528 FAK917528 FKG917528 FUC917528 GDY917528 GNU917528 GXQ917528 HHM917528 HRI917528 IBE917528 ILA917528 IUW917528 JES917528 JOO917528 JYK917528 KIG917528 KSC917528 LBY917528 LLU917528 LVQ917528 MFM917528 MPI917528 MZE917528 NJA917528 NSW917528 OCS917528 OMO917528 OWK917528 PGG917528 PQC917528 PZY917528 QJU917528 QTQ917528 RDM917528 RNI917528 RXE917528 SHA917528 SQW917528 TAS917528 TKO917528 TUK917528 UEG917528 UOC917528 UXY917528 VHU917528 VRQ917528 WBM917528 WLI917528 WVE917528 A983064 IS983064 SO983064 ACK983064 AMG983064 AWC983064 BFY983064 BPU983064 BZQ983064 CJM983064 CTI983064 DDE983064 DNA983064 DWW983064 EGS983064 EQO983064 FAK983064 FKG983064 FUC983064 GDY983064 GNU983064 GXQ983064 HHM983064 HRI983064 IBE983064 ILA983064 IUW983064 JES983064 JOO983064 JYK983064 KIG983064 KSC983064 LBY983064 LLU983064 LVQ983064 MFM983064 MPI983064 MZE983064 NJA983064 NSW983064 OCS983064 OMO983064 OWK983064 PGG983064 PQC983064 PZY983064 QJU983064 QTQ983064 RDM983064 RNI983064 RXE983064 SHA983064 SQW983064 TAS983064 TKO983064 TUK983064 UEG983064 UOC983064 UXY983064 VHU983064 VRQ983064 WBM983064 WLI983064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4 WLL983064 C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C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C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C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C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C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C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C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C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C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C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C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C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C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C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JURIDICA</vt:lpstr>
      <vt:lpstr>FINANCIERA</vt:lpstr>
      <vt:lpstr>TECNICA GIRASOLES GRUPO 5</vt:lpstr>
      <vt:lpstr>TECNICA FUNDALI GRUPO 3</vt:lpstr>
      <vt:lpstr>TECNICA COOHOBIENESTAR GRUPO 1</vt:lpstr>
      <vt:lpstr>TECNICA COOHBIENESTAR GRUPO 2</vt:lpstr>
      <vt:lpstr>TECNICA COOHOBIENESTAR GRUPO 4</vt:lpstr>
      <vt:lpstr>TECNICA COOHBIENESTAR GRUPO 5</vt:lpstr>
      <vt:lpstr>TECNICA COOHBIENESTAR GRUPO 6</vt:lpstr>
      <vt:lpstr>TECNICA COOHOBIENESTAR GRUPO 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MATC01</cp:lastModifiedBy>
  <dcterms:created xsi:type="dcterms:W3CDTF">2014-10-22T15:49:24Z</dcterms:created>
  <dcterms:modified xsi:type="dcterms:W3CDTF">2017-11-11T23:29:23Z</dcterms:modified>
</cp:coreProperties>
</file>