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GEROTAC\Desktop\"/>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<sst xmlns="http://schemas.openxmlformats.org/spreadsheetml/2006/main" count="3139" uniqueCount="2711">
  <si>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</si>
  <si>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</si>
  <si>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</si>
  <si>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</si>
  <si>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</si>
  <si>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</si>
  <si>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</si>
  <si>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</si>
  <si>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</si>
  <si>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</si>
  <si>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</si>
  <si>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</si>
  <si>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</si>
  <si>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</si>
  <si>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</si>
  <si>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</si>
  <si>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</si>
  <si>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</si>
  <si>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</si>
  <si>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</si>
  <si>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</si>
  <si>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</si>
  <si>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</si>
  <si>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</si>
  <si>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</si>
  <si>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</si>
  <si>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</si>
  <si>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</si>
  <si>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</si>
  <si>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</si>
  <si>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</si>
  <si>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</si>
  <si>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</si>
  <si>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</si>
  <si>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</si>
  <si>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</si>
  <si>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</si>
  <si>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</si>
  <si>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</si>
  <si>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</si>
  <si>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</si>
  <si>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</si>
  <si>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</si>
  <si>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</si>
  <si>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</si>
  <si>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</si>
  <si>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</si>
  <si>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</si>
  <si>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</si>
  <si>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</si>
  <si>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</si>
  <si>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</si>
  <si>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</si>
  <si>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</si>
  <si>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</si>
  <si>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</si>
  <si>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</si>
  <si>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</si>
  <si>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</si>
  <si>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</si>
  <si>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</si>
  <si>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</si>
  <si>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</si>
  <si>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</si>
  <si>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</si>
  <si>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</si>
  <si>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</si>
  <si>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</si>
  <si>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</si>
  <si>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</si>
  <si>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</si>
  <si>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</si>
  <si>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</si>
  <si>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</si>
  <si>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</si>
  <si>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</si>
  <si>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</si>
  <si>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</si>
  <si>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</si>
  <si>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</si>
  <si>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</si>
  <si>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</si>
  <si>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</si>
  <si>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</si>
  <si>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</si>
  <si>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</si>
  <si>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</si>
  <si>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</si>
  <si>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</si>
  <si>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</si>
  <si>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</si>
  <si>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</si>
  <si>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</si>
  <si>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</si>
  <si>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</si>
  <si>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</si>
  <si>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</si>
  <si>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</si>
  <si>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</si>
  <si>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</si>
  <si>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</si>
  <si>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</si>
  <si>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</si>
  <si>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</si>
  <si>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</si>
  <si>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</si>
  <si>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</si>
  <si>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</si>
  <si>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</si>
  <si>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</si>
  <si>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</si>
  <si>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</si>
  <si>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</si>
  <si>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</si>
  <si>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</si>
  <si>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</si>
  <si>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</si>
  <si>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</si>
  <si>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</si>
  <si>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</si>
  <si>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</si>
  <si>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</si>
  <si>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</si>
  <si>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</si>
  <si>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</si>
  <si>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</si>
  <si>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</si>
  <si>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</si>
  <si>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</si>
  <si>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</si>
  <si>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</si>
  <si>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</si>
  <si>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</si>
  <si>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</si>
  <si>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</si>
  <si>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</si>
  <si>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</si>
  <si>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</si>
  <si>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</si>
  <si>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</si>
  <si>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</si>
  <si>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</si>
  <si>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</si>
  <si>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</si>
  <si>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</si>
  <si>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</si>
  <si>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</si>
  <si>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</si>
  <si>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</si>
  <si>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</si>
  <si>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</si>
  <si>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</si>
  <si>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</si>
  <si>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</si>
  <si>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</si>
  <si>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</si>
  <si>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</si>
  <si>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</si>
  <si>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</si>
  <si>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</si>
  <si>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</si>
  <si>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</si>
  <si>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</si>
  <si>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</si>
  <si>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</si>
  <si>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</si>
  <si>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</si>
  <si>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</si>
  <si>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</si>
  <si>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</si>
  <si>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</si>
  <si>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</si>
  <si>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</si>
  <si>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</si>
  <si>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</si>
  <si>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</si>
  <si>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</si>
  <si>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</si>
  <si>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</si>
  <si>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</si>
  <si>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</si>
  <si>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</si>
  <si>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</si>
  <si>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</si>
  <si>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</si>
  <si>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</si>
  <si>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</si>
  <si>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</si>
  <si>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</si>
  <si>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</si>
  <si>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</si>
  <si>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</si>
  <si>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</si>
  <si>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</si>
  <si>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</si>
  <si>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</si>
  <si>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</si>
  <si>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</si>
  <si>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</si>
  <si>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</si>
  <si>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</si>
  <si>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</si>
  <si>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</si>
  <si>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</si>
  <si>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</si>
  <si>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</si>
  <si>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</si>
  <si>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</si>
  <si>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</si>
  <si>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</si>
  <si>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</si>
  <si>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</si>
  <si>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</si>
  <si>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</si>
  <si>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</si>
  <si>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</si>
  <si>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</si>
  <si>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</si>
  <si>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</si>
  <si>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</si>
  <si>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</si>
  <si>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</si>
  <si>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</si>
  <si>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</si>
  <si>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</si>
  <si>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</si>
  <si>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</si>
  <si>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</si>
  <si>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</si>
  <si>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</si>
  <si>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</si>
  <si>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</si>
  <si>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</si>
  <si>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</si>
  <si>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</si>
  <si>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</si>
  <si>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</si>
  <si>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</si>
  <si>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</si>
  <si>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</si>
  <si>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</si>
  <si>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</si>
  <si>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</si>
  <si>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</si>
  <si>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</si>
  <si>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</si>
  <si>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</si>
  <si>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</si>
  <si>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</si>
  <si>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</si>
  <si>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</si>
  <si>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</si>
  <si>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</si>
  <si>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</si>
  <si>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</si>
  <si>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</si>
  <si>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</si>
  <si>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</si>
  <si>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</si>
  <si>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</si>
  <si>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</si>
  <si>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</si>
  <si>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</si>
  <si>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</si>
  <si>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</si>
  <si>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</si>
  <si>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</si>
  <si>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</si>
  <si>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</si>
  <si>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</si>
  <si>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</si>
  <si>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</si>
  <si>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</si>
  <si>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</si>
  <si>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</si>
  <si>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</si>
  <si>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</si>
  <si>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</si>
  <si>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</si>
  <si>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</si>
  <si>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</si>
  <si>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</si>
  <si>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</si>
  <si>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</si>
  <si>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</si>
  <si>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</si>
  <si>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</si>
  <si>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</si>
  <si>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</si>
  <si>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</si>
  <si>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</si>
  <si>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</si>
  <si>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</si>
  <si>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</si>
  <si>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</si>
  <si>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</si>
  <si>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</si>
  <si>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</si>
  <si>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</si>
  <si>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</si>
  <si>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</si>
  <si>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</si>
  <si>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</si>
  <si>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</si>
  <si>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</si>
  <si>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</si>
  <si>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</si>
  <si>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</si>
  <si>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</si>
  <si>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</si>
  <si>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</si>
  <si>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</si>
  <si>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</si>
  <si>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</si>
  <si>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</si>
  <si>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</si>
  <si>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</si>
  <si>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</si>
  <si>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</si>
  <si>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</si>
  <si>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</si>
  <si>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</si>
  <si>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</si>
  <si>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</si>
  <si>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</si>
  <si>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</si>
  <si>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</si>
  <si>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</si>
  <si>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</si>
  <si>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</si>
  <si>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</si>
  <si>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</si>
  <si>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</si>
  <si>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</si>
  <si>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</si>
  <si>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</si>
  <si>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</si>
  <si>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</si>
  <si>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</si>
  <si>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</si>
  <si>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</si>
  <si>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</si>
  <si>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</si>
  <si>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</si>
  <si>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</si>
  <si>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</si>
  <si>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</si>
  <si>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</si>
  <si>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</si>
  <si>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</si>
  <si>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</si>
  <si>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</si>
  <si>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</si>
  <si>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</si>
  <si>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</si>
  <si>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</si>
  <si>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</si>
  <si>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</si>
  <si>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</si>
  <si>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</si>
  <si>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</si>
  <si>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</si>
  <si>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</si>
  <si>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</si>
  <si>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</si>
  <si>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</si>
  <si>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</si>
  <si>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</si>
  <si>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</si>
  <si>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</si>
  <si>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</si>
  <si>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</si>
  <si>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</si>
  <si>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</si>
  <si>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</si>
  <si>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</si>
  <si>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</si>
  <si>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</si>
  <si>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</si>
  <si>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</si>
  <si>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</si>
  <si>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</si>
  <si>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</si>
  <si>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</si>
  <si>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</si>
  <si>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</si>
  <si>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</si>
  <si>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</si>
  <si>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</si>
  <si>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</si>
  <si>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</si>
  <si>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</si>
  <si>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</si>
  <si>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</si>
  <si>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</si>
  <si>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</si>
  <si>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</si>
  <si>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</si>
  <si>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</si>
  <si>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</si>
  <si>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</si>
  <si>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</si>
  <si>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</si>
  <si>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</si>
  <si>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</si>
  <si>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</si>
  <si>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</si>
  <si>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</si>
  <si>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</si>
  <si>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</si>
  <si>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</si>
  <si>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</si>
  <si>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</si>
  <si>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</si>
  <si>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</si>
  <si>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</si>
  <si>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</si>
  <si>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</si>
  <si>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</si>
  <si>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</si>
  <si>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</si>
  <si>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</si>
  <si>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</si>
  <si>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</si>
  <si>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</si>
  <si>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</si>
  <si>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</si>
  <si>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</si>
  <si>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</si>
  <si>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</si>
  <si>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</si>
  <si>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</si>
  <si>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</si>
  <si>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</si>
  <si>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</si>
  <si>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</si>
  <si>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</si>
  <si>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</si>
  <si>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</si>
  <si>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</si>
  <si>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</si>
  <si>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</si>
  <si>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</si>
  <si>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</si>
  <si>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</si>
  <si>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</si>
  <si>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</si>
  <si>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</si>
  <si>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</si>
  <si>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</si>
  <si>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</si>
  <si>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</si>
  <si>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</si>
  <si>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</si>
  <si>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</si>
  <si>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</si>
  <si>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</si>
  <si>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</si>
  <si>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</si>
  <si>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</si>
  <si>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</si>
  <si>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</si>
  <si>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</si>
  <si>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</si>
  <si>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</si>
  <si>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</si>
  <si>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</si>
  <si>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</si>
  <si>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</si>
  <si>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</si>
  <si>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</si>
  <si>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</si>
  <si>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</si>
  <si>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</si>
  <si>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</si>
  <si>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</si>
  <si>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</si>
  <si>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</si>
  <si>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</si>
  <si>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</si>
  <si>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</si>
  <si>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</si>
  <si>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</si>
  <si>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</si>
  <si>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</si>
  <si>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</si>
  <si>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</si>
  <si>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</si>
  <si>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</si>
  <si>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</si>
  <si>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</si>
  <si>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</si>
  <si>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</si>
  <si>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</si>
  <si>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</si>
  <si>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</si>
  <si>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</si>
  <si>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</si>
  <si>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</si>
  <si>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</si>
  <si>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</si>
  <si>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</si>
  <si>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</si>
  <si>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</si>
  <si>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</si>
  <si>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</si>
  <si>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</si>
  <si>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</si>
  <si>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</si>
  <si>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</si>
  <si>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</si>
  <si>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</si>
  <si>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</si>
  <si>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</si>
  <si>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</si>
  <si>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</si>
  <si>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</si>
  <si>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</si>
  <si>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</si>
  <si>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</si>
  <si>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</si>
  <si>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</si>
  <si>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</si>
  <si>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</si>
  <si>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</si>
  <si>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</si>
  <si>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</si>
  <si>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</si>
  <si>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</si>
  <si>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</si>
  <si>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</si>
  <si>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</si>
  <si>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</si>
  <si>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</si>
  <si>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</si>
  <si>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</si>
  <si>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</si>
  <si>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</si>
  <si>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</si>
  <si>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</si>
  <si>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</si>
  <si>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</si>
  <si>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</si>
  <si>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</si>
  <si>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</si>
  <si>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</si>
  <si>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</si>
  <si>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</si>
  <si>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</si>
  <si>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</si>
  <si>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</si>
  <si>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</si>
  <si>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</si>
  <si>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</si>
  <si>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</si>
  <si>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</si>
  <si>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</si>
  <si>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</si>
  <si>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</si>
  <si>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</si>
  <si>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</si>
  <si>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</si>
  <si>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</si>
  <si>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</si>
  <si>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</si>
  <si>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</si>
  <si>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</si>
  <si>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</si>
  <si>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</si>
  <si>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</si>
  <si>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</si>
  <si>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</si>
  <si>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</si>
  <si>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</si>
  <si>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</si>
  <si>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</si>
  <si>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</si>
  <si>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</si>
  <si>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</si>
  <si>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</si>
  <si>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</si>
  <si>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</si>
  <si>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</si>
  <si>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</si>
  <si>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</si>
  <si>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</si>
  <si>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</si>
  <si>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</si>
  <si>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</si>
  <si>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</si>
  <si>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</si>
  <si>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</si>
  <si>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</si>
  <si>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</si>
  <si>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</si>
  <si>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</si>
  <si>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</si>
  <si>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</si>
  <si>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</si>
  <si>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</si>
  <si>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</si>
  <si>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</si>
  <si>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</si>
  <si>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</si>
  <si>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</si>
  <si>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</si>
  <si>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</si>
  <si>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</si>
  <si>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</si>
  <si>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</si>
  <si>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</si>
  <si>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</si>
  <si>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</si>
  <si>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</si>
  <si>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</si>
  <si>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</si>
  <si>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</si>
  <si>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</si>
  <si>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</si>
  <si>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</si>
  <si>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</si>
  <si>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</si>
  <si>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</si>
  <si>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</si>
  <si>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</si>
  <si>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</si>
  <si>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</si>
  <si>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</si>
  <si>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</si>
  <si>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</si>
  <si>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</si>
  <si>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</si>
  <si>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</si>
  <si>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</si>
  <si>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</si>
  <si>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</si>
  <si>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</si>
  <si>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</si>
  <si>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</si>
  <si>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</si>
  <si>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</si>
  <si>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</si>
  <si>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</si>
  <si>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</si>
  <si>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</si>
  <si>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</si>
  <si>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</si>
  <si>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</si>
  <si>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</si>
  <si>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</si>
  <si>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</si>
  <si>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</si>
  <si>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</si>
  <si>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</si>
  <si>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</si>
  <si>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</si>
  <si>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</si>
  <si>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</si>
  <si>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</si>
  <si>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</si>
  <si>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</si>
  <si>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</si>
  <si>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</si>
  <si>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</si>
  <si>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</si>
  <si>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</si>
  <si>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</si>
  <si>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</si>
  <si>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</si>
  <si>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</si>
  <si>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</si>
  <si>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</si>
  <si>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</si>
  <si>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</si>
  <si>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</si>
  <si>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</si>
  <si>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</si>
  <si>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</si>
  <si>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</si>
  <si>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</si>
  <si>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</si>
  <si>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</si>
  <si>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</si>
  <si>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</si>
  <si>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</si>
  <si>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</si>
  <si>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</si>
  <si>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</si>
  <si>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</si>
  <si>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</si>
  <si>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</si>
  <si>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</si>
  <si>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</si>
  <si>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</si>
  <si>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</si>
  <si>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</si>
  <si>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</si>
  <si>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</si>
  <si>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</si>
  <si>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</si>
  <si>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</si>
  <si>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</si>
  <si>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</si>
  <si>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</si>
  <si>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</si>
  <si>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</si>
  <si>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</si>
  <si>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</si>
  <si>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</si>
  <si>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</si>
  <si>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</si>
  <si>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</si>
  <si>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</si>
  <si>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</si>
  <si>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</si>
  <si>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</si>
  <si>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</si>
  <si>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</si>
  <si>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</si>
  <si>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</si>
  <si>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</si>
  <si>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</si>
  <si>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</si>
  <si>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</si>
  <si>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</si>
  <si>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</si>
  <si>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</si>
  <si>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</si>
  <si>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</si>
  <si>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</si>
  <si>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</si>
  <si>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</si>
  <si>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</si>
  <si>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</si>
  <si>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</si>
  <si>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</si>
  <si>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</si>
  <si>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</si>
  <si>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</si>
  <si>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</si>
  <si>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</si>
  <si>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</si>
  <si>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</si>
  <si>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</si>
  <si>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</si>
  <si>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</si>
  <si>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</si>
  <si>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</si>
  <si>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</si>
  <si>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</si>
  <si>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</si>
  <si>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</si>
  <si>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</si>
  <si>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</si>
  <si>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</si>
  <si>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</si>
  <si>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</si>
  <si>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</si>
  <si>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</si>
  <si>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</si>
  <si>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</si>
  <si>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</si>
  <si>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</si>
  <si>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</si>
  <si>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</si>
  <si>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</si>
  <si>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</si>
  <si>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</si>
  <si>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</si>
  <si>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</si>
  <si>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</si>
  <si>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</si>
  <si>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</si>
  <si>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</si>
  <si>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</si>
  <si>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</si>
  <si>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</si>
  <si>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</si>
  <si>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</si>
  <si>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</si>
  <si>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</si>
  <si>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</si>
  <si>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</si>
  <si>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</si>
  <si>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</si>
  <si>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</si>
  <si>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</si>
  <si>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</si>
  <si>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</si>
  <si>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</si>
  <si>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</si>
  <si>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</si>
  <si>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</si>
  <si>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</si>
  <si>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</si>
  <si>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</si>
  <si>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</si>
  <si>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</si>
  <si>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</si>
  <si>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</si>
  <si>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</si>
  <si>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</si>
  <si>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</si>
  <si>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</si>
  <si>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</si>
  <si>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</si>
  <si>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</si>
  <si>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</si>
  <si>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</si>
  <si>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</si>
  <si>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</si>
  <si>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</si>
  <si>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</si>
  <si>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</si>
  <si>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</si>
  <si>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</si>
  <si>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</si>
  <si>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</si>
  <si>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</si>
  <si>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</si>
  <si>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</si>
  <si>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</si>
  <si>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</si>
  <si>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</si>
  <si>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</si>
  <si>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</si>
  <si>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</si>
  <si>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</si>
  <si>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</si>
  <si>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</si>
  <si>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</si>
  <si>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</si>
  <si>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</si>
  <si>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</si>
  <si>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</si>
  <si>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</si>
  <si>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</si>
  <si>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</si>
  <si>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</si>
  <si>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</si>
  <si>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</si>
  <si>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</si>
  <si>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</si>
  <si>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</si>
  <si>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</si>
  <si>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</si>
  <si>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</si>
  <si>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</si>
  <si>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</si>
  <si>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</si>
  <si>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</si>
  <si>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</si>
  <si>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</si>
  <si>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</si>
  <si>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</si>
  <si>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</si>
  <si>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</si>
  <si>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</si>
  <si>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</si>
  <si>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</si>
  <si>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</si>
  <si>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</si>
  <si>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</si>
  <si>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</si>
  <si>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</si>
  <si>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</si>
  <si>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</si>
  <si>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</si>
  <si>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</si>
  <si>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</si>
  <si>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</si>
  <si>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</si>
  <si>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</si>
  <si>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</si>
  <si>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</si>
  <si>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</si>
  <si>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</si>
  <si>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</si>
  <si>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</si>
  <si>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</si>
  <si>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</si>
  <si>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</si>
  <si>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</si>
  <si>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</si>
  <si>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</si>
  <si>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</si>
  <si>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</si>
  <si>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</si>
  <si>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</si>
  <si>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</si>
  <si>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</si>
  <si>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</si>
  <si>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</si>
  <si>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</si>
  <si>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</si>
  <si>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</si>
  <si>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</si>
  <si>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</si>
  <si>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</si>
  <si>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</si>
  <si>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</si>
  <si>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</si>
  <si>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</si>
  <si>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</si>
  <si>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</si>
  <si>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</si>
  <si>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</si>
  <si>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</si>
  <si>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</si>
  <si>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</si>
  <si>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</si>
  <si>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</si>
  <si>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</si>
  <si>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</si>
  <si>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</si>
  <si>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</si>
  <si>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</si>
  <si>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</si>
  <si>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</si>
  <si>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</si>
  <si>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</si>
  <si>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</si>
  <si>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</si>
  <si>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</si>
  <si>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</si>
  <si>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</si>
  <si>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</si>
  <si>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</si>
  <si>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</si>
  <si>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</si>
  <si>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</si>
  <si>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</si>
  <si>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</si>
  <si>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</si>
  <si>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</si>
  <si>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</si>
  <si>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</si>
  <si>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</si>
  <si>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</si>
  <si>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</si>
  <si>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</si>
  <si>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</si>
  <si>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</si>
  <si>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</si>
  <si>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</si>
  <si>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</si>
  <si>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</si>
  <si>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</si>
  <si>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</si>
  <si>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</si>
  <si>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</si>
  <si>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</si>
  <si>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</si>
  <si>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</si>
  <si>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</si>
  <si>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</si>
  <si>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</si>
  <si>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</si>
  <si>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</si>
  <si>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</si>
  <si>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</si>
  <si>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</si>
  <si>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</si>
  <si>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</si>
  <si>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</si>
  <si>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</si>
  <si>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</si>
  <si>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</si>
  <si>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</si>
  <si>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</si>
  <si>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</si>
  <si>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</si>
  <si>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</si>
  <si>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</si>
  <si>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</si>
  <si>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</si>
  <si>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</si>
  <si>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</si>
  <si>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</si>
  <si>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</si>
  <si>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</si>
  <si>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</si>
  <si>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</si>
  <si>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</si>
  <si>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</si>
  <si>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</si>
  <si>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</si>
  <si>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</si>
  <si>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</si>
  <si>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</si>
  <si>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</si>
  <si>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</si>
  <si>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</si>
  <si>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</si>
  <si>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</si>
  <si>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</si>
  <si>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</si>
  <si>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</si>
  <si>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</si>
  <si>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</si>
  <si>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</si>
  <si>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</si>
  <si>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</si>
  <si>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</si>
  <si>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</si>
  <si>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</si>
  <si>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</si>
  <si>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</si>
  <si>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</si>
  <si>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</si>
  <si>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</si>
  <si>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</si>
  <si>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</si>
  <si>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</si>
  <si>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</si>
  <si>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</si>
  <si>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</si>
  <si>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</si>
  <si>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</si>
  <si>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</si>
  <si>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</si>
  <si>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</si>
  <si>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</si>
  <si>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</si>
  <si>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</si>
  <si>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</si>
  <si>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</si>
  <si>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</si>
  <si>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</si>
  <si>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</si>
  <si>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</si>
  <si>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</si>
  <si>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</si>
  <si>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</si>
  <si>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</si>
  <si>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</si>
  <si>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</si>
  <si>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</si>
  <si>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</si>
  <si>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</si>
  <si>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</si>
  <si>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</si>
  <si>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</si>
  <si>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</si>
  <si>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</si>
  <si>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</si>
  <si>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</si>
  <si>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</si>
  <si>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</si>
  <si>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</si>
  <si>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</si>
  <si>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</si>
  <si>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</si>
  <si>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</si>
  <si>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</si>
  <si>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</si>
  <si>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</si>
  <si>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</si>
  <si>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</si>
  <si>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</si>
  <si>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</si>
  <si>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</si>
  <si>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</si>
  <si>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</si>
  <si>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</si>
  <si>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</si>
  <si>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</si>
  <si>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</si>
  <si>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</si>
  <si>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</si>
  <si>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</si>
  <si>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</si>
  <si>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</si>
  <si>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</si>
  <si>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</si>
  <si>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</si>
  <si>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</si>
  <si>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</si>
  <si>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</si>
  <si>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</si>
  <si>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</si>
  <si>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</si>
  <si>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</si>
  <si>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</si>
  <si>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</si>
  <si>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</si>
  <si>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</si>
  <si>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</si>
  <si>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</si>
  <si>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</si>
  <si>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</si>
  <si>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</si>
  <si>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</si>
  <si>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</si>
  <si>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</si>
  <si>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</si>
  <si>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</si>
  <si>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</si>
  <si>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</si>
  <si>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</si>
  <si>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</si>
  <si>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</si>
  <si>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</si>
  <si>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</si>
  <si>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</si>
  <si>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</si>
  <si>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</si>
  <si>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</si>
  <si>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</si>
  <si>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</si>
  <si>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</si>
  <si>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</si>
  <si>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</si>
  <si>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</si>
  <si>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</si>
  <si>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</si>
  <si>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</si>
  <si>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</si>
  <si>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</si>
  <si>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</si>
  <si>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</si>
  <si>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</si>
  <si>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</si>
  <si>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</si>
  <si>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</si>
  <si>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</si>
  <si>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</si>
  <si>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</si>
  <si>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</si>
  <si>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</si>
  <si>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</si>
  <si>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</si>
  <si>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</si>
  <si>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</si>
  <si>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</si>
  <si>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</si>
  <si>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</si>
  <si>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</si>
  <si>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</si>
  <si>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</si>
  <si>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</si>
  <si>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</si>
  <si>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</si>
  <si>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</si>
  <si>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</si>
  <si>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</si>
  <si>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</si>
  <si>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</si>
  <si>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</si>
  <si>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</si>
  <si>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</si>
  <si>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</si>
  <si>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</si>
  <si>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</si>
  <si>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</si>
  <si>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</si>
  <si>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</si>
  <si>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</si>
  <si>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</si>
  <si>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</si>
  <si>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</si>
  <si>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</si>
  <si>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</si>
  <si>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</si>
  <si>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</si>
  <si>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</si>
  <si>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</si>
  <si>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</si>
  <si>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</si>
  <si>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</si>
  <si>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</si>
  <si>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</si>
  <si>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</si>
  <si>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</si>
  <si>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</si>
  <si>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</si>
  <si>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</si>
  <si>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</si>
  <si>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</si>
  <si>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</si>
  <si>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</si>
  <si>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</si>
  <si>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</si>
  <si>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</si>
  <si>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</si>
  <si>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</si>
  <si>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</si>
  <si>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</si>
  <si>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</si>
  <si>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</si>
  <si>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</si>
  <si>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</si>
  <si>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</si>
  <si>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</si>
  <si>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</si>
  <si>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</si>
  <si>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</si>
  <si>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</si>
  <si>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</si>
  <si>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</si>
  <si>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</si>
  <si>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</si>
  <si>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</si>
  <si>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</si>
  <si>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</si>
  <si>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</si>
  <si>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</si>
  <si>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</si>
  <si>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</si>
  <si>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</si>
  <si>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</si>
  <si>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</si>
  <si>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</si>
  <si>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</si>
  <si>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</si>
  <si>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</si>
  <si>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</si>
  <si>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</si>
  <si>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</si>
  <si>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</si>
  <si>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</si>
  <si>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</si>
  <si>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</si>
  <si>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</si>
  <si>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</si>
  <si>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</si>
  <si>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</si>
  <si>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</si>
  <si>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</si>
  <si>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</si>
  <si>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</si>
  <si>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</si>
  <si>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</si>
  <si>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</si>
  <si>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</si>
  <si>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</si>
  <si>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</si>
  <si>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</si>
  <si>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</si>
  <si>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</si>
  <si>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</si>
  <si>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</si>
  <si>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</si>
  <si>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</si>
  <si>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</si>
  <si>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</si>
  <si>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</si>
  <si>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</si>
  <si>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</si>
  <si>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</si>
  <si>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</si>
  <si>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</si>
  <si>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</si>
  <si>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</si>
  <si>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</si>
  <si>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</si>
  <si>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</si>
  <si>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</si>
  <si>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</si>
  <si>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</si>
  <si>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</si>
  <si>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</si>
  <si>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</si>
  <si>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</si>
  <si>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</si>
  <si>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</si>
  <si>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</si>
  <si>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</si>
  <si>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</si>
  <si>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</si>
  <si>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</si>
  <si>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</si>
  <si>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</si>
  <si>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</si>
  <si>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</si>
  <si>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</si>
  <si>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</si>
  <si>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</si>
  <si>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</si>
  <si>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</si>
  <si>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</si>
  <si>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</si>
  <si>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</si>
  <si>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</si>
  <si>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</si>
  <si>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</si>
  <si>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</si>
  <si>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</si>
  <si>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</si>
  <si>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</si>
  <si>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</si>
  <si>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</si>
  <si>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</si>
  <si>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</si>
  <si>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</si>
  <si>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</si>
  <si>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</si>
  <si>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</si>
  <si>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</si>
  <si>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</si>
  <si>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</si>
  <si>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</si>
  <si>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</si>
  <si>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</si>
  <si>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</si>
  <si>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</si>
  <si>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</si>
  <si>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</si>
  <si>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</si>
  <si>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</si>
  <si>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</si>
  <si>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</si>
  <si>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</si>
  <si>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</si>
  <si>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</si>
  <si>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</si>
  <si>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</si>
  <si>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</si>
  <si>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</si>
  <si>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</si>
  <si>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</si>
  <si>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</si>
  <si>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</si>
  <si>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</si>
  <si>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</si>
  <si>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</si>
  <si>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</si>
  <si>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</si>
  <si>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</si>
  <si>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</si>
  <si>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</si>
  <si>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</si>
  <si>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</si>
  <si>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</si>
  <si>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</si>
  <si>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</si>
  <si>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</si>
  <si>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</si>
  <si>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</si>
  <si>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</si>
  <si>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</si>
  <si>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</si>
  <si>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</si>
  <si>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</si>
  <si>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</si>
  <si>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</si>
  <si>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</si>
  <si>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</si>
  <si>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</si>
  <si>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</si>
  <si>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</si>
  <si>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</si>
  <si>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</si>
  <si>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</si>
  <si>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</si>
  <si>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</si>
  <si>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</si>
  <si>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</si>
  <si>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</si>
  <si>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</si>
  <si>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</si>
  <si>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</si>
  <si>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</si>
  <si>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</si>
  <si>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</si>
  <si>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</si>
  <si>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</si>
  <si>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</si>
  <si>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</si>
  <si>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</si>
  <si>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</si>
  <si>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</si>
  <si>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</si>
  <si>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</si>
  <si>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</si>
  <si>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</si>
  <si>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</si>
  <si>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</si>
  <si>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</si>
  <si>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</si>
  <si>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</si>
  <si>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</si>
  <si>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</si>
  <si>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</si>
  <si>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</si>
  <si>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</si>
  <si>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</si>
  <si>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</si>
  <si>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</si>
  <si>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</si>
  <si>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</si>
  <si>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</si>
  <si>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</si>
  <si>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</si>
  <si>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</si>
  <si>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</si>
  <si>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</si>
  <si>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</si>
  <si>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</si>
  <si>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</si>
  <si>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</si>
  <si>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</si>
  <si>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</si>
  <si>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</si>
  <si>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</si>
  <si>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</si>
  <si>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</si>
  <si>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</si>
  <si>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</si>
  <si>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</si>
  <si>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</si>
  <si>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</si>
  <si>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</si>
  <si>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</si>
  <si>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</si>
  <si>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</si>
  <si>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</si>
  <si>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</si>
  <si>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</si>
  <si>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</si>
  <si>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</si>
  <si>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</si>
  <si>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</si>
  <si>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</si>
  <si>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</si>
  <si>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</si>
  <si>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</si>
  <si>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</si>
  <si>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</si>
  <si>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</si>
  <si>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</si>
  <si>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</si>
  <si>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</si>
  <si>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</si>
  <si>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</si>
  <si>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</si>
  <si>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</si>
  <si>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</si>
  <si>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</si>
  <si>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</si>
  <si>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</si>
  <si>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</si>
  <si>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</si>
  <si>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</si>
  <si>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</si>
  <si>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</si>
  <si>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</si>
  <si>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</si>
  <si>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</si>
  <si>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</si>
  <si>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</si>
  <si>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</si>
  <si>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</si>
  <si>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</si>
  <si>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</si>
  <si>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</si>
  <si>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</si>
  <si>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</si>
  <si>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</si>
  <si>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</si>
  <si>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</si>
  <si>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</si>
  <si>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</si>
  <si>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</si>
  <si>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</si>
  <si>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</si>
  <si>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</si>
  <si>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</si>
  <si>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</si>
  <si>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</si>
  <si>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</si>
  <si>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</si>
  <si>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</si>
  <si>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</si>
  <si>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</si>
  <si>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</si>
  <si>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</si>
  <si>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</si>
  <si>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</si>
  <si>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</si>
  <si>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</si>
  <si>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</si>
  <si>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</si>
  <si>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</si>
  <si>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</si>
  <si>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</si>
  <si>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</si>
  <si>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</si>
  <si>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</si>
  <si>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</si>
  <si>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</si>
  <si>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</si>
  <si>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</si>
  <si>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</si>
  <si>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</si>
  <si>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</si>
  <si>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</si>
  <si>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</si>
  <si>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</si>
  <si>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</si>
  <si>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</si>
  <si>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</si>
  <si>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</si>
  <si>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</si>
  <si>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</si>
  <si>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</si>
  <si>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</si>
  <si>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</si>
  <si>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</si>
  <si>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</si>
  <si>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</si>
  <si>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</si>
  <si>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</si>
  <si>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</si>
  <si>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</si>
  <si>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</si>
  <si>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</si>
  <si>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</si>
  <si>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</si>
  <si>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</si>
  <si>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</si>
  <si>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</si>
  <si>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</si>
  <si>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</si>
  <si>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</si>
  <si>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</si>
  <si>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</si>
  <si>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</si>
  <si>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</si>
  <si>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</si>
  <si>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</si>
  <si>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</si>
  <si>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</si>
  <si>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</si>
  <si>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</si>
  <si>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</si>
  <si>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</si>
  <si>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</si>
  <si>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</si>
  <si>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</si>
  <si>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</si>
  <si>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</si>
  <si>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</si>
  <si>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</si>
  <si>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</si>
  <si>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</si>
  <si>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</si>
  <si>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</si>
  <si>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</si>
  <si>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</si>
  <si>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</si>
  <si>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</si>
  <si>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</si>
  <si>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</si>
  <si>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</si>
  <si>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</si>
  <si>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</si>
  <si>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</si>
  <si>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</si>
  <si>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</si>
  <si>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</si>
  <si>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</si>
  <si>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</si>
  <si>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</si>
  <si>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</si>
  <si>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</si>
  <si>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</si>
  <si>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</si>
  <si>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</si>
  <si>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</si>
  <si>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</si>
  <si>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</si>
  <si>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</si>
  <si>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</si>
  <si>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</si>
  <si>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</si>
  <si>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</si>
  <si>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</si>
  <si>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</si>
  <si>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</si>
  <si>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</si>
  <si>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</si>
  <si>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</si>
  <si>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</si>
  <si>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</si>
  <si>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</si>
  <si>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</si>
  <si>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</si>
  <si>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</si>
  <si>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</si>
  <si>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</si>
  <si>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</si>
  <si>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</si>
  <si>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</si>
  <si>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</si>
  <si>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</si>
  <si>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</si>
  <si>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</si>
  <si>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</si>
  <si>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</si>
  <si>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</si>
  <si>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</si>
  <si>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</si>
  <si>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</si>
  <si>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</si>
  <si>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</si>
  <si>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</si>
  <si>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</si>
  <si>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</si>
  <si>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</si>
  <si>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</si>
  <si>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</si>
  <si>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</si>
  <si>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</si>
  <si>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</si>
  <si>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</si>
  <si>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</si>
  <si>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</si>
  <si>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</si>
  <si>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</si>
  <si>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</si>
  <si>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</si>
  <si>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</si>
  <si>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</si>
  <si>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</si>
  <si>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</si>
  <si>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</si>
  <si>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</si>
  <si>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</si>
  <si>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</si>
  <si>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</si>
  <si>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</si>
  <si>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</si>
  <si>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</si>
  <si>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</si>
  <si>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</si>
  <si>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</si>
  <si>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</si>
  <si>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</si>
  <si>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</si>
  <si>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</si>
  <si>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</si>
  <si>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</si>
  <si>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</si>
  <si>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</si>
  <si>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</si>
  <si>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</si>
  <si>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</si>
  <si>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</si>
  <si>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</si>
  <si>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</si>
  <si>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</si>
  <si>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</si>
  <si>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</si>
  <si>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</si>
  <si>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</si>
  <si>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</si>
  <si>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</si>
  <si>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</si>
  <si>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</si>
  <si>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</si>
  <si>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</si>
  <si>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</si>
  <si>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</si>
  <si>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</si>
  <si>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</si>
  <si>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</si>
  <si>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</si>
  <si>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</si>
  <si>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</si>
  <si>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</si>
  <si>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</si>
  <si>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</si>
  <si>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</si>
  <si>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</si>
  <si>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</si>
  <si>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</si>
  <si>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</si>
  <si>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</si>
  <si>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</si>
  <si>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</si>
  <si>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</si>
  <si>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</si>
  <si>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</si>
  <si>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</si>
  <si>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</si>
  <si>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</si>
  <si>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</si>
  <si>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</si>
  <si>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</si>
  <si>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</si>
  <si>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</si>
  <si>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</si>
  <si>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</si>
  <si>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</si>
  <si>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</si>
  <si>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</si>
  <si>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</si>
  <si>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</si>
  <si>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</si>
  <si>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</si>
  <si>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</si>
  <si>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</si>
  <si>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</si>
  <si>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</si>
  <si>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</si>
  <si>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</si>
  <si>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</si>
  <si>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</si>
  <si>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</si>
  <si>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</si>
  <si>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</si>
  <si>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</si>
  <si>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</si>
  <si>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</si>
  <si>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</si>
  <si>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</si>
  <si>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</si>
  <si>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</si>
  <si>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</si>
  <si>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</si>
  <si>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</si>
  <si>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</si>
  <si>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</si>
  <si>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</si>
  <si>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</si>
  <si>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</si>
  <si>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</si>
  <si>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</si>
  <si>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</si>
  <si>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</si>
  <si>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</si>
  <si>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</si>
  <si>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</si>
  <si>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</si>
  <si>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</si>
  <si>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</si>
  <si>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</si>
  <si>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</si>
  <si>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</si>
  <si>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</si>
  <si>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</si>
  <si>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</si>
  <si>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</si>
  <si>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</si>
  <si>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</si>
  <si>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</si>
  <si>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</si>
  <si>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</si>
  <si>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</si>
  <si>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</si>
  <si>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</si>
  <si>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</si>
  <si>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</si>
  <si>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</si>
  <si>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</si>
  <si>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</si>
  <si>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</si>
  <si>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</si>
  <si>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</si>
  <si>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</si>
  <si>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</si>
  <si>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</si>
  <si>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</si>
  <si>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</si>
  <si>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</si>
  <si>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</si>
  <si>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</si>
  <si>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</si>
  <si>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</si>
  <si>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</si>
  <si>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</si>
  <si>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</si>
  <si>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</si>
  <si>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</si>
  <si>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</si>
  <si>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</si>
  <si>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</si>
  <si>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</si>
  <si>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</si>
  <si>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</si>
  <si>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</si>
  <si>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</si>
  <si>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</si>
  <si>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</si>
  <si>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</si>
  <si>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</si>
  <si>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</si>
  <si>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</si>
  <si>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</si>
  <si>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</si>
  <si>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</si>
  <si>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</si>
  <si>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</si>
  <si>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</si>
  <si>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</si>
  <si>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</si>
  <si>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</si>
  <si>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</si>
  <si>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</si>
  <si>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</si>
  <si>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</si>
  <si>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</si>
  <si>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</si>
  <si>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</si>
  <si>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</si>
  <si>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</si>
  <si>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</si>
  <si>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</si>
  <si>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</si>
  <si>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</si>
  <si>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</si>
  <si>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</si>
  <si>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</si>
  <si>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</si>
  <si>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</si>
  <si>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</si>
  <si>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</si>
  <si>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</si>
  <si>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</si>
  <si>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</si>
  <si>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</si>
  <si>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</si>
  <si>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</si>
  <si>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</si>
  <si>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</si>
  <si>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</si>
  <si>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</si>
  <si>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</si>
  <si>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</si>
  <si>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</si>
  <si>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</si>
  <si>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</si>
  <si>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</si>
  <si>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</si>
  <si>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</si>
  <si>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</si>
  <si>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</si>
  <si>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</si>
  <si>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</si>
  <si>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</si>
  <si>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</si>
  <si>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</si>
  <si>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</si>
  <si>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</si>
  <si>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</si>
  <si>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</si>
  <si>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</si>
  <si>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</si>
  <si>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</si>
  <si>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</si>
  <si>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</si>
  <si>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</si>
  <si>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</si>
  <si>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</si>
  <si>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</si>
  <si>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</si>
  <si>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</si>
  <si>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</si>
  <si>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</si>
  <si>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</si>
  <si>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</si>
  <si>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</si>
  <si>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</si>
  <si>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</si>
  <si>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</si>
  <si>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</si>
  <si>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</si>
  <si>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</si>
  <si>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</si>
  <si>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</si>
  <si>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</si>
  <si>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</si>
  <si>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</si>
  <si>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</si>
  <si>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</si>
  <si>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</si>
  <si>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</si>
  <si>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</si>
  <si>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</si>
  <si>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</si>
  <si>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</si>
  <si>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</si>
  <si>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</si>
  <si>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</si>
  <si>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</si>
  <si>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</si>
  <si>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</si>
  <si>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</si>
  <si>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</si>
  <si>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</si>
  <si>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</si>
  <si>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</si>
  <si>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</si>
  <si>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</si>
  <si>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</si>
  <si>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</si>
  <si>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</si>
  <si>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</si>
  <si>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</si>
  <si>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</si>
  <si>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</si>
  <si>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</si>
  <si>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</si>
  <si>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</si>
  <si>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</si>
  <si>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</si>
  <si>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</si>
  <si>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</si>
  <si>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</si>
  <si>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</si>
  <si>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</si>
  <si>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</si>
  <si>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</si>
  <si>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</si>
  <si>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</si>
  <si>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</si>
  <si>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</si>
  <si>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</si>
  <si>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</si>
  <si>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</si>
  <si>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</si>
  <si>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</si>
  <si>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</si>
  <si>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</si>
  <si>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</si>
  <si>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</si>
  <si>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</si>
  <si>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</si>
  <si>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</si>
  <si>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</si>
  <si>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</si>
  <si>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</si>
  <si>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</si>
  <si>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</si>
  <si>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</si>
  <si>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</si>
  <si>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</si>
  <si>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</si>
  <si>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</si>
  <si>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</si>
  <si>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</si>
  <si>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</si>
  <si>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</si>
  <si>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</si>
  <si>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</si>
  <si>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</si>
  <si>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</si>
  <si>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</si>
  <si>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</si>
  <si>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</si>
  <si>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</si>
  <si>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</si>
  <si>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</si>
  <si>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</si>
  <si>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</si>
  <si>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</si>
  <si>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</si>
  <si>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</si>
  <si>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</si>
  <si>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</si>
  <si>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</si>
  <si>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</si>
  <si>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</si>
  <si>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</si>
  <si>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</si>
  <si>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</si>
  <si>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</si>
  <si>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</si>
  <si>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</si>
  <si>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</si>
  <si>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</si>
  <si>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</si>
  <si>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</si>
  <si>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</si>
  <si>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</si>
  <si>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</si>
  <si>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</si>
  <si>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</si>
  <si>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</si>
  <si>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</si>
  <si>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</si>
  <si>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</si>
  <si>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</si>
  <si>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</si>
  <si>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</si>
  <si>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</si>
  <si>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</si>
  <si>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</si>
  <si>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</si>
  <si>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</si>
  <si>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</si>
  <si>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</si>
  <si>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</si>
  <si>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</si>
  <si>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</si>
  <si>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</si>
  <si>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</si>
  <si>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</si>
  <si>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</si>
  <si>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</si>
  <si>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</si>
  <si>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</si>
  <si>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</si>
  <si>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</si>
  <si>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</si>
  <si>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</si>
  <si>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</si>
  <si>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</si>
  <si>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</si>
  <si>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</si>
  <si>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</si>
  <si>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</si>
  <si>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</si>
  <si>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</si>
  <si>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</si>
  <si>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</si>
  <si>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</si>
  <si>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</si>
  <si>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</si>
  <si>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</si>
  <si>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</si>
  <si>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</si>
  <si>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</si>
  <si>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</si>
  <si>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</si>
  <si>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</si>
  <si>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</si>
  <si>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</si>
  <si>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</si>
  <si>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</si>
  <si>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</si>
  <si>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</si>
  <si>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</si>
  <si>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</si>
  <si>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</si>
  <si>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</si>
  <si>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</si>
  <si>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</si>
  <si>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</si>
  <si>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</si>
  <si>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</si>
  <si>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</si>
  <si>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</si>
  <si>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</si>
  <si>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</si>
  <si>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</si>
  <si>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</si>
  <si>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</si>
  <si>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</si>
  <si>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</si>
  <si>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</si>
  <si>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</si>
  <si>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</si>
  <si>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</si>
  <si>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</si>
  <si>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</si>
  <si>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</si>
  <si>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</si>
  <si>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</si>
  <si>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</si>
  <si>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</si>
  <si>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</si>
  <si>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</si>
  <si>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</si>
  <si>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</si>
  <si>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</si>
  <si>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</si>
  <si>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</si>
  <si>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</si>
  <si>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</si>
  <si>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</si>
  <si>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</si>
  <si>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</si>
  <si>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</si>
  <si>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</si>
  <si>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</si>
  <si>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</si>
  <si>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</si>
  <si>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</si>
  <si>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</si>
  <si>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</si>
  <si>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</si>
  <si>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</si>
  <si>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</si>
  <si>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</si>
  <si>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</si>
  <si>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</si>
  <si>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</si>
  <si>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</si>
  <si>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</si>
  <si>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</si>
  <si>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</si>
  <si>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</si>
  <si>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</si>
  <si>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</si>
  <si>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</si>
  <si>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</si>
  <si>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</si>
  <si>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</si>
  <si>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</si>
  <si>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</si>
  <si>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</si>
  <si>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</si>
  <si>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</si>
  <si>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</si>
  <si>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</si>
  <si>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</si>
  <si>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</si>
  <si>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</si>
  <si>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</si>
  <si>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</si>
  <si>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</si>
  <si>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</si>
  <si>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</si>
  <si>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</si>
  <si>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</si>
  <si>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</si>
  <si>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</si>
  <si>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</si>
  <si>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</si>
  <si>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</si>
  <si>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</si>
  <si>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</si>
  <si>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</si>
  <si>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</si>
  <si>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</si>
  <si>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</si>
  <si>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</si>
  <si>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</si>
  <si>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</si>
  <si>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</si>
  <si>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</si>
  <si>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</si>
  <si>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</si>
  <si>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</si>
  <si>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</si>
  <si>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</si>
  <si>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</si>
  <si>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</si>
  <si>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</si>
  <si>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</si>
  <si>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</si>
  <si>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</si>
  <si>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</si>
  <si>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</si>
  <si>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</si>
  <si>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</si>
  <si>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</si>
  <si>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</si>
  <si>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</si>
  <si>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</si>
  <si>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</si>
  <si>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</si>
  <si>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</si>
  <si>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</si>
  <si>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</si>
  <si>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</si>
  <si>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</si>
  <si>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</si>
  <si>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</si>
  <si>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</si>
  <si>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</si>
  <si>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</si>
  <si>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</si>
  <si>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</si>
  <si>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</si>
  <si>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</si>
  <si>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</si>
  <si>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</si>
  <si>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</si>
  <si>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</si>
  <si>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</si>
  <si>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</si>
  <si>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</si>
  <si>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</si>
  <si>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</si>
  <si>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</si>
  <si>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</si>
  <si>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</si>
  <si>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</si>
  <si>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</si>
  <si>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</si>
  <si>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</si>
  <si>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</si>
  <si>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</si>
  <si>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</si>
  <si>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</si>
  <si>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</si>
  <si>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</si>
  <si>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</si>
  <si>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</si>
  <si>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</si>
  <si>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</si>
  <si>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</si>
  <si>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</si>
  <si>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</si>
  <si>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</si>
  <si>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</si>
  <si>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</si>
  <si>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</si>
  <si>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</si>
  <si>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</si>
  <si>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</si>
  <si>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</si>
  <si>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</si>
  <si>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</si>
  <si>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</si>
  <si>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</si>
  <si>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</si>
  <si>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</si>
  <si>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</si>
  <si>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</si>
  <si>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</si>
  <si>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</si>
  <si>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</si>
  <si>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</si>
  <si>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</si>
  <si>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</si>
  <si>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</si>
  <si>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</si>
  <si>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</si>
  <si>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</si>
  <si>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</si>
  <si>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</si>
  <si>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</si>
  <si>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</si>
  <si>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</si>
  <si>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</si>
  <si>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</si>
  <si>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</si>
  <si>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</si>
  <si>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</si>
  <si>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</si>
  <si>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</si>
  <si>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</si>
  <si>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</si>
  <si>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</si>
  <si>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</si>
  <si>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</si>
  <si>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</si>
  <si>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</si>
  <si>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</si>
  <si>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</si>
  <si>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</si>
  <si>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</si>
  <si>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</si>
  <si>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</si>
  <si>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</si>
  <si>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</si>
  <si>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</si>
  <si>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</si>
  <si>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</si>
  <si>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</si>
  <si>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</si>
  <si>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</si>
  <si>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</si>
  <si>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</si>
  <si>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</si>
  <si>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</si>
  <si>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</si>
  <si>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</si>
  <si>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</si>
  <si>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</si>
  <si>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</si>
  <si>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</si>
  <si>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</si>
  <si>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</si>
  <si>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</si>
  <si>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</si>
  <si>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</si>
  <si>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</si>
  <si>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</si>
  <si>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</si>
  <si>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</si>
  <si>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</si>
  <si>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</si>
  <si>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</si>
  <si>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</si>
  <si>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</si>
  <si>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</si>
  <si>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</si>
  <si>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</si>
  <si>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</si>
  <si>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</si>
  <si>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</si>
  <si>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</si>
  <si>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</si>
  <si>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</si>
  <si>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</si>
  <si>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</si>
  <si>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</si>
  <si>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</si>
  <si>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</si>
  <si>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</si>
  <si>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</si>
  <si>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</si>
  <si>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</si>
  <si>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</si>
  <si>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</si>
  <si>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</si>
  <si>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</si>
  <si>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</si>
  <si>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</si>
  <si>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</si>
  <si>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</si>
  <si>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</si>
  <si>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</si>
  <si>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</si>
  <si>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</si>
  <si>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</si>
  <si>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</si>
  <si>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</si>
  <si>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</si>
  <si>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</si>
  <si>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</si>
  <si>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</si>
  <si>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</si>
  <si>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</si>
  <si>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</si>
  <si>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</si>
  <si>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</si>
  <si>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</si>
  <si>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</si>
  <si>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</si>
  <si>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</si>
  <si>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</si>
  <si>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</si>
  <si>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</si>
  <si>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</si>
  <si>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</si>
  <si>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</si>
  <si>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</si>
  <si>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</si>
  <si>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</si>
  <si>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</si>
  <si>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</si>
  <si>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</si>
  <si>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</si>
  <si>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</si>
  <si>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</si>
  <si>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</si>
  <si>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</si>
  <si>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</si>
  <si>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</si>
  <si>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</si>
  <si>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</si>
  <si>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</si>
  <si>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</si>
  <si>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</si>
  <si>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</si>
  <si>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</si>
  <si>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</si>
  <si>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</si>
  <si>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</si>
  <si>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</si>
  <si>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</si>
  <si>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</si>
  <si>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</si>
  <si>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</si>
  <si>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</si>
  <si>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</si>
  <si>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</si>
  <si>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</si>
  <si>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</si>
  <si>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</si>
  <si>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</si>
  <si>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</si>
  <si>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</si>
  <si>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</si>
  <si>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</si>
  <si>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</si>
  <si>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</si>
  <si>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</si>
  <si>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</si>
  <si>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</si>
  <si>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</si>
  <si>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</si>
  <si>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</si>
  <si>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</si>
  <si>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</si>
  <si>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</si>
  <si>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</si>
  <si>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</si>
  <si>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</si>
  <si>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</si>
  <si>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</si>
  <si>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</si>
  <si>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</si>
  <si>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</si>
  <si>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</si>
  <si>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</si>
  <si>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</si>
  <si>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</si>
  <si>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</si>
  <si>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</si>
  <si>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</si>
  <si>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</si>
  <si>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</si>
  <si>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</si>
  <si>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</si>
  <si>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</si>
  <si>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</si>
  <si>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</si>
  <si>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</si>
  <si>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</si>
  <si>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</si>
  <si>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</si>
  <si>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</si>
  <si>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</si>
  <si>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</si>
  <si>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</si>
  <si>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</si>
  <si>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</si>
  <si>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</si>
  <si>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</si>
  <si>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</si>
  <si>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</si>
  <si>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</si>
  <si>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</si>
  <si>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</si>
  <si>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</si>
  <si>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</si>
  <si>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</si>
  <si>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</si>
  <si>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</si>
  <si>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</si>
  <si>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</si>
  <si>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</si>
  <si>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</si>
  <si>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</si>
  <si>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</si>
  <si>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</si>
  <si>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</si>
  <si>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</si>
  <si>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</si>
  <si>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</si>
  <si>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</si>
  <si>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</si>
  <si>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</si>
  <si>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</si>
  <si>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</si>
  <si>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</si>
  <si>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</si>
  <si>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</si>
  <si>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</si>
  <si>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</si>
  <si>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</si>
  <si>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</si>
  <si>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</si>
  <si>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</si>
  <si>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</si>
  <si>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</si>
  <si>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</si>
  <si>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</si>
  <si>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</si>
  <si>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</si>
  <si>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</si>
  <si>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</si>
  <si>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</si>
  <si>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</si>
  <si>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</si>
  <si>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</si>
  <si>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</si>
  <si>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</si>
  <si>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</si>
  <si>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</si>
  <si>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</si>
  <si>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</si>
  <si>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</si>
  <si>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</si>
  <si>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</si>
  <si>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</si>
  <si>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</si>
  <si>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</si>
  <si>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</si>
  <si>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</si>
  <si>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</si>
  <si>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</si>
  <si>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</si>
  <si>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</si>
  <si>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</si>
  <si>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</si>
  <si>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</si>
  <si>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</si>
  <si>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</si>
  <si>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</si>
  <si>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</si>
  <si>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</si>
  <si>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</si>
  <si>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</si>
  <si>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</si>
  <si>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</si>
  <si>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</si>
  <si>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</si>
  <si>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</si>
  <si>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</si>
  <si>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</si>
  <si>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</si>
  <si>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</si>
  <si>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</si>
  <si>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</si>
  <si>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</si>
  <si>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</si>
  <si>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</si>
  <si>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</si>
  <si>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</si>
  <si>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</si>
  <si>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</si>
  <si>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</si>
  <si>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</si>
  <si>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</si>
  <si>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</si>
  <si>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</si>
  <si>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</si>
  <si>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</si>
  <si>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</si>
  <si>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</si>
  <si>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</si>
  <si>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</si>
  <si>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</si>
  <si>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</si>
  <si>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</si>
  <si>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</si>
  <si>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</si>
  <si>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</si>
  <si>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</si>
  <si>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</si>
  <si>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</si>
  <si>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</si>
  <si>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</si>
  <si>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</si>
  <si>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</si>
  <si>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</si>
  <si>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</si>
  <si>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</si>
  <si>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</si>
  <si>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</si>
  <si>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</si>
  <si>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</si>
  <si>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</si>
  <si>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</si>
  <si>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</si>
  <si>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</si>
  <si>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</si>
  <si>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</si>
  <si>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</si>
  <si>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</si>
  <si>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</si>
  <si>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</si>
  <si>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</si>
  <si>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</si>
  <si>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</si>
  <si>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</si>
  <si>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</si>
  <si>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</si>
  <si>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</si>
  <si>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</si>
  <si>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</si>
  <si>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</si>
  <si>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</si>
  <si>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</si>
  <si>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</si>
  <si>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</si>
  <si>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</si>
  <si>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</si>
  <si>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</si>
  <si>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</si>
  <si>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</si>
  <si>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</si>
  <si>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</si>
  <si>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</si>
  <si>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</si>
  <si>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</si>
  <si>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</si>
  <si>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</si>
  <si>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</si>
  <si>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</si>
  <si>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</si>
  <si>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</si>
  <si>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</si>
  <si>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</si>
  <si>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</si>
  <si>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</si>
  <si>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</si>
  <si>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</si>
  <si>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</si>
  <si>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</si>
  <si>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</si>
  <si>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</si>
  <si>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</si>
  <si>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</si>
  <si>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</si>
  <si>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</si>
  <si>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</si>
  <si>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</si>
  <si>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</si>
  <si>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</si>
  <si>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</si>
  <si>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</si>
  <si>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</si>
  <si>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</si>
  <si>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</si>
  <si>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</si>
  <si>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</si>
  <si>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</si>
  <si>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</si>
  <si>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</si>
  <si>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</si>
  <si>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</si>
  <si>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</si>
  <si>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</si>
  <si>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</si>
  <si>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</si>
  <si>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</si>
  <si>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</si>
  <si>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</si>
  <si>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</si>
  <si>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</si>
  <si>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</si>
  <si>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</si>
  <si>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</si>
  <si>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</si>
  <si>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</si>
  <si>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</si>
  <si>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</si>
  <si>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</si>
  <si>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</si>
  <si>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</si>
  <si>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</si>
  <si>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</si>
  <si>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</si>
  <si>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</si>
  <si>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</si>
  <si>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</si>
  <si>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</si>
  <si>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</si>
  <si>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</si>
  <si>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</si>
  <si>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</si>
  <si>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</si>
  <si>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</si>
  <si>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</si>
  <si>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</si>
  <si>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</si>
  <si>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</si>
  <si>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</si>
  <si>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</si>
  <si>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</si>
  <si>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</si>
  <si>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</si>
  <si>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</si>
  <si>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</si>
  <si>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</si>
  <si>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</si>
  <si>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</si>
  <si>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</si>
  <si>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</si>
  <si>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</si>
  <si>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</si>
  <si>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</si>
  <si>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</si>
  <si>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</si>
  <si>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</si>
  <si>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</si>
  <si>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</si>
  <si>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</si>
  <si>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</si>
  <si>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</si>
  <si>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</si>
  <si>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</si>
  <si>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</si>
  <si>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</si>
  <si>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</si>
  <si>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</si>
  <si>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</si>
  <si>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7-275-064-2014</t>
  </si>
  <si>
    <t>Se prestó el servicio educativo a estudiantes en el grado de transición o preescolar, primaria y secundaria de acuerdo al listado suministrado por cobertura educativa de la secretaria de educación distrital.</t>
  </si>
  <si>
    <t>INSTITUTO COLOMBIANO DE BIENESTAR FAMILIAR</t>
  </si>
  <si>
    <t xml:space="preserve">FUNDACION CENTRO EDUCATIVO ALBERTO JIMÉNEZ FUENTES  </t>
  </si>
  <si>
    <t>Atender a NNA de 5 años, o hasta su ingreso al grado de transición, en los servicios de educación inicial y cuidado en la Modalidad: Desarrollo Infantil con Calidad. De conformidad con los lineamientos, estándares de calidad y las directrices y parámetros  establecidos.” Desarrollo infantil en medio Familiar con arriendo-Familiar Integral.</t>
  </si>
  <si>
    <t>IMPLEMENTAR EL PROGRAMA “NIÑOS Y NIÑAS FELICES” GARANTIZANDO LA ATENCION INTEGRAL: EDUCACION INICIAL, NUTRICION, CUIDADO, Y RECREACION A 250 NIÑOS Y NIÑAS DE 0 A 5 AÑOS DE NUESTRA INSTITUCION Y SUS FAMILIAS.</t>
  </si>
  <si>
    <t>IMPLEMENTAR EL PROGRAMA “NIÑOS Y NIÑAS FELICES” GARANTIZANDO LA ATENCION INTEGRAL: EDUCACION INICIAL, NUTRICION, CUIDADO, Y RECREACION A 280 NIÑOS Y NIÑAS DE 0 A 5 AÑOS DE NUESTRA INSTITUCION Y SUS FAMILIAS.</t>
  </si>
  <si>
    <t>Implementar el programa ¨niños y niñas felices garantizando la atención integral: educación inicial, nutrición, cuidado y recreación a 300 niños y niñas de 0 a 5 años de nuestra institución y sus familias.</t>
  </si>
  <si>
    <t>Convenio 028</t>
  </si>
  <si>
    <t>Convenio 035</t>
  </si>
  <si>
    <t>Convenio 014</t>
  </si>
  <si>
    <t>237</t>
  </si>
  <si>
    <t>YANIRIS MARGARITA GONZALEZ ROCA</t>
  </si>
  <si>
    <t>Carrera 12 A # 32 -12 Edificio Fernando Diaz ofi 304</t>
  </si>
  <si>
    <t>301-331-1311</t>
  </si>
  <si>
    <t>fundami2015@gmail.com</t>
  </si>
  <si>
    <t>Alcaldía Mayor de Cartagena</t>
  </si>
  <si>
    <t>788‐03/0086‐2006‐SED</t>
  </si>
  <si>
    <t xml:space="preserve"> 7‐152‐039‐2007</t>
  </si>
  <si>
    <t>7‐34‐395‐060‐2008</t>
  </si>
  <si>
    <t>7‐108‐008‐2009</t>
  </si>
  <si>
    <t>7‐38‐187‐2010</t>
  </si>
  <si>
    <t>7‐750‐205‐2011</t>
  </si>
  <si>
    <t xml:space="preserve"> 7‐419‐102‐2012</t>
  </si>
  <si>
    <t>7‐318‐160‐2013</t>
  </si>
  <si>
    <t>ficiarios en la base de datos de la oficina de cobertura de la secretaria de educación distrital y consignados en el Anexo 1</t>
  </si>
  <si>
    <t>YO, hasta por el numero de 303 estudiantes, de conformidad con la capacidad instalada de la sede principal de funciona</t>
  </si>
  <si>
    <t>Prestación del servicio público educativo en el Establecimiento Educativo denominado CENTRO EDUCATIVO MI ABUELO
Y YO, hasta por el numero de 305 estudiantes, de conformidad con la capacidad instalada, debidamente aprobada por la
secretaria de educación distrital</t>
  </si>
  <si>
    <t>nominado CENTRO EDUCATIVO MI ABUELO Y YO, hasta por el numero de 223 estudiantes, de conformidad con la capaci</t>
  </si>
  <si>
    <t>Prestación del servicio público educativo en el Establecimiento Educativo denominado ALBERTO JIMENEZ FUENTES
(ANTIGUO CENTRO EDUCATIVO MI ABUELO Y YO), hasta por el numero de 332 estudiantes, de conformidad con la</t>
  </si>
  <si>
    <t>Prestación del servicio público educativo en el Establecimiento Educativo denominado ALBERTO JIMENEZ FUENTES
hasta por el numero de 437 estudiantes, de conformidad con la capacidad máxima de la sede principal, debidamente</t>
  </si>
  <si>
    <t>LBERTO JIMENEZ FUENTES hasta por el numero de 288 estudiantes, de conformidad con la capacidad máxima de la sede p</t>
  </si>
  <si>
    <t>minado ALBERTO JIMENEZ FUENTES hasta por el numero de 300 estudiantes, de conformidad con la capacidad máxima d</t>
  </si>
  <si>
    <t>2021-20-1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</si>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</sst>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0" fillId="3" borderId="0" xfId="0" applyNumberFormat="1" applyFill="1" applyBorder="1" applyAlignment="1" applyProtection="1">
      <alignment vertical="center" wrapText="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55" zoomScale="70" zoomScaleNormal="70" zoomScaleSheetLayoutView="40" zoomScalePageLayoutView="40" workbookViewId="0">
      <selection activeCell="L66" sqref="L6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2653</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38" t="str">
        <f>HYPERLINK("#MI_Oferente_Singular!A114","CAPACIDAD RESIDUAL")</f>
        <v>CAPACIDAD RESIDUAL</v>
      </c>
      <c r="F8" s="239"/>
      <c r="G8" s="240"/>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38" t="str">
        <f>HYPERLINK("#MI_Oferente_Singular!A162","TALENTO HUMANO")</f>
        <v>TALENTO HUMANO</v>
      </c>
      <c r="F9" s="239"/>
      <c r="G9" s="240"/>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38" t="str">
        <f>HYPERLINK("#MI_Oferente_Singular!F162","INFRAESTRUCTURA")</f>
        <v>INFRAESTRUCTURA</v>
      </c>
      <c r="F10" s="239"/>
      <c r="G10" s="240"/>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3" t="s">
        <v>2709</v>
      </c>
      <c r="D15" s="35"/>
      <c r="E15" s="35"/>
      <c r="F15" s="5"/>
      <c r="G15" s="32" t="s">
        <v>1168</v>
      </c>
      <c r="H15" s="102" t="s">
        <v>459</v>
      </c>
      <c r="I15" s="32" t="s">
        <v>2624</v>
      </c>
      <c r="J15" s="107" t="s">
        <v>2626</v>
      </c>
      <c r="L15" s="222" t="s">
        <v>8</v>
      </c>
      <c r="M15" s="222"/>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1" t="s">
        <v>2639</v>
      </c>
      <c r="I19" s="137" t="s">
        <v>11</v>
      </c>
      <c r="J19" s="138" t="s">
        <v>10</v>
      </c>
      <c r="K19" s="138" t="s">
        <v>2609</v>
      </c>
      <c r="L19" s="138" t="s">
        <v>1161</v>
      </c>
      <c r="M19" s="138" t="s">
        <v>1162</v>
      </c>
      <c r="N19" s="139" t="s">
        <v>2610</v>
      </c>
      <c r="O19" s="134"/>
      <c r="Q19" s="51"/>
      <c r="R19" s="51"/>
    </row>
    <row r="20" spans="1:23" ht="30" customHeight="1" x14ac:dyDescent="0.25">
      <c r="A20" s="9"/>
      <c r="B20" s="108">
        <v>806009011</v>
      </c>
      <c r="C20" s="5"/>
      <c r="D20" s="72"/>
      <c r="E20" s="5"/>
      <c r="F20" s="5"/>
      <c r="G20" s="5"/>
      <c r="H20" s="241"/>
      <c r="I20" s="146" t="s">
        <v>459</v>
      </c>
      <c r="J20" s="147" t="s">
        <v>461</v>
      </c>
      <c r="K20" s="148">
        <v>3690186384</v>
      </c>
      <c r="L20" s="149"/>
      <c r="M20" s="149">
        <v>44561</v>
      </c>
      <c r="N20" s="132">
        <f>+(M20-L20)/30</f>
        <v>1485.3666666666666</v>
      </c>
      <c r="O20" s="135"/>
      <c r="U20" s="131"/>
      <c r="V20" s="104">
        <f ca="1">NOW()</f>
        <v>44201.892855324077</v>
      </c>
      <c r="W20" s="104">
        <f ca="1">NOW()</f>
        <v>44201.892855324077</v>
      </c>
    </row>
    <row r="21" spans="1:23" ht="30" customHeight="1" outlineLevel="1" x14ac:dyDescent="0.25">
      <c r="A21" s="9"/>
      <c r="B21" s="70"/>
      <c r="C21" s="5"/>
      <c r="D21" s="5"/>
      <c r="E21" s="5"/>
      <c r="F21" s="5"/>
      <c r="G21" s="5"/>
      <c r="H21" s="69"/>
      <c r="I21" s="146"/>
      <c r="J21" s="147"/>
      <c r="K21" s="148"/>
      <c r="L21" s="149"/>
      <c r="M21" s="149"/>
      <c r="N21" s="132">
        <f t="shared" ref="N21:N35" si="0">+(M21-L21)/30</f>
        <v>0</v>
      </c>
      <c r="O21" s="136"/>
    </row>
    <row r="22" spans="1:23" ht="30" customHeight="1" outlineLevel="1" x14ac:dyDescent="0.25">
      <c r="A22" s="9"/>
      <c r="B22" s="70"/>
      <c r="C22" s="5"/>
      <c r="D22" s="5"/>
      <c r="E22" s="5"/>
      <c r="F22" s="5"/>
      <c r="G22" s="5"/>
      <c r="H22" s="69"/>
      <c r="I22" s="146"/>
      <c r="J22" s="147"/>
      <c r="K22" s="148"/>
      <c r="L22" s="149"/>
      <c r="M22" s="149"/>
      <c r="N22" s="133">
        <f t="shared" ref="N22:N33" si="1">+(M22-L22)/30</f>
        <v>0</v>
      </c>
      <c r="O22" s="136"/>
    </row>
    <row r="23" spans="1:23" ht="30" customHeight="1" outlineLevel="1" x14ac:dyDescent="0.25">
      <c r="A23" s="9"/>
      <c r="B23" s="100"/>
      <c r="C23" s="21"/>
      <c r="D23" s="21"/>
      <c r="E23" s="21"/>
      <c r="F23" s="5"/>
      <c r="G23" s="5"/>
      <c r="H23" s="69"/>
      <c r="I23" s="146"/>
      <c r="J23" s="147"/>
      <c r="K23" s="148"/>
      <c r="L23" s="149"/>
      <c r="M23" s="149"/>
      <c r="N23" s="133">
        <f t="shared" si="1"/>
        <v>0</v>
      </c>
      <c r="O23" s="136"/>
      <c r="Q23" s="103"/>
      <c r="R23" s="55"/>
      <c r="S23" s="104"/>
      <c r="T23" s="104"/>
    </row>
    <row r="24" spans="1:23" ht="30" customHeight="1" outlineLevel="1" x14ac:dyDescent="0.25">
      <c r="A24" s="9"/>
      <c r="B24" s="100"/>
      <c r="C24" s="21"/>
      <c r="D24" s="21"/>
      <c r="E24" s="21"/>
      <c r="F24" s="5"/>
      <c r="G24" s="5"/>
      <c r="H24" s="69"/>
      <c r="I24" s="146"/>
      <c r="J24" s="147"/>
      <c r="K24" s="148"/>
      <c r="L24" s="149"/>
      <c r="M24" s="149"/>
      <c r="N24" s="133">
        <f t="shared" si="1"/>
        <v>0</v>
      </c>
      <c r="O24" s="136"/>
    </row>
    <row r="25" spans="1:23" ht="30" customHeight="1" outlineLevel="1" x14ac:dyDescent="0.25">
      <c r="A25" s="9"/>
      <c r="B25" s="100"/>
      <c r="C25" s="21"/>
      <c r="D25" s="21"/>
      <c r="E25" s="21"/>
      <c r="F25" s="5"/>
      <c r="G25" s="5"/>
      <c r="H25" s="69"/>
      <c r="I25" s="146"/>
      <c r="J25" s="147"/>
      <c r="K25" s="148"/>
      <c r="L25" s="149"/>
      <c r="M25" s="149"/>
      <c r="N25" s="133">
        <f t="shared" si="1"/>
        <v>0</v>
      </c>
      <c r="O25" s="136"/>
    </row>
    <row r="26" spans="1:23" ht="30" customHeight="1" outlineLevel="1" x14ac:dyDescent="0.25">
      <c r="A26" s="9"/>
      <c r="B26" s="100"/>
      <c r="C26" s="21"/>
      <c r="D26" s="21"/>
      <c r="E26" s="21"/>
      <c r="F26" s="5"/>
      <c r="G26" s="5"/>
      <c r="H26" s="69"/>
      <c r="I26" s="146"/>
      <c r="J26" s="147"/>
      <c r="K26" s="148"/>
      <c r="L26" s="149"/>
      <c r="M26" s="149"/>
      <c r="N26" s="133">
        <f t="shared" si="1"/>
        <v>0</v>
      </c>
      <c r="O26" s="136"/>
    </row>
    <row r="27" spans="1:23" ht="30" customHeight="1" outlineLevel="1" x14ac:dyDescent="0.25">
      <c r="A27" s="9"/>
      <c r="B27" s="100"/>
      <c r="C27" s="21"/>
      <c r="D27" s="21"/>
      <c r="E27" s="21"/>
      <c r="F27" s="5"/>
      <c r="G27" s="5"/>
      <c r="H27" s="69"/>
      <c r="I27" s="146"/>
      <c r="J27" s="147"/>
      <c r="K27" s="148"/>
      <c r="L27" s="149"/>
      <c r="M27" s="149"/>
      <c r="N27" s="133">
        <f t="shared" si="1"/>
        <v>0</v>
      </c>
      <c r="O27" s="136"/>
    </row>
    <row r="28" spans="1:23" ht="30" customHeight="1" outlineLevel="1" x14ac:dyDescent="0.25">
      <c r="A28" s="9"/>
      <c r="B28" s="100"/>
      <c r="C28" s="21"/>
      <c r="D28" s="21"/>
      <c r="E28" s="21"/>
      <c r="F28" s="5"/>
      <c r="G28" s="5"/>
      <c r="H28" s="69"/>
      <c r="I28" s="146"/>
      <c r="J28" s="147"/>
      <c r="K28" s="148"/>
      <c r="L28" s="149"/>
      <c r="M28" s="149"/>
      <c r="N28" s="133">
        <f t="shared" si="1"/>
        <v>0</v>
      </c>
      <c r="O28" s="136"/>
    </row>
    <row r="29" spans="1:23" ht="30" customHeight="1" outlineLevel="1" x14ac:dyDescent="0.25">
      <c r="A29" s="9"/>
      <c r="B29" s="70"/>
      <c r="C29" s="5"/>
      <c r="D29" s="5"/>
      <c r="E29" s="5"/>
      <c r="F29" s="5"/>
      <c r="G29" s="5"/>
      <c r="H29" s="69"/>
      <c r="I29" s="146"/>
      <c r="J29" s="147"/>
      <c r="K29" s="148"/>
      <c r="L29" s="149"/>
      <c r="M29" s="149"/>
      <c r="N29" s="133">
        <f t="shared" si="1"/>
        <v>0</v>
      </c>
      <c r="O29" s="136"/>
    </row>
    <row r="30" spans="1:23" ht="30" customHeight="1" outlineLevel="1" x14ac:dyDescent="0.25">
      <c r="A30" s="9"/>
      <c r="B30" s="70"/>
      <c r="C30" s="5"/>
      <c r="D30" s="5"/>
      <c r="E30" s="5"/>
      <c r="F30" s="5"/>
      <c r="G30" s="5"/>
      <c r="H30" s="69"/>
      <c r="I30" s="146"/>
      <c r="J30" s="147"/>
      <c r="K30" s="148"/>
      <c r="L30" s="149"/>
      <c r="M30" s="149"/>
      <c r="N30" s="133">
        <f t="shared" si="1"/>
        <v>0</v>
      </c>
      <c r="O30" s="136"/>
    </row>
    <row r="31" spans="1:23" ht="30" customHeight="1" outlineLevel="1" x14ac:dyDescent="0.25">
      <c r="A31" s="9"/>
      <c r="B31" s="70"/>
      <c r="C31" s="5"/>
      <c r="D31" s="5"/>
      <c r="E31" s="5"/>
      <c r="F31" s="5"/>
      <c r="G31" s="5"/>
      <c r="H31" s="69"/>
      <c r="I31" s="146"/>
      <c r="J31" s="147"/>
      <c r="K31" s="148"/>
      <c r="L31" s="149"/>
      <c r="M31" s="149"/>
      <c r="N31" s="133">
        <f t="shared" si="1"/>
        <v>0</v>
      </c>
      <c r="O31" s="136"/>
    </row>
    <row r="32" spans="1:23" ht="30" customHeight="1" outlineLevel="1" x14ac:dyDescent="0.25">
      <c r="A32" s="9"/>
      <c r="B32" s="70"/>
      <c r="C32" s="5"/>
      <c r="D32" s="5"/>
      <c r="E32" s="5"/>
      <c r="F32" s="5"/>
      <c r="G32" s="5"/>
      <c r="H32" s="69"/>
      <c r="I32" s="146"/>
      <c r="J32" s="147"/>
      <c r="K32" s="148"/>
      <c r="L32" s="149"/>
      <c r="M32" s="149"/>
      <c r="N32" s="133">
        <f t="shared" si="1"/>
        <v>0</v>
      </c>
      <c r="O32" s="136"/>
    </row>
    <row r="33" spans="1:16" ht="30" customHeight="1" outlineLevel="1" x14ac:dyDescent="0.25">
      <c r="A33" s="9"/>
      <c r="B33" s="70"/>
      <c r="C33" s="5"/>
      <c r="D33" s="5"/>
      <c r="E33" s="5"/>
      <c r="F33" s="5"/>
      <c r="G33" s="5"/>
      <c r="H33" s="69"/>
      <c r="I33" s="146"/>
      <c r="J33" s="147"/>
      <c r="K33" s="148"/>
      <c r="L33" s="149"/>
      <c r="M33" s="149"/>
      <c r="N33" s="133">
        <f t="shared" si="1"/>
        <v>0</v>
      </c>
      <c r="O33" s="136"/>
    </row>
    <row r="34" spans="1:16" ht="30" customHeight="1" outlineLevel="1" x14ac:dyDescent="0.25">
      <c r="A34" s="9"/>
      <c r="B34" s="70"/>
      <c r="C34" s="5"/>
      <c r="D34" s="5"/>
      <c r="E34" s="5"/>
      <c r="F34" s="5"/>
      <c r="G34" s="5"/>
      <c r="H34" s="69"/>
      <c r="I34" s="146"/>
      <c r="J34" s="147"/>
      <c r="K34" s="148"/>
      <c r="L34" s="149"/>
      <c r="M34" s="149"/>
      <c r="N34" s="133">
        <f t="shared" si="0"/>
        <v>0</v>
      </c>
      <c r="O34" s="136"/>
    </row>
    <row r="35" spans="1:16" ht="30" customHeight="1" outlineLevel="1" x14ac:dyDescent="0.25">
      <c r="A35" s="9"/>
      <c r="B35" s="70"/>
      <c r="C35" s="5"/>
      <c r="D35" s="5"/>
      <c r="E35" s="5"/>
      <c r="F35" s="5"/>
      <c r="G35" s="5"/>
      <c r="H35" s="69"/>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6"/>
      <c r="I37" s="127"/>
      <c r="J37" s="127"/>
      <c r="K37" s="127"/>
      <c r="L37" s="127"/>
      <c r="M37" s="127"/>
      <c r="N37" s="127"/>
      <c r="O37" s="128"/>
    </row>
    <row r="38" spans="1:16" ht="21" customHeight="1" x14ac:dyDescent="0.25">
      <c r="A38" s="9"/>
      <c r="B38" s="236" t="str">
        <f>VLOOKUP(B20,EAS!A2:B1439,2,0)</f>
        <v>FUNDACION MI ABUELO Y YO</v>
      </c>
      <c r="C38" s="236"/>
      <c r="D38" s="236"/>
      <c r="E38" s="236"/>
      <c r="F38" s="236"/>
      <c r="G38" s="5"/>
      <c r="H38" s="129"/>
      <c r="I38" s="245" t="s">
        <v>7</v>
      </c>
      <c r="J38" s="245"/>
      <c r="K38" s="245"/>
      <c r="L38" s="245"/>
      <c r="M38" s="245"/>
      <c r="N38" s="245"/>
      <c r="O38" s="130"/>
    </row>
    <row r="39" spans="1:16" ht="42.95" customHeight="1" thickBot="1" x14ac:dyDescent="0.3">
      <c r="A39" s="10"/>
      <c r="B39" s="11"/>
      <c r="C39" s="11"/>
      <c r="D39" s="11"/>
      <c r="E39" s="11"/>
      <c r="F39" s="11"/>
      <c r="G39" s="11"/>
      <c r="H39" s="10"/>
      <c r="I39" s="231" t="s">
        <v>2710</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2654</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0">
        <v>1</v>
      </c>
      <c r="B48" s="110" t="s">
        <v>2692</v>
      </c>
      <c r="C48" s="111" t="s">
        <v>31</v>
      </c>
      <c r="D48" s="109" t="s">
        <v>2693</v>
      </c>
      <c r="E48" s="142">
        <v>38845</v>
      </c>
      <c r="F48" s="142">
        <v>39082</v>
      </c>
      <c r="G48" s="157">
        <f>IF(AND(E48&lt;&gt;"",F48&lt;&gt;""),((F48-E48)/30),"")</f>
        <v>7.9</v>
      </c>
      <c r="H48" s="112" t="s">
        <v>2701</v>
      </c>
      <c r="I48" s="119" t="s">
        <v>208</v>
      </c>
      <c r="J48" s="119" t="s">
        <v>210</v>
      </c>
      <c r="K48" s="114">
        <v>66010824</v>
      </c>
      <c r="L48" s="113" t="s">
        <v>1148</v>
      </c>
      <c r="M48" s="115"/>
      <c r="N48" s="122" t="s">
        <v>2634</v>
      </c>
      <c r="O48" s="113" t="s">
        <v>1148</v>
      </c>
      <c r="P48" s="77"/>
    </row>
    <row r="49" spans="1:16" s="6" customFormat="1" ht="24.75" customHeight="1" x14ac:dyDescent="0.25">
      <c r="A49" s="140">
        <v>2</v>
      </c>
      <c r="B49" s="120" t="s">
        <v>2692</v>
      </c>
      <c r="C49" s="122" t="s">
        <v>31</v>
      </c>
      <c r="D49" s="109" t="s">
        <v>2694</v>
      </c>
      <c r="E49" s="142">
        <v>39195</v>
      </c>
      <c r="F49" s="142">
        <v>39447</v>
      </c>
      <c r="G49" s="157">
        <f t="shared" ref="G49:G50" si="2">IF(AND(E49&lt;&gt;"",F49&lt;&gt;""),((F49-E49)/30),"")</f>
        <v>8.4</v>
      </c>
      <c r="H49" s="112" t="s">
        <v>2702</v>
      </c>
      <c r="I49" s="119" t="s">
        <v>208</v>
      </c>
      <c r="J49" s="119" t="s">
        <v>210</v>
      </c>
      <c r="K49" s="114">
        <v>128987760</v>
      </c>
      <c r="L49" s="122" t="s">
        <v>1148</v>
      </c>
      <c r="M49" s="115"/>
      <c r="N49" s="122" t="s">
        <v>2634</v>
      </c>
      <c r="O49" s="122" t="s">
        <v>1148</v>
      </c>
      <c r="P49" s="77"/>
    </row>
    <row r="50" spans="1:16" s="6" customFormat="1" ht="24.75" customHeight="1" x14ac:dyDescent="0.25">
      <c r="A50" s="140">
        <v>3</v>
      </c>
      <c r="B50" s="120" t="s">
        <v>2692</v>
      </c>
      <c r="C50" s="122" t="s">
        <v>31</v>
      </c>
      <c r="D50" s="109" t="s">
        <v>2695</v>
      </c>
      <c r="E50" s="142">
        <v>39590</v>
      </c>
      <c r="F50" s="142">
        <v>39813</v>
      </c>
      <c r="G50" s="157">
        <f t="shared" si="2"/>
        <v>7.4333333333333336</v>
      </c>
      <c r="H50" s="117" t="s">
        <v>2703</v>
      </c>
      <c r="I50" s="119" t="s">
        <v>208</v>
      </c>
      <c r="J50" s="119" t="s">
        <v>210</v>
      </c>
      <c r="K50" s="114">
        <v>141309080</v>
      </c>
      <c r="L50" s="122" t="s">
        <v>1148</v>
      </c>
      <c r="M50" s="115"/>
      <c r="N50" s="122" t="s">
        <v>2634</v>
      </c>
      <c r="O50" s="122" t="s">
        <v>1148</v>
      </c>
      <c r="P50" s="77"/>
    </row>
    <row r="51" spans="1:16" s="6" customFormat="1" ht="24.75" customHeight="1" outlineLevel="1" x14ac:dyDescent="0.25">
      <c r="A51" s="140">
        <v>4</v>
      </c>
      <c r="B51" s="120" t="s">
        <v>2692</v>
      </c>
      <c r="C51" s="122" t="s">
        <v>31</v>
      </c>
      <c r="D51" s="109" t="s">
        <v>2696</v>
      </c>
      <c r="E51" s="142">
        <v>40000</v>
      </c>
      <c r="F51" s="142">
        <v>40178</v>
      </c>
      <c r="G51" s="157">
        <f t="shared" ref="G51:G107" si="3">IF(AND(E51&lt;&gt;"",F51&lt;&gt;""),((F51-E51)/30),"")</f>
        <v>5.9333333333333336</v>
      </c>
      <c r="H51" s="112" t="s">
        <v>2704</v>
      </c>
      <c r="I51" s="119" t="s">
        <v>208</v>
      </c>
      <c r="J51" s="119" t="s">
        <v>210</v>
      </c>
      <c r="K51" s="114">
        <v>164354643</v>
      </c>
      <c r="L51" s="122" t="s">
        <v>1148</v>
      </c>
      <c r="M51" s="115"/>
      <c r="N51" s="122" t="s">
        <v>2634</v>
      </c>
      <c r="O51" s="122" t="s">
        <v>1148</v>
      </c>
      <c r="P51" s="77"/>
    </row>
    <row r="52" spans="1:16" s="7" customFormat="1" ht="24.75" customHeight="1" outlineLevel="1" x14ac:dyDescent="0.25">
      <c r="A52" s="141">
        <v>5</v>
      </c>
      <c r="B52" s="120" t="s">
        <v>2692</v>
      </c>
      <c r="C52" s="122" t="s">
        <v>31</v>
      </c>
      <c r="D52" s="109" t="s">
        <v>2697</v>
      </c>
      <c r="E52" s="142">
        <v>40253</v>
      </c>
      <c r="F52" s="142">
        <v>40543</v>
      </c>
      <c r="G52" s="157">
        <f t="shared" si="3"/>
        <v>9.6666666666666661</v>
      </c>
      <c r="H52" s="117" t="s">
        <v>2705</v>
      </c>
      <c r="I52" s="119" t="s">
        <v>208</v>
      </c>
      <c r="J52" s="119" t="s">
        <v>210</v>
      </c>
      <c r="K52" s="114">
        <v>208868957</v>
      </c>
      <c r="L52" s="122" t="s">
        <v>1148</v>
      </c>
      <c r="M52" s="115"/>
      <c r="N52" s="122" t="s">
        <v>2634</v>
      </c>
      <c r="O52" s="122" t="s">
        <v>1148</v>
      </c>
      <c r="P52" s="78"/>
    </row>
    <row r="53" spans="1:16" s="7" customFormat="1" ht="24.75" customHeight="1" outlineLevel="1" x14ac:dyDescent="0.25">
      <c r="A53" s="141">
        <v>6</v>
      </c>
      <c r="B53" s="120" t="s">
        <v>2692</v>
      </c>
      <c r="C53" s="122" t="s">
        <v>31</v>
      </c>
      <c r="D53" s="109" t="s">
        <v>2698</v>
      </c>
      <c r="E53" s="142">
        <v>40693</v>
      </c>
      <c r="F53" s="142">
        <v>40908</v>
      </c>
      <c r="G53" s="157">
        <f t="shared" si="3"/>
        <v>7.166666666666667</v>
      </c>
      <c r="H53" s="117" t="s">
        <v>2706</v>
      </c>
      <c r="I53" s="119" t="s">
        <v>208</v>
      </c>
      <c r="J53" s="119" t="s">
        <v>210</v>
      </c>
      <c r="K53" s="114">
        <v>235725479</v>
      </c>
      <c r="L53" s="122" t="s">
        <v>1148</v>
      </c>
      <c r="M53" s="115"/>
      <c r="N53" s="122" t="s">
        <v>2634</v>
      </c>
      <c r="O53" s="122" t="s">
        <v>1148</v>
      </c>
      <c r="P53" s="78"/>
    </row>
    <row r="54" spans="1:16" s="7" customFormat="1" ht="24.75" customHeight="1" outlineLevel="1" x14ac:dyDescent="0.25">
      <c r="A54" s="141">
        <v>7</v>
      </c>
      <c r="B54" s="120" t="s">
        <v>2692</v>
      </c>
      <c r="C54" s="122" t="s">
        <v>31</v>
      </c>
      <c r="D54" s="109" t="s">
        <v>2699</v>
      </c>
      <c r="E54" s="142">
        <v>41068</v>
      </c>
      <c r="F54" s="142">
        <v>41274</v>
      </c>
      <c r="G54" s="157">
        <f t="shared" si="3"/>
        <v>6.8666666666666663</v>
      </c>
      <c r="H54" s="112" t="s">
        <v>2707</v>
      </c>
      <c r="I54" s="119" t="s">
        <v>208</v>
      </c>
      <c r="J54" s="119" t="s">
        <v>210</v>
      </c>
      <c r="K54" s="116">
        <v>164016604</v>
      </c>
      <c r="L54" s="122" t="s">
        <v>1148</v>
      </c>
      <c r="M54" s="115"/>
      <c r="N54" s="122" t="s">
        <v>2634</v>
      </c>
      <c r="O54" s="122" t="s">
        <v>1148</v>
      </c>
      <c r="P54" s="78"/>
    </row>
    <row r="55" spans="1:16" s="7" customFormat="1" ht="24.75" customHeight="1" outlineLevel="1" x14ac:dyDescent="0.25">
      <c r="A55" s="141">
        <v>8</v>
      </c>
      <c r="B55" s="120" t="s">
        <v>2692</v>
      </c>
      <c r="C55" s="122" t="s">
        <v>31</v>
      </c>
      <c r="D55" s="119" t="s">
        <v>2700</v>
      </c>
      <c r="E55" s="142">
        <v>41100</v>
      </c>
      <c r="F55" s="142">
        <v>41639</v>
      </c>
      <c r="G55" s="157">
        <f t="shared" si="3"/>
        <v>17.966666666666665</v>
      </c>
      <c r="H55" s="120" t="s">
        <v>2708</v>
      </c>
      <c r="I55" s="119" t="s">
        <v>208</v>
      </c>
      <c r="J55" s="119" t="s">
        <v>210</v>
      </c>
      <c r="K55" s="121">
        <v>183825147</v>
      </c>
      <c r="L55" s="122" t="s">
        <v>1148</v>
      </c>
      <c r="M55" s="115"/>
      <c r="N55" s="122" t="s">
        <v>2634</v>
      </c>
      <c r="O55" s="122" t="s">
        <v>1148</v>
      </c>
      <c r="P55" s="78"/>
    </row>
    <row r="56" spans="1:16" s="7" customFormat="1" ht="24.75" customHeight="1" outlineLevel="1" x14ac:dyDescent="0.25">
      <c r="A56" s="141">
        <v>9</v>
      </c>
      <c r="B56" s="120" t="s">
        <v>2692</v>
      </c>
      <c r="C56" s="122" t="s">
        <v>31</v>
      </c>
      <c r="D56" s="119" t="s">
        <v>2676</v>
      </c>
      <c r="E56" s="142">
        <v>41816</v>
      </c>
      <c r="F56" s="142">
        <v>42004</v>
      </c>
      <c r="G56" s="157">
        <f t="shared" si="3"/>
        <v>6.2666666666666666</v>
      </c>
      <c r="H56" s="120" t="s">
        <v>2677</v>
      </c>
      <c r="I56" s="119" t="s">
        <v>208</v>
      </c>
      <c r="J56" s="119" t="s">
        <v>210</v>
      </c>
      <c r="K56" s="121">
        <v>143619774</v>
      </c>
      <c r="L56" s="122" t="s">
        <v>1148</v>
      </c>
      <c r="M56" s="115"/>
      <c r="N56" s="122" t="s">
        <v>2634</v>
      </c>
      <c r="O56" s="122" t="s">
        <v>26</v>
      </c>
      <c r="P56" s="78"/>
    </row>
    <row r="57" spans="1:16" s="7" customFormat="1" ht="24.75" customHeight="1" outlineLevel="1" x14ac:dyDescent="0.25">
      <c r="A57" s="141">
        <v>10</v>
      </c>
      <c r="B57" s="120" t="s">
        <v>2678</v>
      </c>
      <c r="C57" s="65" t="s">
        <v>32</v>
      </c>
      <c r="D57" s="119" t="s">
        <v>2687</v>
      </c>
      <c r="E57" s="142">
        <v>42003</v>
      </c>
      <c r="F57" s="142">
        <v>42368</v>
      </c>
      <c r="G57" s="157">
        <f t="shared" si="3"/>
        <v>12.166666666666666</v>
      </c>
      <c r="H57" s="120" t="s">
        <v>2680</v>
      </c>
      <c r="I57" s="119" t="s">
        <v>711</v>
      </c>
      <c r="J57" s="119" t="s">
        <v>713</v>
      </c>
      <c r="K57" s="121">
        <v>2130046620</v>
      </c>
      <c r="L57" s="122" t="s">
        <v>1148</v>
      </c>
      <c r="M57" s="115"/>
      <c r="N57" s="122" t="s">
        <v>2634</v>
      </c>
      <c r="O57" s="122" t="s">
        <v>26</v>
      </c>
      <c r="P57" s="78"/>
    </row>
    <row r="58" spans="1:16" s="7" customFormat="1" ht="24.75" customHeight="1" outlineLevel="1" x14ac:dyDescent="0.25">
      <c r="A58" s="141">
        <v>11</v>
      </c>
      <c r="B58" s="120" t="s">
        <v>2679</v>
      </c>
      <c r="C58" s="65" t="s">
        <v>32</v>
      </c>
      <c r="D58" s="119" t="s">
        <v>2686</v>
      </c>
      <c r="E58" s="142">
        <v>42404</v>
      </c>
      <c r="F58" s="142">
        <v>42704</v>
      </c>
      <c r="G58" s="157">
        <f t="shared" si="3"/>
        <v>10</v>
      </c>
      <c r="H58" s="117" t="s">
        <v>2681</v>
      </c>
      <c r="I58" s="119" t="s">
        <v>208</v>
      </c>
      <c r="J58" s="119" t="s">
        <v>210</v>
      </c>
      <c r="K58" s="121">
        <v>470400000</v>
      </c>
      <c r="L58" s="122" t="s">
        <v>1148</v>
      </c>
      <c r="M58" s="115"/>
      <c r="N58" s="122" t="s">
        <v>2634</v>
      </c>
      <c r="O58" s="122" t="s">
        <v>26</v>
      </c>
      <c r="P58" s="78"/>
    </row>
    <row r="59" spans="1:16" s="7" customFormat="1" ht="24.75" customHeight="1" outlineLevel="1" x14ac:dyDescent="0.25">
      <c r="A59" s="141">
        <v>12</v>
      </c>
      <c r="B59" s="120" t="s">
        <v>2679</v>
      </c>
      <c r="C59" s="65" t="s">
        <v>32</v>
      </c>
      <c r="D59" s="119" t="s">
        <v>2685</v>
      </c>
      <c r="E59" s="142">
        <v>42767</v>
      </c>
      <c r="F59" s="142">
        <v>43069</v>
      </c>
      <c r="G59" s="157">
        <f t="shared" si="3"/>
        <v>10.066666666666666</v>
      </c>
      <c r="H59" s="120" t="s">
        <v>2682</v>
      </c>
      <c r="I59" s="119" t="s">
        <v>208</v>
      </c>
      <c r="J59" s="119" t="s">
        <v>210</v>
      </c>
      <c r="K59" s="121">
        <v>425600000</v>
      </c>
      <c r="L59" s="122" t="s">
        <v>1148</v>
      </c>
      <c r="M59" s="115"/>
      <c r="N59" s="122" t="s">
        <v>2634</v>
      </c>
      <c r="O59" s="122" t="s">
        <v>26</v>
      </c>
      <c r="P59" s="78"/>
    </row>
    <row r="60" spans="1:16" s="7" customFormat="1" ht="24.75" customHeight="1" outlineLevel="1" x14ac:dyDescent="0.25">
      <c r="A60" s="141">
        <v>13</v>
      </c>
      <c r="B60" s="120" t="s">
        <v>2679</v>
      </c>
      <c r="C60" s="122" t="s">
        <v>32</v>
      </c>
      <c r="D60" s="119" t="s">
        <v>2684</v>
      </c>
      <c r="E60" s="142">
        <v>43133</v>
      </c>
      <c r="F60" s="142">
        <v>43434</v>
      </c>
      <c r="G60" s="157">
        <f t="shared" si="3"/>
        <v>10.033333333333333</v>
      </c>
      <c r="H60" s="117" t="s">
        <v>2683</v>
      </c>
      <c r="I60" s="119" t="s">
        <v>208</v>
      </c>
      <c r="J60" s="119" t="s">
        <v>210</v>
      </c>
      <c r="K60" s="121">
        <v>504000000</v>
      </c>
      <c r="L60" s="122" t="s">
        <v>1148</v>
      </c>
      <c r="M60" s="115"/>
      <c r="N60" s="122" t="s">
        <v>2634</v>
      </c>
      <c r="O60" s="122" t="s">
        <v>26</v>
      </c>
      <c r="P60" s="78"/>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8"/>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8"/>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8"/>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8"/>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8"/>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8"/>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8"/>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8"/>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8"/>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8"/>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8"/>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8"/>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8"/>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8"/>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8"/>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8"/>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8"/>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8"/>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8"/>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8"/>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8"/>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8"/>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8"/>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8"/>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8"/>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8"/>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8"/>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8"/>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8"/>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8"/>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8"/>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8"/>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8"/>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8"/>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8"/>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8"/>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8"/>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8"/>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8"/>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8"/>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8"/>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8"/>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8"/>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8"/>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8"/>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8"/>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2655</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2"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0">
        <v>1</v>
      </c>
      <c r="B114" s="158" t="s">
        <v>2664</v>
      </c>
      <c r="C114" s="160" t="s">
        <v>31</v>
      </c>
      <c r="D114" s="118"/>
      <c r="E114" s="142"/>
      <c r="F114" s="142"/>
      <c r="G114" s="157" t="str">
        <f>IF(AND(E114&lt;&gt;"",F114&lt;&gt;""),((F114-E114)/30),"")</f>
        <v/>
      </c>
      <c r="H114" s="120"/>
      <c r="I114" s="119"/>
      <c r="J114" s="119"/>
      <c r="K114" s="121"/>
      <c r="L114" s="99" t="str">
        <f>+IF(AND(K114&gt;0,O114="Ejecución"),(K114/877802)*Tabla28[[#This Row],[% participación]],IF(AND(K114&gt;0,O114&lt;&gt;"Ejecución"),"-",""))</f>
        <v/>
      </c>
      <c r="M114" s="122"/>
      <c r="N114" s="170" t="str">
        <f>+IF(M118="No",1,IF(M118="Si","Ingrese %",""))</f>
        <v/>
      </c>
      <c r="O114" s="159" t="s">
        <v>1150</v>
      </c>
      <c r="P114" s="77"/>
    </row>
    <row r="115" spans="1:16" s="6" customFormat="1" ht="24.75" customHeight="1" x14ac:dyDescent="0.25">
      <c r="A115" s="140">
        <v>2</v>
      </c>
      <c r="B115" s="158" t="s">
        <v>2664</v>
      </c>
      <c r="C115" s="160" t="s">
        <v>31</v>
      </c>
      <c r="D115" s="63"/>
      <c r="E115" s="142"/>
      <c r="F115" s="142"/>
      <c r="G115" s="157" t="str">
        <f t="shared" ref="G115:G116" si="4">IF(AND(E115&lt;&gt;"",F115&lt;&gt;""),((F115-E115)/30),"")</f>
        <v/>
      </c>
      <c r="H115" s="64"/>
      <c r="I115" s="63"/>
      <c r="J115" s="63"/>
      <c r="K115" s="68"/>
      <c r="L115" s="99" t="str">
        <f>+IF(AND(K115&gt;0,O115="Ejecución"),(K115/877802)*Tabla28[[#This Row],[% participación]],IF(AND(K115&gt;0,O115&lt;&gt;"Ejecución"),"-",""))</f>
        <v/>
      </c>
      <c r="M115" s="65"/>
      <c r="N115" s="170" t="str">
        <f>+IF(M118="No",1,IF(M118="Si","Ingrese %",""))</f>
        <v/>
      </c>
      <c r="O115" s="159" t="s">
        <v>1150</v>
      </c>
      <c r="P115" s="77"/>
    </row>
    <row r="116" spans="1:16" s="6" customFormat="1" ht="24.75" customHeight="1" x14ac:dyDescent="0.25">
      <c r="A116" s="140">
        <v>3</v>
      </c>
      <c r="B116" s="158" t="s">
        <v>2664</v>
      </c>
      <c r="C116" s="160" t="s">
        <v>31</v>
      </c>
      <c r="D116" s="63"/>
      <c r="E116" s="142"/>
      <c r="F116" s="142"/>
      <c r="G116" s="157" t="str">
        <f t="shared" si="4"/>
        <v/>
      </c>
      <c r="H116" s="64"/>
      <c r="I116" s="63"/>
      <c r="J116" s="63"/>
      <c r="K116" s="68"/>
      <c r="L116" s="99" t="str">
        <f>+IF(AND(K116&gt;0,O116="Ejecución"),(K116/877802)*Tabla28[[#This Row],[% participación]],IF(AND(K116&gt;0,O116&lt;&gt;"Ejecución"),"-",""))</f>
        <v/>
      </c>
      <c r="M116" s="65"/>
      <c r="N116" s="170" t="str">
        <f>+IF(M118="No",1,IF(M118="Si","Ingrese %",""))</f>
        <v/>
      </c>
      <c r="O116" s="159" t="s">
        <v>1150</v>
      </c>
      <c r="P116" s="77"/>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99" t="str">
        <f>+IF(AND(K117&gt;0,O117="Ejecución"),(K117/877802)*Tabla28[[#This Row],[% participación]],IF(AND(K117&gt;0,O117&lt;&gt;"Ejecución"),"-",""))</f>
        <v/>
      </c>
      <c r="M117" s="65"/>
      <c r="N117" s="170" t="str">
        <f>+IF(M118="No",1,IF(M118="Si","Ingrese %",""))</f>
        <v/>
      </c>
      <c r="O117" s="159" t="s">
        <v>1150</v>
      </c>
      <c r="P117" s="77"/>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99" t="str">
        <f>+IF(AND(K118&gt;0,O118="Ejecución"),(K118/877802)*Tabla28[[#This Row],[% participación]],IF(AND(K118&gt;0,O118&lt;&gt;"Ejecución"),"-",""))</f>
        <v/>
      </c>
      <c r="M118" s="65"/>
      <c r="N118" s="170" t="str">
        <f t="shared" ref="N118:N160" si="6">+IF(M118="No",1,IF(M118="Si","Ingrese %",""))</f>
        <v/>
      </c>
      <c r="O118" s="159" t="s">
        <v>1150</v>
      </c>
      <c r="P118" s="78"/>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99" t="str">
        <f>+IF(AND(K119&gt;0,O119="Ejecución"),(K119/877802)*Tabla28[[#This Row],[% participación]],IF(AND(K119&gt;0,O119&lt;&gt;"Ejecución"),"-",""))</f>
        <v/>
      </c>
      <c r="M119" s="65"/>
      <c r="N119" s="170" t="str">
        <f t="shared" si="6"/>
        <v/>
      </c>
      <c r="O119" s="159" t="s">
        <v>1150</v>
      </c>
      <c r="P119" s="78"/>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99" t="str">
        <f>+IF(AND(K120&gt;0,O120="Ejecución"),(K120/877802)*Tabla28[[#This Row],[% participación]],IF(AND(K120&gt;0,O120&lt;&gt;"Ejecución"),"-",""))</f>
        <v/>
      </c>
      <c r="M120" s="65"/>
      <c r="N120" s="170" t="str">
        <f t="shared" si="6"/>
        <v/>
      </c>
      <c r="O120" s="159" t="s">
        <v>1150</v>
      </c>
      <c r="P120" s="78"/>
    </row>
    <row r="121" spans="1:16" s="7" customFormat="1" ht="24.75" customHeight="1" outlineLevel="1" x14ac:dyDescent="0.25">
      <c r="A121" s="141">
        <v>8</v>
      </c>
      <c r="B121" s="158" t="s">
        <v>2664</v>
      </c>
      <c r="C121" s="160" t="s">
        <v>31</v>
      </c>
      <c r="D121" s="63"/>
      <c r="E121" s="142"/>
      <c r="F121" s="142"/>
      <c r="G121" s="157" t="str">
        <f t="shared" si="5"/>
        <v/>
      </c>
      <c r="H121" s="101"/>
      <c r="I121" s="63"/>
      <c r="J121" s="63"/>
      <c r="K121" s="68"/>
      <c r="L121" s="99" t="str">
        <f>+IF(AND(K121&gt;0,O121="Ejecución"),(K121/877802)*Tabla28[[#This Row],[% participación]],IF(AND(K121&gt;0,O121&lt;&gt;"Ejecución"),"-",""))</f>
        <v/>
      </c>
      <c r="M121" s="65"/>
      <c r="N121" s="170" t="str">
        <f t="shared" si="6"/>
        <v/>
      </c>
      <c r="O121" s="159" t="s">
        <v>1150</v>
      </c>
      <c r="P121" s="78"/>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99" t="str">
        <f>+IF(AND(K122&gt;0,O122="Ejecución"),(K122/877802)*Tabla28[[#This Row],[% participación]],IF(AND(K122&gt;0,O122&lt;&gt;"Ejecución"),"-",""))</f>
        <v/>
      </c>
      <c r="M122" s="65"/>
      <c r="N122" s="170" t="str">
        <f t="shared" si="6"/>
        <v/>
      </c>
      <c r="O122" s="159" t="s">
        <v>1150</v>
      </c>
      <c r="P122" s="78"/>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99" t="str">
        <f>+IF(AND(K123&gt;0,O123="Ejecución"),(K123/877802)*Tabla28[[#This Row],[% participación]],IF(AND(K123&gt;0,O123&lt;&gt;"Ejecución"),"-",""))</f>
        <v/>
      </c>
      <c r="M123" s="65"/>
      <c r="N123" s="170" t="str">
        <f t="shared" si="6"/>
        <v/>
      </c>
      <c r="O123" s="159" t="s">
        <v>1150</v>
      </c>
      <c r="P123" s="78"/>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99" t="str">
        <f>+IF(AND(K124&gt;0,O124="Ejecución"),(K124/877802)*Tabla28[[#This Row],[% participación]],IF(AND(K124&gt;0,O124&lt;&gt;"Ejecución"),"-",""))</f>
        <v/>
      </c>
      <c r="M124" s="65"/>
      <c r="N124" s="170" t="str">
        <f t="shared" si="6"/>
        <v/>
      </c>
      <c r="O124" s="159" t="s">
        <v>1150</v>
      </c>
      <c r="P124" s="78"/>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99" t="str">
        <f>+IF(AND(K125&gt;0,O125="Ejecución"),(K125/877802)*Tabla28[[#This Row],[% participación]],IF(AND(K125&gt;0,O125&lt;&gt;"Ejecución"),"-",""))</f>
        <v/>
      </c>
      <c r="M125" s="65"/>
      <c r="N125" s="170" t="str">
        <f t="shared" si="6"/>
        <v/>
      </c>
      <c r="O125" s="159" t="s">
        <v>1150</v>
      </c>
      <c r="P125" s="78"/>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99" t="str">
        <f>+IF(AND(K126&gt;0,O126="Ejecución"),(K126/877802)*Tabla28[[#This Row],[% participación]],IF(AND(K126&gt;0,O126&lt;&gt;"Ejecución"),"-",""))</f>
        <v/>
      </c>
      <c r="M126" s="65"/>
      <c r="N126" s="170" t="str">
        <f t="shared" si="6"/>
        <v/>
      </c>
      <c r="O126" s="159" t="s">
        <v>1150</v>
      </c>
      <c r="P126" s="78"/>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99" t="str">
        <f>+IF(AND(K127&gt;0,O127="Ejecución"),(K127/877802)*Tabla28[[#This Row],[% participación]],IF(AND(K127&gt;0,O127&lt;&gt;"Ejecución"),"-",""))</f>
        <v/>
      </c>
      <c r="M127" s="65"/>
      <c r="N127" s="170" t="str">
        <f t="shared" si="6"/>
        <v/>
      </c>
      <c r="O127" s="159" t="s">
        <v>1150</v>
      </c>
      <c r="P127" s="78"/>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99" t="str">
        <f>+IF(AND(K128&gt;0,O128="Ejecución"),(K128/877802)*Tabla28[[#This Row],[% participación]],IF(AND(K128&gt;0,O128&lt;&gt;"Ejecución"),"-",""))</f>
        <v/>
      </c>
      <c r="M128" s="65"/>
      <c r="N128" s="170" t="str">
        <f t="shared" si="6"/>
        <v/>
      </c>
      <c r="O128" s="159" t="s">
        <v>1150</v>
      </c>
      <c r="P128" s="78"/>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99" t="str">
        <f>+IF(AND(K129&gt;0,O129="Ejecución"),(K129/877802)*Tabla28[[#This Row],[% participación]],IF(AND(K129&gt;0,O129&lt;&gt;"Ejecución"),"-",""))</f>
        <v/>
      </c>
      <c r="M129" s="65"/>
      <c r="N129" s="170" t="str">
        <f t="shared" si="6"/>
        <v/>
      </c>
      <c r="O129" s="159" t="s">
        <v>1150</v>
      </c>
      <c r="P129" s="78"/>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99" t="str">
        <f>+IF(AND(K130&gt;0,O130="Ejecución"),(K130/877802)*Tabla28[[#This Row],[% participación]],IF(AND(K130&gt;0,O130&lt;&gt;"Ejecución"),"-",""))</f>
        <v/>
      </c>
      <c r="M130" s="65"/>
      <c r="N130" s="170" t="str">
        <f t="shared" si="6"/>
        <v/>
      </c>
      <c r="O130" s="159" t="s">
        <v>1150</v>
      </c>
      <c r="P130" s="78"/>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99" t="str">
        <f>+IF(AND(K131&gt;0,O131="Ejecución"),(K131/877802)*Tabla28[[#This Row],[% participación]],IF(AND(K131&gt;0,O131&lt;&gt;"Ejecución"),"-",""))</f>
        <v/>
      </c>
      <c r="M131" s="65"/>
      <c r="N131" s="170" t="str">
        <f t="shared" si="6"/>
        <v/>
      </c>
      <c r="O131" s="159" t="s">
        <v>1150</v>
      </c>
      <c r="P131" s="78"/>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99" t="str">
        <f>+IF(AND(K132&gt;0,O132="Ejecución"),(K132/877802)*Tabla28[[#This Row],[% participación]],IF(AND(K132&gt;0,O132&lt;&gt;"Ejecución"),"-",""))</f>
        <v/>
      </c>
      <c r="M132" s="65"/>
      <c r="N132" s="170" t="str">
        <f t="shared" si="6"/>
        <v/>
      </c>
      <c r="O132" s="159" t="s">
        <v>1150</v>
      </c>
      <c r="P132" s="78"/>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99" t="str">
        <f>+IF(AND(K133&gt;0,O133="Ejecución"),(K133/877802)*Tabla28[[#This Row],[% participación]],IF(AND(K133&gt;0,O133&lt;&gt;"Ejecución"),"-",""))</f>
        <v/>
      </c>
      <c r="M133" s="65"/>
      <c r="N133" s="170" t="str">
        <f t="shared" si="6"/>
        <v/>
      </c>
      <c r="O133" s="159" t="s">
        <v>1150</v>
      </c>
      <c r="P133" s="78"/>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99" t="str">
        <f>+IF(AND(K134&gt;0,O134="Ejecución"),(K134/877802)*Tabla28[[#This Row],[% participación]],IF(AND(K134&gt;0,O134&lt;&gt;"Ejecución"),"-",""))</f>
        <v/>
      </c>
      <c r="M134" s="65"/>
      <c r="N134" s="170" t="str">
        <f t="shared" si="6"/>
        <v/>
      </c>
      <c r="O134" s="159" t="s">
        <v>1150</v>
      </c>
      <c r="P134" s="78"/>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99" t="str">
        <f>+IF(AND(K135&gt;0,O135="Ejecución"),(K135/877802)*Tabla28[[#This Row],[% participación]],IF(AND(K135&gt;0,O135&lt;&gt;"Ejecución"),"-",""))</f>
        <v/>
      </c>
      <c r="M135" s="65"/>
      <c r="N135" s="170" t="str">
        <f t="shared" si="6"/>
        <v/>
      </c>
      <c r="O135" s="159" t="s">
        <v>1150</v>
      </c>
      <c r="P135" s="78"/>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99" t="str">
        <f>+IF(AND(K136&gt;0,O136="Ejecución"),(K136/877802)*Tabla28[[#This Row],[% participación]],IF(AND(K136&gt;0,O136&lt;&gt;"Ejecución"),"-",""))</f>
        <v/>
      </c>
      <c r="M136" s="65"/>
      <c r="N136" s="170" t="str">
        <f t="shared" si="6"/>
        <v/>
      </c>
      <c r="O136" s="159" t="s">
        <v>1150</v>
      </c>
      <c r="P136" s="78"/>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99" t="str">
        <f>+IF(AND(K137&gt;0,O137="Ejecución"),(K137/877802)*Tabla28[[#This Row],[% participación]],IF(AND(K137&gt;0,O137&lt;&gt;"Ejecución"),"-",""))</f>
        <v/>
      </c>
      <c r="M137" s="65"/>
      <c r="N137" s="170" t="str">
        <f t="shared" si="6"/>
        <v/>
      </c>
      <c r="O137" s="159" t="s">
        <v>1150</v>
      </c>
      <c r="P137" s="78"/>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99" t="str">
        <f>+IF(AND(K138&gt;0,O138="Ejecución"),(K138/877802)*Tabla28[[#This Row],[% participación]],IF(AND(K138&gt;0,O138&lt;&gt;"Ejecución"),"-",""))</f>
        <v/>
      </c>
      <c r="M138" s="65"/>
      <c r="N138" s="170" t="str">
        <f t="shared" si="6"/>
        <v/>
      </c>
      <c r="O138" s="159" t="s">
        <v>1150</v>
      </c>
      <c r="P138" s="78"/>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99" t="str">
        <f>+IF(AND(K139&gt;0,O139="Ejecución"),(K139/877802)*Tabla28[[#This Row],[% participación]],IF(AND(K139&gt;0,O139&lt;&gt;"Ejecución"),"-",""))</f>
        <v/>
      </c>
      <c r="M139" s="65"/>
      <c r="N139" s="170" t="str">
        <f t="shared" si="6"/>
        <v/>
      </c>
      <c r="O139" s="159" t="s">
        <v>1150</v>
      </c>
      <c r="P139" s="78"/>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99" t="str">
        <f>+IF(AND(K140&gt;0,O140="Ejecución"),(K140/877802)*Tabla28[[#This Row],[% participación]],IF(AND(K140&gt;0,O140&lt;&gt;"Ejecución"),"-",""))</f>
        <v/>
      </c>
      <c r="M140" s="65"/>
      <c r="N140" s="170" t="str">
        <f t="shared" si="6"/>
        <v/>
      </c>
      <c r="O140" s="159" t="s">
        <v>1150</v>
      </c>
      <c r="P140" s="78"/>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99" t="str">
        <f>+IF(AND(K141&gt;0,O141="Ejecución"),(K141/877802)*Tabla28[[#This Row],[% participación]],IF(AND(K141&gt;0,O141&lt;&gt;"Ejecución"),"-",""))</f>
        <v/>
      </c>
      <c r="M141" s="65"/>
      <c r="N141" s="170" t="str">
        <f t="shared" si="6"/>
        <v/>
      </c>
      <c r="O141" s="159" t="s">
        <v>1150</v>
      </c>
      <c r="P141" s="78"/>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99" t="str">
        <f>+IF(AND(K142&gt;0,O142="Ejecución"),(K142/877802)*Tabla28[[#This Row],[% participación]],IF(AND(K142&gt;0,O142&lt;&gt;"Ejecución"),"-",""))</f>
        <v/>
      </c>
      <c r="M142" s="65"/>
      <c r="N142" s="170" t="str">
        <f t="shared" si="6"/>
        <v/>
      </c>
      <c r="O142" s="159" t="s">
        <v>1150</v>
      </c>
      <c r="P142" s="78"/>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99" t="str">
        <f>+IF(AND(K143&gt;0,O143="Ejecución"),(K143/877802)*Tabla28[[#This Row],[% participación]],IF(AND(K143&gt;0,O143&lt;&gt;"Ejecución"),"-",""))</f>
        <v/>
      </c>
      <c r="M143" s="65"/>
      <c r="N143" s="170" t="str">
        <f t="shared" si="6"/>
        <v/>
      </c>
      <c r="O143" s="159" t="s">
        <v>1150</v>
      </c>
      <c r="P143" s="78"/>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99" t="str">
        <f>+IF(AND(K144&gt;0,O144="Ejecución"),(K144/877802)*Tabla28[[#This Row],[% participación]],IF(AND(K144&gt;0,O144&lt;&gt;"Ejecución"),"-",""))</f>
        <v/>
      </c>
      <c r="M144" s="65"/>
      <c r="N144" s="170" t="str">
        <f t="shared" si="6"/>
        <v/>
      </c>
      <c r="O144" s="159" t="s">
        <v>1150</v>
      </c>
      <c r="P144" s="78"/>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99" t="str">
        <f>+IF(AND(K145&gt;0,O145="Ejecución"),(K145/877802)*Tabla28[[#This Row],[% participación]],IF(AND(K145&gt;0,O145&lt;&gt;"Ejecución"),"-",""))</f>
        <v/>
      </c>
      <c r="M145" s="65"/>
      <c r="N145" s="170" t="str">
        <f t="shared" si="6"/>
        <v/>
      </c>
      <c r="O145" s="159" t="s">
        <v>1150</v>
      </c>
      <c r="P145" s="78"/>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99" t="str">
        <f>+IF(AND(K146&gt;0,O146="Ejecución"),(K146/877802)*Tabla28[[#This Row],[% participación]],IF(AND(K146&gt;0,O146&lt;&gt;"Ejecución"),"-",""))</f>
        <v/>
      </c>
      <c r="M146" s="65"/>
      <c r="N146" s="170" t="str">
        <f t="shared" si="6"/>
        <v/>
      </c>
      <c r="O146" s="159" t="s">
        <v>1150</v>
      </c>
      <c r="P146" s="78"/>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99" t="str">
        <f>+IF(AND(K147&gt;0,O147="Ejecución"),(K147/877802)*Tabla28[[#This Row],[% participación]],IF(AND(K147&gt;0,O147&lt;&gt;"Ejecución"),"-",""))</f>
        <v/>
      </c>
      <c r="M147" s="65"/>
      <c r="N147" s="170" t="str">
        <f t="shared" si="6"/>
        <v/>
      </c>
      <c r="O147" s="159" t="s">
        <v>1150</v>
      </c>
      <c r="P147" s="78"/>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99" t="str">
        <f>+IF(AND(K148&gt;0,O148="Ejecución"),(K148/877802)*Tabla28[[#This Row],[% participación]],IF(AND(K148&gt;0,O148&lt;&gt;"Ejecución"),"-",""))</f>
        <v/>
      </c>
      <c r="M148" s="65"/>
      <c r="N148" s="170" t="str">
        <f t="shared" si="6"/>
        <v/>
      </c>
      <c r="O148" s="159" t="s">
        <v>1150</v>
      </c>
      <c r="P148" s="78"/>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99" t="str">
        <f>+IF(AND(K149&gt;0,O149="Ejecución"),(K149/877802)*Tabla28[[#This Row],[% participación]],IF(AND(K149&gt;0,O149&lt;&gt;"Ejecución"),"-",""))</f>
        <v/>
      </c>
      <c r="M149" s="65"/>
      <c r="N149" s="170" t="str">
        <f t="shared" si="6"/>
        <v/>
      </c>
      <c r="O149" s="159" t="s">
        <v>1150</v>
      </c>
      <c r="P149" s="78"/>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99" t="str">
        <f>+IF(AND(K150&gt;0,O150="Ejecución"),(K150/877802)*Tabla28[[#This Row],[% participación]],IF(AND(K150&gt;0,O150&lt;&gt;"Ejecución"),"-",""))</f>
        <v/>
      </c>
      <c r="M150" s="65"/>
      <c r="N150" s="170" t="str">
        <f t="shared" si="6"/>
        <v/>
      </c>
      <c r="O150" s="159" t="s">
        <v>1150</v>
      </c>
      <c r="P150" s="78"/>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99" t="str">
        <f>+IF(AND(K151&gt;0,O151="Ejecución"),(K151/877802)*Tabla28[[#This Row],[% participación]],IF(AND(K151&gt;0,O151&lt;&gt;"Ejecución"),"-",""))</f>
        <v/>
      </c>
      <c r="M151" s="65"/>
      <c r="N151" s="170" t="str">
        <f t="shared" si="6"/>
        <v/>
      </c>
      <c r="O151" s="159" t="s">
        <v>1150</v>
      </c>
      <c r="P151" s="78"/>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99" t="str">
        <f>+IF(AND(K152&gt;0,O152="Ejecución"),(K152/877802)*Tabla28[[#This Row],[% participación]],IF(AND(K152&gt;0,O152&lt;&gt;"Ejecución"),"-",""))</f>
        <v/>
      </c>
      <c r="M152" s="65"/>
      <c r="N152" s="170" t="str">
        <f t="shared" si="6"/>
        <v/>
      </c>
      <c r="O152" s="159" t="s">
        <v>1150</v>
      </c>
      <c r="P152" s="78"/>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99" t="str">
        <f>+IF(AND(K153&gt;0,O153="Ejecución"),(K153/877802)*Tabla28[[#This Row],[% participación]],IF(AND(K153&gt;0,O153&lt;&gt;"Ejecución"),"-",""))</f>
        <v/>
      </c>
      <c r="M153" s="65"/>
      <c r="N153" s="170" t="str">
        <f t="shared" si="6"/>
        <v/>
      </c>
      <c r="O153" s="159" t="s">
        <v>1150</v>
      </c>
      <c r="P153" s="78"/>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99" t="str">
        <f>+IF(AND(K154&gt;0,O154="Ejecución"),(K154/877802)*Tabla28[[#This Row],[% participación]],IF(AND(K154&gt;0,O154&lt;&gt;"Ejecución"),"-",""))</f>
        <v/>
      </c>
      <c r="M154" s="65"/>
      <c r="N154" s="170" t="str">
        <f t="shared" si="6"/>
        <v/>
      </c>
      <c r="O154" s="159" t="s">
        <v>1150</v>
      </c>
      <c r="P154" s="78"/>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99" t="str">
        <f>+IF(AND(K155&gt;0,O155="Ejecución"),(K155/877802)*Tabla28[[#This Row],[% participación]],IF(AND(K155&gt;0,O155&lt;&gt;"Ejecución"),"-",""))</f>
        <v/>
      </c>
      <c r="M155" s="65"/>
      <c r="N155" s="170" t="str">
        <f t="shared" si="6"/>
        <v/>
      </c>
      <c r="O155" s="159" t="s">
        <v>1150</v>
      </c>
      <c r="P155" s="78"/>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99" t="str">
        <f>+IF(AND(K156&gt;0,O156="Ejecución"),(K156/877802)*Tabla28[[#This Row],[% participación]],IF(AND(K156&gt;0,O156&lt;&gt;"Ejecución"),"-",""))</f>
        <v/>
      </c>
      <c r="M156" s="65"/>
      <c r="N156" s="170" t="str">
        <f t="shared" si="6"/>
        <v/>
      </c>
      <c r="O156" s="159" t="s">
        <v>1150</v>
      </c>
      <c r="P156" s="78"/>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99" t="str">
        <f>+IF(AND(K157&gt;0,O157="Ejecución"),(K157/877802)*Tabla28[[#This Row],[% participación]],IF(AND(K157&gt;0,O157&lt;&gt;"Ejecución"),"-",""))</f>
        <v/>
      </c>
      <c r="M157" s="65"/>
      <c r="N157" s="170" t="str">
        <f t="shared" si="6"/>
        <v/>
      </c>
      <c r="O157" s="159" t="s">
        <v>1150</v>
      </c>
      <c r="P157" s="78"/>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99" t="str">
        <f>+IF(AND(K158&gt;0,O158="Ejecución"),(K158/877802)*Tabla28[[#This Row],[% participación]],IF(AND(K158&gt;0,O158&lt;&gt;"Ejecución"),"-",""))</f>
        <v/>
      </c>
      <c r="M158" s="65"/>
      <c r="N158" s="170" t="str">
        <f t="shared" si="6"/>
        <v/>
      </c>
      <c r="O158" s="159" t="s">
        <v>1150</v>
      </c>
      <c r="P158" s="78"/>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99" t="str">
        <f>+IF(AND(K159&gt;0,O159="Ejecución"),(K159/877802)*Tabla28[[#This Row],[% participación]],IF(AND(K159&gt;0,O159&lt;&gt;"Ejecución"),"-",""))</f>
        <v/>
      </c>
      <c r="M159" s="65"/>
      <c r="N159" s="170" t="str">
        <f t="shared" si="6"/>
        <v/>
      </c>
      <c r="O159" s="159" t="s">
        <v>1150</v>
      </c>
      <c r="P159" s="78"/>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99" t="str">
        <f>+IF(AND(K160&gt;0,O160="Ejecución"),(K160/877802)*Tabla28[[#This Row],[% participación]],IF(AND(K160&gt;0,O160&lt;&gt;"Ejecución"),"-",""))</f>
        <v/>
      </c>
      <c r="M160" s="65"/>
      <c r="N160" s="170" t="str">
        <f t="shared" si="6"/>
        <v/>
      </c>
      <c r="O160" s="159" t="s">
        <v>1150</v>
      </c>
      <c r="P160" s="78"/>
    </row>
    <row r="161" spans="1:28" ht="23.1" customHeight="1" thickBot="1" x14ac:dyDescent="0.3">
      <c r="O161" s="172"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2659</v>
      </c>
      <c r="B163" s="206"/>
      <c r="C163" s="206"/>
      <c r="D163" s="206"/>
      <c r="E163" s="207"/>
      <c r="F163" s="208" t="s">
        <v>2660</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2657</v>
      </c>
      <c r="C168" s="232"/>
      <c r="D168" s="232"/>
      <c r="E168" s="8"/>
      <c r="F168" s="5"/>
      <c r="H168" s="80" t="s">
        <v>2656</v>
      </c>
      <c r="I168" s="213"/>
      <c r="J168" s="214"/>
      <c r="K168" s="214"/>
      <c r="L168" s="214"/>
      <c r="M168" s="214"/>
      <c r="N168" s="214"/>
      <c r="O168" s="215"/>
      <c r="Q168" s="51"/>
    </row>
    <row r="169" spans="1:28" x14ac:dyDescent="0.25">
      <c r="A169" s="9"/>
      <c r="B169" s="73" t="s">
        <v>2652</v>
      </c>
      <c r="C169" s="5"/>
      <c r="D169" s="5"/>
      <c r="E169" s="8"/>
      <c r="F169" s="79"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2667</v>
      </c>
      <c r="B172" s="203"/>
      <c r="C172" s="203"/>
      <c r="D172" s="203"/>
      <c r="E172" s="203"/>
      <c r="F172" s="203"/>
      <c r="G172" s="203"/>
      <c r="H172" s="203"/>
      <c r="I172" s="203"/>
      <c r="J172" s="203"/>
      <c r="K172" s="203"/>
      <c r="L172" s="203"/>
      <c r="M172" s="203"/>
      <c r="N172" s="203"/>
      <c r="O172" s="204"/>
      <c r="P172" s="75"/>
    </row>
    <row r="173" spans="1:28" ht="15" customHeight="1" x14ac:dyDescent="0.25">
      <c r="A173" s="196" t="s">
        <v>2673</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2668</v>
      </c>
      <c r="C176" s="223"/>
      <c r="D176" s="223"/>
      <c r="E176" s="223"/>
      <c r="F176" s="223"/>
      <c r="G176" s="223"/>
      <c r="H176" s="20"/>
      <c r="I176" s="176" t="s">
        <v>2674</v>
      </c>
      <c r="J176" s="177"/>
      <c r="K176" s="177"/>
      <c r="L176" s="177"/>
      <c r="M176" s="177"/>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2671</v>
      </c>
      <c r="O177" s="8"/>
      <c r="Q177" s="19"/>
      <c r="R177" s="19"/>
      <c r="S177" s="19"/>
      <c r="T177" s="19"/>
      <c r="U177" s="19"/>
      <c r="V177" s="19"/>
      <c r="W177" s="19"/>
      <c r="X177" s="19"/>
      <c r="Y177" s="19"/>
      <c r="Z177" s="19"/>
      <c r="AA177" s="19"/>
      <c r="AB177" s="19"/>
    </row>
    <row r="178" spans="1:28" ht="23.25" x14ac:dyDescent="0.25">
      <c r="A178" s="9"/>
      <c r="B178" s="227"/>
      <c r="C178" s="228"/>
      <c r="D178" s="229"/>
      <c r="E178" s="164"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1"/>
      <c r="Z178" s="162" t="str">
        <f>IF(Y178&gt;0,SUM(E180+Y178),"")</f>
        <v/>
      </c>
      <c r="AA178" s="19"/>
      <c r="AB178" s="19"/>
    </row>
    <row r="179" spans="1:28" ht="23.25" x14ac:dyDescent="0.25">
      <c r="A179" s="9"/>
      <c r="B179" s="189" t="s">
        <v>2668</v>
      </c>
      <c r="C179" s="189"/>
      <c r="D179" s="189"/>
      <c r="E179" s="168">
        <v>0.02</v>
      </c>
      <c r="F179" s="167">
        <v>0.03</v>
      </c>
      <c r="G179" s="162">
        <f>IF(F179&gt;0,SUM(E179+F179),"")</f>
        <v>0.05</v>
      </c>
      <c r="H179" s="5"/>
      <c r="I179" s="189" t="s">
        <v>2670</v>
      </c>
      <c r="J179" s="189"/>
      <c r="K179" s="189"/>
      <c r="L179" s="189"/>
      <c r="M179" s="169">
        <v>0.02</v>
      </c>
      <c r="O179" s="8"/>
      <c r="Q179" s="19"/>
      <c r="R179" s="156">
        <f>IF(M179&gt;0,SUM(L179+M179),"")</f>
        <v>0.02</v>
      </c>
      <c r="T179" s="19"/>
      <c r="U179" s="235" t="s">
        <v>1166</v>
      </c>
      <c r="V179" s="235"/>
      <c r="W179" s="235"/>
      <c r="X179" s="24">
        <v>0.02</v>
      </c>
      <c r="Y179" s="161"/>
      <c r="Z179" s="162" t="str">
        <f>IF(Y179&gt;0,SUM(E181+Y179),"")</f>
        <v/>
      </c>
      <c r="AA179" s="19"/>
      <c r="AB179" s="19"/>
    </row>
    <row r="180" spans="1:28" ht="23.25" hidden="1" x14ac:dyDescent="0.25">
      <c r="A180" s="9"/>
      <c r="B180" s="175"/>
      <c r="C180" s="175"/>
      <c r="D180" s="175"/>
      <c r="E180" s="166"/>
      <c r="H180" s="5"/>
      <c r="I180" s="175"/>
      <c r="J180" s="175"/>
      <c r="K180" s="175"/>
      <c r="L180" s="175"/>
      <c r="M180" s="5"/>
      <c r="O180" s="8"/>
      <c r="Q180" s="19"/>
      <c r="R180" s="156" t="str">
        <f>IF(S180&gt;0,SUM(L180+S180),"")</f>
        <v/>
      </c>
      <c r="S180" s="161"/>
      <c r="T180" s="19"/>
      <c r="U180" s="235" t="s">
        <v>1167</v>
      </c>
      <c r="V180" s="235"/>
      <c r="W180" s="235"/>
      <c r="X180" s="24">
        <v>0.03</v>
      </c>
      <c r="Y180" s="161"/>
      <c r="Z180" s="162" t="str">
        <f>IF(Y180&gt;0,SUM(E182+Y180),"")</f>
        <v/>
      </c>
      <c r="AA180" s="19"/>
      <c r="AB180" s="19"/>
    </row>
    <row r="181" spans="1:28" ht="23.25" hidden="1" x14ac:dyDescent="0.25">
      <c r="A181" s="9"/>
      <c r="B181" s="175"/>
      <c r="C181" s="175"/>
      <c r="D181" s="175"/>
      <c r="E181" s="166"/>
      <c r="H181" s="5"/>
      <c r="I181" s="175"/>
      <c r="J181" s="175"/>
      <c r="K181" s="175"/>
      <c r="L181" s="175"/>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5"/>
      <c r="C182" s="175"/>
      <c r="D182" s="175"/>
      <c r="E182" s="166"/>
      <c r="H182" s="5"/>
      <c r="I182" s="175"/>
      <c r="J182" s="175"/>
      <c r="K182" s="175"/>
      <c r="L182" s="175"/>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6" t="str">
        <f>IF(S183&gt;0,SUM(L183+S183),"")</f>
        <v/>
      </c>
      <c r="S183" s="161"/>
      <c r="T183" s="19"/>
      <c r="U183" s="19"/>
      <c r="V183" s="19"/>
      <c r="W183" s="19"/>
      <c r="X183" s="19"/>
      <c r="Y183" s="19"/>
      <c r="Z183" s="19"/>
      <c r="AA183" s="19"/>
      <c r="AB183" s="19"/>
    </row>
    <row r="184" spans="1:28" x14ac:dyDescent="0.25">
      <c r="A184" s="9"/>
      <c r="B184" s="86" t="s">
        <v>2669</v>
      </c>
      <c r="C184" s="86"/>
      <c r="D184" s="86"/>
      <c r="E184" s="86"/>
      <c r="F184" s="86"/>
      <c r="G184" s="86"/>
      <c r="H184" s="86"/>
      <c r="I184" s="86"/>
      <c r="J184" s="86"/>
      <c r="K184" s="86"/>
      <c r="L184" s="86"/>
      <c r="M184" s="86"/>
      <c r="N184" s="87"/>
      <c r="O184" s="88"/>
    </row>
    <row r="185" spans="1:28" x14ac:dyDescent="0.25">
      <c r="A185" s="9"/>
      <c r="B185" s="89" t="s">
        <v>2627</v>
      </c>
      <c r="C185" s="163">
        <f>+SUM(G179:G182)</f>
        <v>0.05</v>
      </c>
      <c r="D185" s="90" t="s">
        <v>2628</v>
      </c>
      <c r="E185" s="93">
        <f>+(C185*SUM(K20:K35))</f>
        <v>184509319.20000002</v>
      </c>
      <c r="F185" s="91"/>
      <c r="G185" s="92"/>
      <c r="H185" s="87"/>
      <c r="I185" s="89" t="s">
        <v>2627</v>
      </c>
      <c r="J185" s="163">
        <f>+SUM(M179:M183)</f>
        <v>0.02</v>
      </c>
      <c r="K185" s="234" t="s">
        <v>2628</v>
      </c>
      <c r="L185" s="234"/>
      <c r="M185" s="93">
        <f>+J185*(SUM(K20:K35))</f>
        <v>73803727.680000007</v>
      </c>
      <c r="N185" s="94"/>
      <c r="O185" s="95"/>
    </row>
    <row r="186" spans="1:28" ht="15.75" thickBot="1" x14ac:dyDescent="0.3">
      <c r="A186" s="10"/>
      <c r="B186" s="96"/>
      <c r="C186" s="96"/>
      <c r="D186" s="96"/>
      <c r="E186" s="96"/>
      <c r="F186" s="96"/>
      <c r="G186" s="96"/>
      <c r="H186" s="96"/>
      <c r="I186" s="165" t="s">
        <v>2672</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3" t="s">
        <v>2636</v>
      </c>
      <c r="C192" s="193"/>
      <c r="E192" s="5" t="s">
        <v>20</v>
      </c>
      <c r="H192" s="26" t="s">
        <v>24</v>
      </c>
      <c r="J192" s="5" t="s">
        <v>2637</v>
      </c>
      <c r="K192" s="5"/>
      <c r="M192" s="5"/>
      <c r="N192" s="5"/>
      <c r="O192" s="8"/>
      <c r="Q192" s="151"/>
      <c r="R192" s="152"/>
      <c r="S192" s="152"/>
      <c r="T192" s="151"/>
    </row>
    <row r="193" spans="1:18" x14ac:dyDescent="0.25">
      <c r="A193" s="9"/>
      <c r="C193" s="124">
        <v>41982</v>
      </c>
      <c r="D193" s="5"/>
      <c r="E193" s="123">
        <v>1911</v>
      </c>
      <c r="F193" s="5"/>
      <c r="G193" s="5"/>
      <c r="H193" s="174" t="s">
        <v>2688</v>
      </c>
      <c r="J193" s="5"/>
      <c r="K193" s="124">
        <v>38845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3" t="s">
        <v>2658</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3" t="s">
        <v>2688</v>
      </c>
      <c r="D211" s="21"/>
      <c r="G211" s="27" t="s">
        <v>2620</v>
      </c>
      <c r="H211" s="145" t="s">
        <v>2689</v>
      </c>
      <c r="J211" s="27" t="s">
        <v>2622</v>
      </c>
      <c r="K211" s="145" t="s">
        <v>2689</v>
      </c>
      <c r="L211" s="21"/>
      <c r="M211" s="21"/>
      <c r="N211" s="21"/>
      <c r="O211" s="8"/>
    </row>
    <row r="212" spans="1:15" x14ac:dyDescent="0.25">
      <c r="A212" s="9"/>
      <c r="B212" s="27" t="s">
        <v>2619</v>
      </c>
      <c r="C212" s="144" t="s">
        <v>2688</v>
      </c>
      <c r="D212" s="21"/>
      <c r="G212" s="27" t="s">
        <v>2621</v>
      </c>
      <c r="H212" s="145" t="s">
        <v>2690</v>
      </c>
      <c r="J212" s="27" t="s">
        <v>2623</v>
      </c>
      <c r="K212" s="144" t="s">
        <v>2691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a65d333d-5b59-4810-bc94-b80d9325abbc"/>
    <ds:schemaRef ds:uri="http://purl.org/dc/elements/1.1/"/>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 ds:uri="4fb10211-09fb-4e80-9f0b-184718d5d98c"/>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 de Windows</cp:lastModifiedBy>
  <cp:lastPrinted>2020-12-30T01:10:17Z</cp:lastPrinted>
  <dcterms:created xsi:type="dcterms:W3CDTF">2020-10-14T21:57:42Z</dcterms:created>
  <dcterms:modified xsi:type="dcterms:W3CDTF">2021-01-06T02:26:45Z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