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<sst xmlns="http://schemas.openxmlformats.org/spreadsheetml/2006/main" count="3665" uniqueCount="2785">
  <si>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</si>
  <si>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</si>
  <si>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</si>
  <si>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</si>
  <si>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</si>
  <si>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</si>
  <si>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</si>
  <si>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</si>
  <si>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</si>
  <si>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</si>
  <si>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</si>
  <si>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</si>
  <si>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</si>
  <si>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</si>
  <si>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</si>
  <si>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</si>
  <si>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</si>
  <si>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</si>
  <si>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</si>
  <si>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</si>
  <si>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</si>
  <si>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</si>
  <si>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</si>
  <si>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</si>
  <si>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</si>
  <si>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</si>
  <si>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</si>
  <si>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</si>
  <si>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</si>
  <si>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</si>
  <si>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</si>
  <si>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</si>
  <si>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</si>
  <si>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</si>
  <si>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</si>
  <si>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</si>
  <si>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</si>
  <si>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</si>
  <si>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</si>
  <si>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</si>
  <si>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</si>
  <si>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</si>
  <si>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</si>
  <si>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</si>
  <si>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</si>
  <si>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</si>
  <si>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</si>
  <si>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</si>
  <si>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</si>
  <si>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</si>
  <si>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</si>
  <si>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</si>
  <si>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</si>
  <si>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</si>
  <si>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</si>
  <si>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</si>
  <si>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</si>
  <si>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</si>
  <si>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</si>
  <si>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</si>
  <si>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</si>
  <si>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</si>
  <si>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</si>
  <si>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</si>
  <si>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</si>
  <si>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</si>
  <si>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</si>
  <si>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</si>
  <si>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</si>
  <si>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</si>
  <si>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</si>
  <si>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</si>
  <si>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</si>
  <si>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</si>
  <si>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</si>
  <si>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</si>
  <si>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</si>
  <si>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</si>
  <si>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</si>
  <si>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</si>
  <si>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</si>
  <si>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</si>
  <si>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</si>
  <si>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</si>
  <si>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</si>
  <si>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</si>
  <si>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</si>
  <si>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</si>
  <si>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</si>
  <si>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</si>
  <si>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</si>
  <si>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</si>
  <si>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</si>
  <si>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</si>
  <si>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</si>
  <si>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</si>
  <si>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</si>
  <si>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</si>
  <si>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</si>
  <si>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</si>
  <si>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</si>
  <si>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</si>
  <si>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</si>
  <si>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</si>
  <si>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</si>
  <si>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</si>
  <si>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</si>
  <si>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</si>
  <si>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</si>
  <si>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</si>
  <si>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</si>
  <si>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</si>
  <si>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</si>
  <si>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</si>
  <si>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</si>
  <si>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</si>
  <si>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</si>
  <si>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</si>
  <si>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</si>
  <si>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</si>
  <si>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</si>
  <si>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</si>
  <si>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</si>
  <si>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</si>
  <si>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</si>
  <si>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</si>
  <si>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</si>
  <si>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</si>
  <si>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</si>
  <si>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</si>
  <si>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</si>
  <si>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</si>
  <si>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</si>
  <si>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</si>
  <si>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</si>
  <si>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</si>
  <si>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</si>
  <si>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</si>
  <si>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</si>
  <si>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</si>
  <si>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</si>
  <si>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</si>
  <si>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</si>
  <si>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</si>
  <si>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</si>
  <si>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</si>
  <si>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</si>
  <si>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</si>
  <si>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</si>
  <si>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</si>
  <si>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</si>
  <si>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</si>
  <si>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</si>
  <si>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</si>
  <si>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</si>
  <si>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</si>
  <si>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</si>
  <si>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</si>
  <si>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</si>
  <si>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</si>
  <si>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</si>
  <si>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</si>
  <si>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</si>
  <si>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</si>
  <si>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</si>
  <si>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</si>
  <si>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</si>
  <si>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</si>
  <si>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</si>
  <si>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</si>
  <si>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</si>
  <si>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</si>
  <si>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</si>
  <si>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</si>
  <si>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</si>
  <si>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</si>
  <si>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</si>
  <si>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</si>
  <si>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</si>
  <si>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</si>
  <si>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</si>
  <si>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</si>
  <si>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</si>
  <si>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</si>
  <si>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</si>
  <si>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</si>
  <si>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</si>
  <si>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</si>
  <si>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</si>
  <si>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</si>
  <si>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</si>
  <si>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</si>
  <si>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</si>
  <si>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</si>
  <si>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</si>
  <si>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</si>
  <si>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</si>
  <si>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</si>
  <si>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</si>
  <si>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</si>
  <si>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</si>
  <si>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</si>
  <si>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</si>
  <si>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</si>
  <si>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</si>
  <si>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</si>
  <si>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</si>
  <si>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</si>
  <si>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</si>
  <si>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</si>
  <si>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</si>
  <si>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</si>
  <si>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</si>
  <si>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</si>
  <si>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</si>
  <si>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</si>
  <si>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</si>
  <si>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</si>
  <si>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</si>
  <si>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</si>
  <si>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</si>
  <si>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</si>
  <si>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</si>
  <si>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</si>
  <si>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</si>
  <si>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</si>
  <si>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</si>
  <si>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</si>
  <si>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</si>
  <si>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</si>
  <si>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</si>
  <si>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</si>
  <si>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</si>
  <si>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</si>
  <si>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</si>
  <si>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</si>
  <si>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</si>
  <si>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</si>
  <si>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</si>
  <si>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</si>
  <si>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</si>
  <si>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</si>
  <si>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</si>
  <si>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</si>
  <si>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</si>
  <si>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</si>
  <si>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</si>
  <si>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</si>
  <si>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</si>
  <si>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</si>
  <si>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</si>
  <si>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</si>
  <si>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</si>
  <si>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</si>
  <si>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</si>
  <si>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</si>
  <si>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</si>
  <si>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</si>
  <si>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</si>
  <si>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</si>
  <si>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</si>
  <si>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</si>
  <si>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</si>
  <si>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</si>
  <si>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</si>
  <si>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</si>
  <si>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</si>
  <si>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</si>
  <si>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</si>
  <si>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</si>
  <si>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</si>
  <si>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</si>
  <si>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</si>
  <si>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</si>
  <si>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</si>
  <si>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</si>
  <si>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</si>
  <si>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</si>
  <si>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</si>
  <si>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</si>
  <si>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</si>
  <si>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</si>
  <si>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</si>
  <si>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</si>
  <si>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</si>
  <si>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</si>
  <si>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</si>
  <si>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</si>
  <si>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</si>
  <si>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</si>
  <si>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</si>
  <si>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</si>
  <si>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</si>
  <si>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</si>
  <si>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</si>
  <si>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</si>
  <si>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</si>
  <si>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</si>
  <si>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</si>
  <si>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</si>
  <si>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</si>
  <si>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</si>
  <si>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</si>
  <si>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</si>
  <si>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</si>
  <si>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</si>
  <si>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</si>
  <si>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</si>
  <si>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</si>
  <si>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</si>
  <si>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</si>
  <si>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</si>
  <si>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</si>
  <si>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</si>
  <si>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</si>
  <si>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</si>
  <si>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</si>
  <si>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</si>
  <si>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</si>
  <si>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</si>
  <si>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</si>
  <si>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</si>
  <si>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</si>
  <si>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</si>
  <si>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</si>
  <si>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</si>
  <si>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</si>
  <si>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</si>
  <si>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</si>
  <si>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</si>
  <si>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</si>
  <si>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</si>
  <si>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</si>
  <si>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</si>
  <si>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</si>
  <si>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</si>
  <si>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</si>
  <si>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</si>
  <si>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</si>
  <si>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</si>
  <si>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</si>
  <si>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</si>
  <si>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</si>
  <si>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</si>
  <si>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</si>
  <si>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</si>
  <si>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</si>
  <si>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</si>
  <si>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</si>
  <si>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</si>
  <si>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</si>
  <si>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</si>
  <si>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</si>
  <si>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</si>
  <si>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</si>
  <si>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</si>
  <si>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</si>
  <si>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</si>
  <si>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</si>
  <si>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</si>
  <si>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</si>
  <si>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</si>
  <si>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</si>
  <si>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</si>
  <si>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</si>
  <si>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</si>
  <si>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</si>
  <si>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</si>
  <si>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</si>
  <si>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</si>
  <si>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</si>
  <si>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</si>
  <si>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</si>
  <si>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</si>
  <si>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</si>
  <si>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</si>
  <si>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</si>
  <si>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</si>
  <si>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</si>
  <si>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</si>
  <si>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</si>
  <si>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</si>
  <si>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</si>
  <si>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</si>
  <si>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</si>
  <si>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</si>
  <si>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</si>
  <si>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</si>
  <si>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</si>
  <si>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</si>
  <si>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</si>
  <si>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</si>
  <si>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</si>
  <si>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</si>
  <si>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</si>
  <si>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</si>
  <si>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</si>
  <si>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</si>
  <si>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</si>
  <si>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</si>
  <si>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</si>
  <si>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</si>
  <si>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</si>
  <si>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</si>
  <si>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</si>
  <si>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</si>
  <si>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</si>
  <si>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</si>
  <si>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</si>
  <si>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</si>
  <si>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</si>
  <si>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</si>
  <si>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</si>
  <si>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</si>
  <si>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</si>
  <si>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</si>
  <si>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</si>
  <si>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</si>
  <si>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</si>
  <si>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</si>
  <si>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</si>
  <si>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</si>
  <si>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</si>
  <si>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</si>
  <si>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</si>
  <si>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</si>
  <si>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</si>
  <si>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</si>
  <si>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</si>
  <si>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</si>
  <si>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</si>
  <si>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</si>
  <si>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</si>
  <si>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</si>
  <si>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</si>
  <si>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</si>
  <si>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</si>
  <si>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</si>
  <si>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</si>
  <si>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</si>
  <si>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</si>
  <si>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</si>
  <si>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</si>
  <si>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</si>
  <si>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</si>
  <si>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</si>
  <si>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</si>
  <si>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</si>
  <si>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</si>
  <si>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</si>
  <si>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</si>
  <si>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</si>
  <si>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</si>
  <si>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</si>
  <si>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</si>
  <si>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</si>
  <si>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</si>
  <si>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</si>
  <si>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</si>
  <si>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</si>
  <si>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</si>
  <si>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</si>
  <si>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</si>
  <si>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</si>
  <si>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</si>
  <si>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</si>
  <si>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</si>
  <si>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</si>
  <si>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</si>
  <si>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</si>
  <si>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</si>
  <si>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</si>
  <si>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</si>
  <si>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</si>
  <si>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</si>
  <si>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</si>
  <si>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</si>
  <si>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</si>
  <si>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</si>
  <si>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</si>
  <si>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</si>
  <si>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</si>
  <si>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</si>
  <si>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</si>
  <si>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</si>
  <si>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</si>
  <si>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</si>
  <si>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</si>
  <si>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</si>
  <si>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</si>
  <si>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</si>
  <si>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</si>
  <si>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</si>
  <si>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</si>
  <si>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</si>
  <si>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</si>
  <si>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</si>
  <si>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</si>
  <si>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</si>
  <si>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</si>
  <si>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</si>
  <si>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</si>
  <si>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</si>
  <si>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</si>
  <si>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</si>
  <si>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</si>
  <si>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</si>
  <si>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</si>
  <si>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</si>
  <si>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</si>
  <si>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</si>
  <si>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</si>
  <si>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</si>
  <si>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</si>
  <si>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</si>
  <si>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</si>
  <si>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</si>
  <si>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</si>
  <si>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</si>
  <si>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</si>
  <si>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</si>
  <si>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</si>
  <si>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</si>
  <si>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</si>
  <si>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</si>
  <si>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</si>
  <si>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</si>
  <si>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</si>
  <si>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</si>
  <si>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</si>
  <si>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</si>
  <si>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</si>
  <si>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</si>
  <si>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</si>
  <si>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</si>
  <si>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</si>
  <si>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</si>
  <si>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</si>
  <si>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</si>
  <si>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</si>
  <si>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</si>
  <si>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</si>
  <si>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</si>
  <si>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</si>
  <si>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</si>
  <si>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</si>
  <si>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</si>
  <si>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</si>
  <si>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</si>
  <si>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</si>
  <si>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</si>
  <si>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</si>
  <si>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</si>
  <si>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</si>
  <si>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</si>
  <si>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</si>
  <si>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</si>
  <si>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</si>
  <si>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</si>
  <si>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</si>
  <si>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</si>
  <si>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</si>
  <si>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</si>
  <si>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</si>
  <si>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</si>
  <si>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</si>
  <si>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</si>
  <si>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</si>
  <si>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</si>
  <si>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</si>
  <si>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</si>
  <si>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</si>
  <si>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</si>
  <si>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</si>
  <si>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</si>
  <si>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</si>
  <si>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</si>
  <si>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</si>
  <si>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</si>
  <si>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</si>
  <si>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</si>
  <si>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</si>
  <si>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</si>
  <si>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</si>
  <si>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</si>
  <si>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</si>
  <si>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</si>
  <si>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</si>
  <si>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</si>
  <si>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</si>
  <si>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</si>
  <si>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</si>
  <si>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</si>
  <si>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</si>
  <si>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</si>
  <si>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</si>
  <si>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</si>
  <si>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</si>
  <si>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</si>
  <si>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</si>
  <si>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</si>
  <si>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</si>
  <si>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</si>
  <si>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</si>
  <si>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</si>
  <si>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</si>
  <si>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</si>
  <si>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</si>
  <si>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</si>
  <si>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</si>
  <si>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</si>
  <si>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</si>
  <si>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</si>
  <si>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</si>
  <si>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</si>
  <si>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</si>
  <si>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</si>
  <si>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</si>
  <si>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</si>
  <si>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</si>
  <si>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</si>
  <si>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</si>
  <si>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</si>
  <si>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</si>
  <si>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</si>
  <si>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</si>
  <si>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</si>
  <si>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</si>
  <si>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</si>
  <si>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</si>
  <si>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</si>
  <si>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</si>
  <si>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</si>
  <si>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</si>
  <si>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</si>
  <si>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</si>
  <si>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</si>
  <si>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</si>
  <si>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</si>
  <si>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</si>
  <si>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</si>
  <si>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</si>
  <si>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</si>
  <si>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</si>
  <si>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</si>
  <si>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</si>
  <si>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</si>
  <si>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</si>
  <si>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</si>
  <si>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</si>
  <si>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</si>
  <si>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</si>
  <si>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</si>
  <si>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</si>
  <si>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</si>
  <si>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</si>
  <si>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</si>
  <si>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</si>
  <si>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</si>
  <si>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</si>
  <si>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</si>
  <si>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</si>
  <si>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</si>
  <si>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</si>
  <si>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</si>
  <si>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</si>
  <si>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</si>
  <si>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</si>
  <si>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</si>
  <si>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</si>
  <si>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</si>
  <si>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</si>
  <si>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</si>
  <si>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</si>
  <si>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</si>
  <si>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</si>
  <si>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</si>
  <si>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</si>
  <si>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</si>
  <si>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</si>
  <si>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</si>
  <si>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</si>
  <si>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</si>
  <si>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</si>
  <si>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</si>
  <si>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</si>
  <si>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</si>
  <si>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</si>
  <si>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</si>
  <si>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</si>
  <si>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</si>
  <si>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</si>
  <si>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</si>
  <si>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</si>
  <si>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</si>
  <si>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</si>
  <si>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</si>
  <si>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</si>
  <si>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</si>
  <si>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</si>
  <si>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</si>
  <si>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</si>
  <si>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</si>
  <si>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</si>
  <si>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</si>
  <si>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</si>
  <si>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</si>
  <si>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</si>
  <si>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</si>
  <si>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</si>
  <si>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</si>
  <si>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</si>
  <si>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</si>
  <si>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</si>
  <si>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</si>
  <si>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</si>
  <si>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</si>
  <si>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</si>
  <si>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</si>
  <si>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</si>
  <si>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</si>
  <si>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</si>
  <si>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</si>
  <si>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</si>
  <si>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</si>
  <si>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</si>
  <si>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</si>
  <si>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</si>
  <si>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</si>
  <si>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</si>
  <si>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</si>
  <si>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</si>
  <si>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</si>
  <si>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</si>
  <si>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</si>
  <si>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</si>
  <si>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</si>
  <si>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</si>
  <si>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</si>
  <si>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</si>
  <si>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</si>
  <si>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</si>
  <si>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</si>
  <si>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</si>
  <si>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</si>
  <si>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</si>
  <si>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</si>
  <si>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</si>
  <si>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</si>
  <si>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</si>
  <si>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</si>
  <si>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</si>
  <si>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</si>
  <si>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</si>
  <si>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</si>
  <si>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</si>
  <si>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</si>
  <si>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</si>
  <si>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</si>
  <si>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</si>
  <si>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</si>
  <si>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</si>
  <si>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</si>
  <si>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</si>
  <si>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</si>
  <si>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</si>
  <si>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</si>
  <si>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</si>
  <si>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</si>
  <si>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</si>
  <si>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</si>
  <si>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</si>
  <si>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</si>
  <si>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</si>
  <si>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</si>
  <si>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</si>
  <si>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</si>
  <si>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</si>
  <si>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</si>
  <si>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</si>
  <si>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</si>
  <si>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</si>
  <si>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</si>
  <si>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</si>
  <si>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</si>
  <si>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</si>
  <si>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</si>
  <si>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</si>
  <si>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</si>
  <si>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</si>
  <si>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</si>
  <si>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</si>
  <si>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</si>
  <si>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</si>
  <si>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</si>
  <si>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</si>
  <si>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</si>
  <si>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</si>
  <si>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</si>
  <si>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</si>
  <si>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</si>
  <si>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</si>
  <si>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</si>
  <si>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</si>
  <si>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</si>
  <si>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</si>
  <si>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</si>
  <si>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</si>
  <si>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</si>
  <si>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</si>
  <si>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</si>
  <si>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</si>
  <si>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</si>
  <si>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</si>
  <si>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</si>
  <si>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</si>
  <si>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</si>
  <si>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</si>
  <si>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</si>
  <si>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</si>
  <si>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</si>
  <si>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</si>
  <si>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</si>
  <si>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</si>
  <si>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</si>
  <si>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</si>
  <si>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</si>
  <si>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</si>
  <si>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</si>
  <si>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</si>
  <si>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</si>
  <si>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</si>
  <si>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</si>
  <si>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</si>
  <si>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</si>
  <si>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</si>
  <si>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</si>
  <si>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</si>
  <si>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</si>
  <si>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</si>
  <si>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</si>
  <si>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</si>
  <si>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</si>
  <si>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</si>
  <si>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</si>
  <si>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</si>
  <si>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</si>
  <si>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</si>
  <si>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</si>
  <si>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</si>
  <si>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</si>
  <si>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</si>
  <si>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</si>
  <si>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</si>
  <si>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</si>
  <si>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</si>
  <si>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</si>
  <si>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</si>
  <si>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</si>
  <si>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</si>
  <si>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</si>
  <si>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</si>
  <si>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</si>
  <si>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</si>
  <si>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</si>
  <si>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</si>
  <si>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</si>
  <si>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</si>
  <si>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</si>
  <si>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</si>
  <si>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</si>
  <si>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</si>
  <si>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</si>
  <si>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</si>
  <si>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</si>
  <si>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</si>
  <si>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</si>
  <si>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</si>
  <si>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</si>
  <si>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</si>
  <si>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</si>
  <si>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</si>
  <si>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</si>
  <si>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</si>
  <si>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</si>
  <si>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</si>
  <si>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</si>
  <si>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</si>
  <si>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</si>
  <si>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</si>
  <si>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</si>
  <si>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</si>
  <si>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</si>
  <si>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</si>
  <si>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</si>
  <si>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</si>
  <si>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</si>
  <si>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</si>
  <si>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</si>
  <si>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</si>
  <si>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</si>
  <si>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</si>
  <si>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</si>
  <si>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</si>
  <si>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</si>
  <si>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</si>
  <si>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</si>
  <si>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</si>
  <si>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</si>
  <si>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</si>
  <si>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</si>
  <si>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</si>
  <si>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</si>
  <si>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</si>
  <si>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</si>
  <si>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</si>
  <si>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</si>
  <si>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</si>
  <si>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</si>
  <si>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</si>
  <si>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</si>
  <si>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</si>
  <si>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</si>
  <si>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</si>
  <si>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</si>
  <si>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</si>
  <si>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</si>
  <si>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</si>
  <si>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</si>
  <si>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</si>
  <si>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</si>
  <si>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</si>
  <si>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</si>
  <si>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</si>
  <si>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</si>
  <si>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</si>
  <si>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</si>
  <si>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</si>
  <si>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</si>
  <si>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</si>
  <si>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</si>
  <si>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</si>
  <si>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</si>
  <si>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</si>
  <si>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</si>
  <si>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</si>
  <si>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</si>
  <si>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</si>
  <si>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</si>
  <si>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</si>
  <si>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</si>
  <si>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</si>
  <si>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</si>
  <si>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</si>
  <si>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</si>
  <si>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</si>
  <si>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</si>
  <si>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</si>
  <si>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</si>
  <si>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</si>
  <si>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</si>
  <si>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</si>
  <si>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</si>
  <si>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</si>
  <si>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</si>
  <si>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</si>
  <si>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</si>
  <si>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</si>
  <si>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</si>
  <si>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</si>
  <si>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</si>
  <si>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</si>
  <si>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</si>
  <si>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</si>
  <si>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</si>
  <si>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</si>
  <si>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</si>
  <si>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</si>
  <si>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</si>
  <si>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</si>
  <si>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</si>
  <si>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</si>
  <si>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</si>
  <si>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</si>
  <si>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</si>
  <si>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</si>
  <si>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</si>
  <si>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</si>
  <si>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</si>
  <si>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</si>
  <si>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</si>
  <si>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</si>
  <si>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</si>
  <si>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</si>
  <si>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</si>
  <si>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</si>
  <si>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</si>
  <si>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</si>
  <si>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</si>
  <si>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</si>
  <si>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</si>
  <si>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</si>
  <si>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</si>
  <si>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</si>
  <si>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</si>
  <si>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</si>
  <si>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</si>
  <si>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</si>
  <si>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</si>
  <si>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</si>
  <si>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</si>
  <si>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</si>
  <si>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</si>
  <si>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</si>
  <si>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</si>
  <si>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</si>
  <si>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</si>
  <si>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</si>
  <si>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</si>
  <si>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</si>
  <si>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</si>
  <si>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</si>
  <si>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</si>
  <si>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</si>
  <si>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</si>
  <si>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</si>
  <si>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</si>
  <si>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</si>
  <si>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</si>
  <si>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</si>
  <si>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</si>
  <si>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</si>
  <si>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</si>
  <si>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</si>
  <si>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</si>
  <si>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</si>
  <si>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</si>
  <si>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</si>
  <si>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</si>
  <si>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</si>
  <si>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</si>
  <si>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</si>
  <si>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</si>
  <si>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</si>
  <si>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</si>
  <si>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</si>
  <si>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</si>
  <si>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</si>
  <si>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</si>
  <si>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</si>
  <si>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</si>
  <si>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</si>
  <si>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</si>
  <si>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</si>
  <si>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</si>
  <si>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</si>
  <si>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</si>
  <si>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</si>
  <si>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</si>
  <si>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</si>
  <si>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</si>
  <si>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</si>
  <si>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</si>
  <si>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</si>
  <si>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</si>
  <si>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</si>
  <si>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</si>
  <si>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</si>
  <si>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</si>
  <si>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</si>
  <si>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</si>
  <si>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</si>
  <si>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</si>
  <si>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</si>
  <si>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</si>
  <si>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</si>
  <si>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</si>
  <si>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</si>
  <si>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</si>
  <si>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</si>
  <si>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</si>
  <si>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</si>
  <si>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</si>
  <si>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</si>
  <si>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</si>
  <si>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</si>
  <si>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</si>
  <si>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</si>
  <si>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</si>
  <si>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</si>
  <si>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</si>
  <si>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</si>
  <si>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</si>
  <si>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</si>
  <si>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</si>
  <si>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</si>
  <si>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</si>
  <si>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</si>
  <si>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</si>
  <si>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</si>
  <si>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</si>
  <si>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</si>
  <si>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</si>
  <si>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</si>
  <si>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</si>
  <si>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</si>
  <si>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</si>
  <si>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</si>
  <si>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</si>
  <si>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</si>
  <si>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</si>
  <si>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</si>
  <si>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</si>
  <si>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</si>
  <si>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</si>
  <si>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</si>
  <si>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</si>
  <si>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</si>
  <si>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</si>
  <si>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</si>
  <si>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</si>
  <si>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</si>
  <si>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</si>
  <si>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</si>
  <si>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</si>
  <si>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</si>
  <si>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</si>
  <si>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</si>
  <si>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</si>
  <si>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</si>
  <si>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</si>
  <si>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</si>
  <si>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</si>
  <si>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</si>
  <si>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</si>
  <si>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</si>
  <si>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</si>
  <si>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</si>
  <si>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</si>
  <si>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</si>
  <si>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</si>
  <si>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</si>
  <si>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</si>
  <si>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</si>
  <si>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</si>
  <si>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</si>
  <si>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</si>
  <si>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</si>
  <si>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</si>
  <si>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</si>
  <si>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</si>
  <si>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</si>
  <si>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</si>
  <si>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</si>
  <si>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</si>
  <si>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</si>
  <si>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</si>
  <si>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</si>
  <si>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</si>
  <si>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</si>
  <si>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</si>
  <si>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</si>
  <si>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</si>
  <si>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</si>
  <si>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</si>
  <si>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</si>
  <si>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</si>
  <si>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</si>
  <si>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</si>
  <si>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</si>
  <si>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</si>
  <si>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</si>
  <si>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</si>
  <si>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</si>
  <si>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</si>
  <si>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</si>
  <si>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</si>
  <si>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</si>
  <si>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</si>
  <si>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</si>
  <si>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</si>
  <si>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</si>
  <si>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</si>
  <si>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</si>
  <si>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</si>
  <si>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</si>
  <si>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</si>
  <si>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</si>
  <si>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</si>
  <si>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</si>
  <si>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</si>
  <si>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</si>
  <si>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</si>
  <si>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</si>
  <si>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</si>
  <si>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</si>
  <si>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</si>
  <si>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</si>
  <si>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</si>
  <si>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</si>
  <si>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</si>
  <si>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</si>
  <si>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</si>
  <si>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</si>
  <si>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</si>
  <si>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</si>
  <si>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</si>
  <si>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</si>
  <si>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</si>
  <si>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</si>
  <si>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</si>
  <si>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</si>
  <si>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</si>
  <si>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</si>
  <si>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</si>
  <si>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</si>
  <si>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</si>
  <si>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</si>
  <si>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</si>
  <si>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</si>
  <si>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</si>
  <si>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</si>
  <si>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</si>
  <si>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</si>
  <si>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</si>
  <si>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</si>
  <si>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</si>
  <si>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</si>
  <si>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</si>
  <si>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</si>
  <si>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</si>
  <si>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</si>
  <si>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</si>
  <si>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</si>
  <si>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</si>
  <si>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</si>
  <si>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</si>
  <si>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</si>
  <si>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</si>
  <si>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</si>
  <si>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</si>
  <si>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</si>
  <si>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</si>
  <si>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</si>
  <si>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</si>
  <si>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</si>
  <si>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</si>
  <si>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</si>
  <si>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</si>
  <si>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</si>
  <si>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</si>
  <si>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</si>
  <si>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</si>
  <si>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</si>
  <si>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</si>
  <si>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</si>
  <si>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</si>
  <si>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</si>
  <si>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</si>
  <si>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</si>
  <si>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</si>
  <si>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</si>
  <si>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</si>
  <si>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</si>
  <si>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</si>
  <si>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</si>
  <si>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</si>
  <si>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</si>
  <si>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</si>
  <si>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</si>
  <si>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</si>
  <si>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</si>
  <si>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</si>
  <si>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</si>
  <si>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</si>
  <si>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</si>
  <si>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</si>
  <si>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</si>
  <si>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</si>
  <si>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</si>
  <si>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</si>
  <si>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</si>
  <si>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</si>
  <si>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</si>
  <si>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</si>
  <si>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</si>
  <si>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</si>
  <si>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</si>
  <si>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</si>
  <si>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</si>
  <si>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</si>
  <si>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</si>
  <si>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</si>
  <si>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</si>
  <si>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</si>
  <si>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</si>
  <si>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</si>
  <si>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</si>
  <si>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</si>
  <si>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</si>
  <si>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</si>
  <si>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</si>
  <si>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</si>
  <si>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</si>
  <si>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</si>
  <si>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</si>
  <si>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</si>
  <si>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</si>
  <si>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</si>
  <si>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</si>
  <si>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</si>
  <si>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</si>
  <si>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</si>
  <si>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</si>
  <si>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</si>
  <si>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</si>
  <si>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</si>
  <si>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</si>
  <si>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</si>
  <si>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</si>
  <si>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</si>
  <si>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</si>
  <si>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</si>
  <si>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</si>
  <si>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</si>
  <si>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</si>
  <si>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</si>
  <si>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</si>
  <si>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</si>
  <si>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</si>
  <si>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</si>
  <si>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</si>
  <si>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</si>
  <si>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</si>
  <si>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</si>
  <si>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</si>
  <si>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</si>
  <si>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</si>
  <si>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</si>
  <si>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</si>
  <si>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</si>
  <si>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</si>
  <si>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</si>
  <si>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</si>
  <si>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</si>
  <si>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</si>
  <si>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</si>
  <si>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</si>
  <si>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</si>
  <si>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</si>
  <si>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</si>
  <si>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</si>
  <si>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</si>
  <si>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</si>
  <si>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</si>
  <si>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</si>
  <si>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</si>
  <si>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</si>
  <si>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</si>
  <si>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</si>
  <si>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</si>
  <si>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</si>
  <si>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</si>
  <si>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</si>
  <si>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</si>
  <si>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</si>
  <si>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</si>
  <si>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</si>
  <si>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</si>
  <si>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</si>
  <si>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</si>
  <si>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</si>
  <si>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</si>
  <si>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</si>
  <si>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</si>
  <si>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</si>
  <si>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</si>
  <si>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</si>
  <si>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</si>
  <si>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</si>
  <si>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</si>
  <si>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</si>
  <si>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</si>
  <si>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</si>
  <si>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</si>
  <si>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</si>
  <si>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</si>
  <si>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</si>
  <si>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</si>
  <si>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</si>
  <si>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</si>
  <si>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</si>
  <si>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</si>
  <si>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</si>
  <si>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</si>
  <si>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</si>
  <si>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</si>
  <si>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</si>
  <si>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</si>
  <si>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</si>
  <si>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</si>
  <si>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</si>
  <si>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</si>
  <si>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</si>
  <si>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</si>
  <si>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</si>
  <si>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</si>
  <si>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</si>
  <si>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</si>
  <si>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</si>
  <si>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</si>
  <si>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</si>
  <si>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</si>
  <si>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</si>
  <si>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</si>
  <si>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</si>
  <si>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</si>
  <si>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</si>
  <si>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</si>
  <si>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</si>
  <si>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</si>
  <si>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</si>
  <si>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</si>
  <si>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</si>
  <si>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</si>
  <si>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</si>
  <si>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</si>
  <si>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</si>
  <si>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</si>
  <si>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</si>
  <si>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</si>
  <si>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</si>
  <si>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</si>
  <si>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</si>
  <si>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</si>
  <si>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</si>
  <si>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</si>
  <si>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</si>
  <si>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</si>
  <si>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</si>
  <si>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</si>
  <si>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</si>
  <si>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</si>
  <si>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</si>
  <si>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</si>
  <si>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</si>
  <si>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</si>
  <si>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</si>
  <si>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</si>
  <si>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</si>
  <si>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</si>
  <si>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</si>
  <si>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</si>
  <si>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</si>
  <si>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</si>
  <si>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</si>
  <si>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</si>
  <si>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</si>
  <si>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</si>
  <si>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</si>
  <si>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</si>
  <si>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</si>
  <si>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</si>
  <si>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</si>
  <si>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</si>
  <si>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</si>
  <si>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</si>
  <si>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</si>
  <si>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</si>
  <si>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</si>
  <si>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</si>
  <si>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</si>
  <si>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</si>
  <si>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</si>
  <si>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</si>
  <si>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</si>
  <si>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</si>
  <si>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</si>
  <si>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</si>
  <si>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</si>
  <si>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</si>
  <si>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</si>
  <si>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</si>
  <si>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</si>
  <si>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</si>
  <si>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</si>
  <si>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</si>
  <si>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</si>
  <si>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</si>
  <si>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</si>
  <si>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</si>
  <si>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</si>
  <si>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</si>
  <si>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</si>
  <si>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</si>
  <si>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</si>
  <si>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</si>
  <si>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</si>
  <si>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</si>
  <si>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</si>
  <si>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</si>
  <si>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</si>
  <si>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</si>
  <si>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</si>
  <si>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</si>
  <si>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</si>
  <si>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</si>
  <si>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</si>
  <si>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</si>
  <si>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</si>
  <si>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</si>
  <si>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</si>
  <si>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</si>
  <si>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</si>
  <si>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</si>
  <si>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</si>
  <si>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</si>
  <si>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</si>
  <si>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</si>
  <si>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</si>
  <si>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</si>
  <si>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</si>
  <si>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</si>
  <si>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</si>
  <si>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</si>
  <si>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</si>
  <si>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</si>
  <si>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</si>
  <si>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</si>
  <si>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</si>
  <si>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</si>
  <si>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</si>
  <si>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</si>
  <si>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</si>
  <si>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</si>
  <si>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</si>
  <si>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</si>
  <si>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</si>
  <si>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</si>
  <si>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</si>
  <si>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</si>
  <si>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</si>
  <si>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</si>
  <si>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</si>
  <si>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</si>
  <si>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</si>
  <si>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</si>
  <si>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</si>
  <si>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</si>
  <si>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</si>
  <si>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</si>
  <si>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</si>
  <si>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</si>
  <si>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</si>
  <si>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</si>
  <si>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</si>
  <si>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</si>
  <si>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</si>
  <si>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</si>
  <si>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</si>
  <si>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</si>
  <si>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</si>
  <si>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</si>
  <si>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</si>
  <si>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</si>
  <si>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</si>
  <si>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</si>
  <si>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</si>
  <si>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</si>
  <si>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</si>
  <si>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</si>
  <si>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</si>
  <si>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</si>
  <si>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</si>
  <si>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</si>
  <si>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</si>
  <si>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</si>
  <si>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</si>
  <si>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</si>
  <si>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</si>
  <si>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</si>
  <si>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</si>
  <si>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</si>
  <si>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</si>
  <si>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</si>
  <si>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</si>
  <si>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</si>
  <si>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</si>
  <si>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</si>
  <si>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</si>
  <si>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</si>
  <si>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</si>
  <si>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</si>
  <si>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</si>
  <si>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</si>
  <si>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</si>
  <si>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</si>
  <si>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</si>
  <si>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</si>
  <si>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</si>
  <si>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</si>
  <si>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</si>
  <si>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</si>
  <si>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</si>
  <si>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</si>
  <si>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</si>
  <si>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</si>
  <si>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</si>
  <si>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</si>
  <si>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</si>
  <si>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</si>
  <si>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</si>
  <si>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</si>
  <si>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</si>
  <si>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</si>
  <si>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</si>
  <si>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</si>
  <si>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</si>
  <si>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</si>
  <si>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</si>
  <si>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</si>
  <si>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</si>
  <si>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</si>
  <si>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</si>
  <si>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</si>
  <si>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</si>
  <si>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</si>
  <si>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</si>
  <si>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</si>
  <si>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</si>
  <si>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</si>
  <si>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</si>
  <si>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</si>
  <si>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</si>
  <si>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</si>
  <si>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</si>
  <si>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</si>
  <si>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</si>
  <si>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</si>
  <si>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</si>
  <si>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</si>
  <si>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</si>
  <si>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</si>
  <si>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</si>
  <si>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</si>
  <si>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</si>
  <si>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</si>
  <si>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</si>
  <si>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</si>
  <si>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</si>
  <si>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</si>
  <si>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</si>
  <si>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</si>
  <si>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</si>
  <si>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</si>
  <si>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</si>
  <si>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</si>
  <si>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</si>
  <si>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</si>
  <si>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</si>
  <si>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</si>
  <si>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</si>
  <si>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</si>
  <si>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</si>
  <si>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</si>
  <si>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</si>
  <si>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</si>
  <si>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</si>
  <si>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</si>
  <si>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</si>
  <si>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</si>
  <si>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</si>
  <si>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</si>
  <si>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</si>
  <si>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</si>
  <si>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</si>
  <si>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</si>
  <si>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</si>
  <si>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</si>
  <si>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</si>
  <si>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</si>
  <si>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</si>
  <si>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</si>
  <si>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</si>
  <si>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</si>
  <si>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</si>
  <si>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</si>
  <si>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</si>
  <si>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</si>
  <si>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</si>
  <si>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</si>
  <si>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</si>
  <si>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</si>
  <si>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</si>
  <si>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</si>
  <si>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</si>
  <si>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</si>
  <si>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</si>
  <si>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</si>
  <si>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</si>
  <si>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</si>
  <si>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</si>
  <si>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</si>
  <si>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</si>
  <si>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</si>
  <si>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</si>
  <si>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</si>
  <si>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</si>
  <si>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</si>
  <si>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</si>
  <si>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</si>
  <si>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</si>
  <si>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</si>
  <si>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</si>
  <si>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</si>
  <si>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</si>
  <si>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</si>
  <si>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</si>
  <si>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</si>
  <si>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</si>
  <si>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</si>
  <si>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</si>
  <si>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</si>
  <si>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</si>
  <si>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</si>
  <si>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</si>
  <si>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</si>
  <si>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</si>
  <si>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</si>
  <si>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</si>
  <si>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</si>
  <si>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</si>
  <si>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</si>
  <si>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</si>
  <si>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</si>
  <si>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</si>
  <si>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</si>
  <si>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</si>
  <si>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</si>
  <si>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</si>
  <si>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</si>
  <si>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</si>
  <si>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</si>
  <si>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</si>
  <si>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</si>
  <si>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</si>
  <si>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</si>
  <si>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</si>
  <si>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</si>
  <si>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</si>
  <si>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</si>
  <si>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</si>
  <si>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</si>
  <si>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</si>
  <si>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</si>
  <si>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</si>
  <si>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</si>
  <si>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</si>
  <si>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</si>
  <si>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</si>
  <si>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</si>
  <si>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</si>
  <si>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</si>
  <si>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</si>
  <si>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</si>
  <si>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</si>
  <si>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</si>
  <si>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</si>
  <si>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</si>
  <si>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</si>
  <si>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</si>
  <si>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</si>
  <si>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</si>
  <si>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</si>
  <si>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</si>
  <si>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</si>
  <si>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</si>
  <si>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</si>
  <si>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</si>
  <si>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</si>
  <si>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</si>
  <si>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</si>
  <si>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</si>
  <si>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</si>
  <si>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</si>
  <si>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</si>
  <si>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</si>
  <si>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</si>
  <si>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</si>
  <si>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</si>
  <si>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</si>
  <si>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</si>
  <si>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</si>
  <si>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</si>
  <si>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</si>
  <si>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</si>
  <si>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</si>
  <si>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</si>
  <si>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</si>
  <si>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</si>
  <si>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</si>
  <si>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</si>
  <si>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</si>
  <si>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</si>
  <si>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</si>
  <si>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</si>
  <si>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</si>
  <si>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</si>
  <si>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</si>
  <si>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</si>
  <si>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</si>
  <si>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</si>
  <si>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</si>
  <si>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</si>
  <si>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</si>
  <si>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</si>
  <si>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</si>
  <si>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</si>
  <si>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</si>
  <si>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</si>
  <si>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</si>
  <si>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</si>
  <si>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</si>
  <si>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</si>
  <si>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</si>
  <si>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</si>
  <si>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</si>
  <si>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</si>
  <si>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</si>
  <si>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</si>
  <si>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</si>
  <si>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</si>
  <si>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</si>
  <si>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</si>
  <si>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</si>
  <si>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</si>
  <si>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</si>
  <si>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</si>
  <si>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</si>
  <si>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</si>
  <si>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</si>
  <si>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</si>
  <si>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</si>
  <si>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</si>
  <si>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</si>
  <si>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</si>
  <si>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</si>
  <si>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</si>
  <si>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</si>
  <si>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</si>
  <si>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</si>
  <si>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</si>
  <si>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</si>
  <si>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</si>
  <si>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</si>
  <si>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</si>
  <si>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</si>
  <si>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</si>
  <si>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</si>
  <si>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</si>
  <si>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</si>
  <si>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</si>
  <si>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</si>
  <si>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</si>
  <si>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</si>
  <si>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</si>
  <si>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</si>
  <si>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</si>
  <si>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</si>
  <si>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</si>
  <si>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</si>
  <si>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</si>
  <si>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</si>
  <si>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</si>
  <si>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</si>
  <si>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</si>
  <si>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</si>
  <si>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</si>
  <si>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</si>
  <si>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</si>
  <si>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</si>
  <si>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</si>
  <si>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</si>
  <si>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</si>
  <si>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</si>
  <si>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</si>
  <si>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</si>
  <si>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</si>
  <si>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</si>
  <si>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</si>
  <si>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</si>
  <si>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</si>
  <si>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</si>
  <si>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</si>
  <si>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</si>
  <si>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</si>
  <si>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</si>
  <si>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</si>
  <si>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</si>
  <si>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</si>
  <si>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</si>
  <si>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</si>
  <si>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</si>
  <si>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</si>
  <si>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</si>
  <si>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</si>
  <si>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</si>
  <si>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</si>
  <si>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</si>
  <si>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</si>
  <si>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</si>
  <si>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</si>
  <si>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</si>
  <si>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</si>
  <si>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</si>
  <si>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</si>
  <si>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</si>
  <si>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</si>
  <si>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</si>
  <si>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</si>
  <si>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</si>
  <si>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</si>
  <si>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</si>
  <si>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</si>
  <si>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</si>
  <si>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</si>
  <si>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</si>
  <si>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</si>
  <si>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</si>
  <si>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</si>
  <si>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</si>
  <si>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</si>
  <si>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</si>
  <si>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</si>
  <si>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</si>
  <si>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</si>
  <si>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</si>
  <si>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</si>
  <si>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</si>
  <si>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</si>
  <si>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</si>
  <si>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</si>
  <si>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</si>
  <si>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</si>
  <si>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</si>
  <si>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</si>
  <si>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</si>
  <si>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</si>
  <si>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</si>
  <si>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</si>
  <si>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</si>
  <si>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</si>
  <si>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</si>
  <si>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</si>
  <si>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</si>
  <si>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</si>
  <si>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</si>
  <si>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</si>
  <si>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</si>
  <si>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</si>
  <si>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</si>
  <si>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</si>
  <si>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</si>
  <si>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</si>
  <si>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</si>
  <si>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</si>
  <si>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</si>
  <si>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</si>
  <si>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</si>
  <si>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</si>
  <si>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</si>
  <si>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</si>
  <si>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</si>
  <si>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</si>
  <si>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</si>
  <si>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</si>
  <si>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</si>
  <si>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</si>
  <si>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</si>
  <si>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</si>
  <si>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</si>
  <si>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</si>
  <si>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</si>
  <si>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</si>
  <si>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</si>
  <si>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</si>
  <si>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</si>
  <si>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</si>
  <si>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</si>
  <si>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</si>
  <si>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</si>
  <si>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</si>
  <si>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</si>
  <si>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</si>
  <si>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</si>
  <si>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</si>
  <si>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</si>
  <si>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</si>
  <si>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</si>
  <si>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</si>
  <si>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</si>
  <si>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</si>
  <si>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</si>
  <si>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</si>
  <si>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</si>
  <si>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</si>
  <si>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</si>
  <si>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</si>
  <si>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</si>
  <si>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</si>
  <si>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</si>
  <si>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</si>
  <si>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</si>
  <si>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</si>
  <si>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</si>
  <si>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</si>
  <si>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</si>
  <si>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</si>
  <si>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</si>
  <si>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</si>
  <si>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</si>
  <si>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</si>
  <si>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</si>
  <si>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</si>
  <si>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</si>
  <si>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</si>
  <si>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</si>
  <si>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</si>
  <si>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</si>
  <si>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</si>
  <si>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</si>
  <si>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</si>
  <si>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</si>
  <si>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</si>
  <si>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</si>
  <si>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</si>
  <si>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</si>
  <si>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</si>
  <si>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</si>
  <si>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</si>
  <si>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</si>
  <si>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</si>
  <si>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</si>
  <si>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</si>
  <si>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</si>
  <si>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</si>
  <si>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</si>
  <si>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</si>
  <si>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</si>
  <si>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</si>
  <si>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</si>
  <si>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</si>
  <si>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</si>
  <si>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</si>
  <si>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</si>
  <si>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</si>
  <si>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</si>
  <si>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</si>
  <si>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</si>
  <si>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</si>
  <si>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</si>
  <si>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</si>
  <si>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</si>
  <si>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</si>
  <si>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</si>
  <si>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</si>
  <si>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</si>
  <si>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</si>
  <si>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</si>
  <si>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</si>
  <si>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</si>
  <si>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</si>
  <si>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</si>
  <si>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</si>
  <si>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</si>
  <si>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</si>
  <si>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</si>
  <si>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</si>
  <si>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</si>
  <si>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</si>
  <si>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</si>
  <si>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</si>
  <si>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</si>
  <si>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</si>
  <si>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</si>
  <si>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</si>
  <si>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</si>
  <si>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</si>
  <si>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</si>
  <si>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</si>
  <si>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</si>
  <si>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</si>
  <si>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</si>
  <si>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</si>
  <si>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</si>
  <si>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</si>
  <si>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</si>
  <si>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</si>
  <si>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</si>
  <si>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</si>
  <si>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</si>
  <si>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</si>
  <si>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</si>
  <si>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</si>
  <si>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</si>
  <si>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</si>
  <si>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</si>
  <si>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</si>
  <si>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</si>
  <si>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</si>
  <si>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</si>
  <si>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</si>
  <si>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</si>
  <si>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</si>
  <si>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</si>
  <si>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</si>
  <si>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</si>
  <si>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</si>
  <si>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</si>
  <si>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</si>
  <si>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</si>
  <si>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</si>
  <si>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</si>
  <si>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</si>
  <si>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</si>
  <si>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</si>
  <si>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</si>
  <si>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</si>
  <si>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</si>
  <si>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</si>
  <si>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</si>
  <si>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</si>
  <si>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</si>
  <si>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</si>
  <si>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</si>
  <si>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</si>
  <si>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</si>
  <si>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</si>
  <si>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</si>
  <si>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</si>
  <si>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</si>
  <si>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</si>
  <si>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</si>
  <si>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</si>
  <si>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</si>
  <si>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</si>
  <si>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</si>
  <si>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</si>
  <si>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</si>
  <si>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</si>
  <si>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</si>
  <si>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</si>
  <si>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</si>
  <si>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</si>
  <si>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</si>
  <si>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</si>
  <si>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</si>
  <si>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</si>
  <si>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</si>
  <si>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</si>
  <si>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</si>
  <si>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</si>
  <si>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</si>
  <si>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</si>
  <si>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</si>
  <si>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</si>
  <si>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</si>
  <si>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</si>
  <si>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</si>
  <si>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</si>
  <si>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</si>
  <si>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</si>
  <si>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</si>
  <si>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</si>
  <si>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</si>
  <si>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</si>
  <si>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</si>
  <si>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</si>
  <si>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</si>
  <si>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</si>
  <si>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</si>
  <si>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</si>
  <si>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</si>
  <si>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</si>
  <si>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</si>
  <si>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</si>
  <si>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</si>
  <si>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</si>
  <si>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</si>
  <si>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</si>
  <si>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</si>
  <si>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</si>
  <si>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</si>
  <si>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</si>
  <si>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</si>
  <si>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</si>
  <si>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</si>
  <si>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</si>
  <si>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</si>
  <si>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</si>
  <si>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</si>
  <si>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</si>
  <si>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</si>
  <si>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</si>
  <si>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</si>
  <si>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</si>
  <si>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</si>
  <si>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</si>
  <si>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</si>
  <si>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</si>
  <si>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</si>
  <si>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</si>
  <si>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</si>
  <si>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</si>
  <si>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</si>
  <si>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</si>
  <si>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</si>
  <si>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</si>
  <si>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</si>
  <si>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</si>
  <si>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</si>
  <si>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</si>
  <si>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</si>
  <si>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</si>
  <si>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</si>
  <si>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</si>
  <si>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</si>
  <si>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</si>
  <si>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</si>
  <si>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</si>
  <si>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</si>
  <si>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</si>
  <si>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</si>
  <si>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</si>
  <si>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</si>
  <si>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</si>
  <si>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</si>
  <si>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</si>
  <si>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</si>
  <si>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</si>
  <si>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</si>
  <si>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</si>
  <si>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</si>
  <si>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</si>
  <si>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</si>
  <si>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</si>
  <si>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</si>
  <si>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</si>
  <si>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</si>
  <si>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</si>
  <si>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</si>
  <si>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</si>
  <si>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</si>
  <si>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</si>
  <si>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</si>
  <si>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</si>
  <si>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</si>
  <si>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</si>
  <si>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</si>
  <si>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</si>
  <si>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</si>
  <si>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</si>
  <si>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</si>
  <si>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</si>
  <si>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</si>
  <si>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</si>
  <si>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</si>
  <si>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</si>
  <si>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</si>
  <si>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</si>
  <si>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</si>
  <si>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</si>
  <si>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</si>
  <si>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</si>
  <si>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</si>
  <si>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</si>
  <si>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</si>
  <si>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</si>
  <si>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</si>
  <si>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</si>
  <si>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</si>
  <si>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</si>
  <si>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</si>
  <si>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</si>
  <si>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</si>
  <si>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</si>
  <si>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</si>
  <si>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</si>
  <si>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</si>
  <si>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</si>
  <si>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</si>
  <si>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</si>
  <si>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</si>
  <si>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</si>
  <si>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</si>
  <si>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</si>
  <si>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</si>
  <si>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</si>
  <si>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</si>
  <si>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</si>
  <si>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</si>
  <si>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</si>
  <si>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</si>
  <si>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</si>
  <si>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</si>
  <si>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</si>
  <si>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</si>
  <si>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</si>
  <si>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</si>
  <si>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</si>
  <si>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</si>
  <si>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</si>
  <si>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</si>
  <si>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</si>
  <si>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</si>
  <si>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</si>
  <si>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</si>
  <si>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</si>
  <si>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</si>
  <si>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</si>
  <si>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</si>
  <si>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</si>
  <si>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</si>
  <si>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</si>
  <si>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</si>
  <si>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</si>
  <si>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</si>
  <si>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</si>
  <si>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</si>
  <si>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</si>
  <si>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</si>
  <si>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</si>
  <si>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</si>
  <si>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</si>
  <si>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</si>
  <si>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</si>
  <si>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</si>
  <si>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</si>
  <si>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</si>
  <si>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</si>
  <si>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</si>
  <si>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</si>
  <si>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</si>
  <si>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</si>
  <si>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</si>
  <si>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</si>
  <si>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</si>
  <si>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</si>
  <si>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</si>
  <si>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</si>
  <si>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</si>
  <si>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</si>
  <si>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</si>
  <si>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</si>
  <si>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</si>
  <si>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</si>
  <si>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</si>
  <si>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</si>
  <si>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</si>
  <si>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</si>
  <si>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</si>
  <si>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</si>
  <si>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</si>
  <si>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</si>
  <si>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</si>
  <si>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</si>
  <si>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</si>
  <si>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</si>
  <si>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</si>
  <si>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</si>
  <si>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</si>
  <si>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</si>
  <si>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</si>
  <si>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</si>
  <si>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</si>
  <si>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</si>
  <si>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</si>
  <si>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</si>
  <si>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</si>
  <si>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</si>
  <si>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</si>
  <si>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</si>
  <si>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</si>
  <si>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</si>
  <si>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</si>
  <si>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</si>
  <si>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</si>
  <si>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</si>
  <si>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</si>
  <si>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</si>
  <si>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</si>
  <si>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</si>
  <si>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</si>
  <si>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</si>
  <si>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</si>
  <si>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</si>
  <si>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</si>
  <si>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</si>
  <si>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</si>
  <si>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</si>
  <si>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</si>
  <si>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</si>
  <si>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</si>
  <si>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</si>
  <si>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</si>
  <si>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</si>
  <si>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</si>
  <si>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</si>
  <si>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</si>
  <si>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</si>
  <si>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</si>
  <si>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</si>
  <si>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</si>
  <si>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</si>
  <si>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</si>
  <si>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</si>
  <si>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</si>
  <si>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</si>
  <si>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</si>
  <si>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</si>
  <si>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</si>
  <si>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</si>
  <si>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</si>
  <si>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</si>
  <si>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</si>
  <si>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</si>
  <si>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</si>
  <si>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</si>
  <si>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</si>
  <si>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</si>
  <si>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</si>
  <si>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</si>
  <si>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</si>
  <si>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</si>
  <si>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</si>
  <si>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</si>
  <si>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</si>
  <si>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</si>
  <si>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</si>
  <si>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</si>
  <si>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</si>
  <si>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</si>
  <si>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</si>
  <si>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</si>
  <si>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</si>
  <si>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</si>
  <si>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</si>
  <si>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</si>
  <si>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</si>
  <si>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</si>
  <si>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</si>
  <si>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</si>
  <si>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</si>
  <si>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</si>
  <si>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</si>
  <si>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</si>
  <si>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</si>
  <si>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</si>
  <si>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</si>
  <si>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</si>
  <si>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</si>
  <si>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</si>
  <si>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</si>
  <si>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</si>
  <si>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</si>
  <si>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</si>
  <si>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</si>
  <si>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</si>
  <si>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</si>
  <si>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</si>
  <si>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</si>
  <si>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</si>
  <si>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</si>
  <si>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</si>
  <si>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</si>
  <si>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</si>
  <si>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</si>
  <si>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</si>
  <si>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</si>
  <si>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</si>
  <si>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</si>
  <si>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</si>
  <si>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</si>
  <si>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</si>
  <si>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</si>
  <si>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</si>
  <si>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</si>
  <si>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</si>
  <si>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</si>
  <si>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</si>
  <si>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</si>
  <si>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</si>
  <si>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</si>
  <si>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</si>
  <si>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</si>
  <si>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</si>
  <si>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</si>
  <si>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</si>
  <si>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</si>
  <si>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</si>
  <si>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</si>
  <si>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</si>
  <si>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</si>
  <si>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</si>
  <si>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</si>
  <si>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</si>
  <si>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</si>
  <si>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</si>
  <si>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</si>
  <si>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</si>
  <si>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</si>
  <si>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</si>
  <si>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</si>
  <si>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</si>
  <si>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</si>
  <si>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</si>
  <si>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</si>
  <si>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</si>
  <si>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</si>
  <si>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</si>
  <si>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</si>
  <si>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</si>
  <si>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</si>
  <si>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</si>
  <si>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</si>
  <si>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</si>
  <si>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</si>
  <si>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</si>
  <si>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</si>
  <si>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</si>
  <si>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</si>
  <si>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</si>
  <si>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</si>
  <si>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</si>
  <si>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</si>
  <si>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</si>
  <si>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</si>
  <si>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</si>
  <si>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</si>
  <si>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</si>
  <si>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</si>
  <si>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</si>
  <si>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</si>
  <si>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</si>
  <si>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</si>
  <si>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</si>
  <si>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</si>
  <si>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</si>
  <si>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</si>
  <si>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</si>
  <si>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</si>
  <si>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</si>
  <si>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</si>
  <si>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</si>
  <si>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</si>
  <si>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</si>
  <si>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</si>
  <si>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</si>
  <si>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</si>
  <si>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</si>
  <si>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</si>
  <si>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</si>
  <si>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</si>
  <si>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</si>
  <si>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</si>
  <si>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</si>
  <si>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</si>
  <si>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</si>
  <si>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</si>
  <si>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</si>
  <si>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</si>
  <si>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</si>
  <si>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</si>
  <si>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</si>
  <si>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</si>
  <si>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</si>
  <si>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</si>
  <si>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</si>
  <si>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</si>
  <si>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</si>
  <si>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</si>
  <si>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</si>
  <si>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</si>
  <si>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</si>
  <si>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</si>
  <si>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</si>
  <si>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</si>
  <si>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</si>
  <si>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</si>
  <si>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</si>
  <si>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</si>
  <si>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</si>
  <si>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</si>
  <si>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</si>
  <si>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</si>
  <si>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</si>
  <si>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</si>
  <si>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</si>
  <si>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</si>
  <si>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</si>
  <si>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</si>
  <si>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</si>
  <si>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</si>
  <si>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</si>
  <si>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</si>
  <si>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</si>
  <si>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</si>
  <si>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</si>
  <si>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</si>
  <si>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</si>
  <si>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</si>
  <si>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</si>
  <si>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</si>
  <si>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</si>
  <si>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</si>
  <si>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</si>
  <si>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</si>
  <si>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</si>
  <si>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</si>
  <si>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</si>
  <si>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</si>
  <si>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</si>
  <si>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</si>
  <si>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</si>
  <si>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</si>
  <si>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</si>
  <si>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</si>
  <si>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</si>
  <si>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</si>
  <si>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</si>
  <si>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</si>
  <si>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</si>
  <si>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</si>
  <si>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</si>
  <si>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</si>
  <si>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</si>
  <si>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</si>
  <si>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</si>
  <si>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</si>
  <si>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</si>
  <si>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</si>
  <si>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</si>
  <si>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</si>
  <si>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</si>
  <si>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</si>
  <si>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</si>
  <si>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</si>
  <si>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</si>
  <si>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</si>
  <si>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</si>
  <si>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</si>
  <si>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</si>
  <si>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</si>
  <si>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</si>
  <si>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</si>
  <si>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</si>
  <si>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</si>
  <si>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</si>
  <si>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</si>
  <si>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</si>
  <si>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</si>
  <si>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</si>
  <si>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</si>
  <si>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</si>
  <si>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</si>
  <si>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</si>
  <si>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</si>
  <si>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</si>
  <si>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</si>
  <si>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</si>
  <si>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</si>
  <si>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</si>
  <si>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</si>
  <si>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</si>
  <si>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</si>
  <si>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</si>
  <si>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</si>
  <si>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</si>
  <si>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</si>
  <si>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</si>
  <si>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</si>
  <si>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</si>
  <si>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</si>
  <si>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</si>
  <si>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</si>
  <si>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</si>
  <si>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</si>
  <si>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</si>
  <si>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</si>
  <si>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</si>
  <si>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</si>
  <si>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</si>
  <si>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</si>
  <si>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</si>
  <si>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</si>
  <si>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</si>
  <si>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</si>
  <si>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</si>
  <si>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</si>
  <si>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</si>
  <si>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</si>
  <si>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</si>
  <si>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</si>
  <si>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</si>
  <si>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</si>
  <si>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</si>
  <si>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</si>
  <si>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</si>
  <si>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</si>
  <si>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</si>
  <si>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</si>
  <si>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</si>
  <si>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</si>
  <si>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</si>
  <si>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</si>
  <si>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</si>
  <si>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</si>
  <si>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</si>
  <si>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</si>
  <si>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</si>
  <si>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</si>
  <si>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</si>
  <si>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</si>
  <si>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</si>
  <si>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</si>
  <si>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</si>
  <si>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</si>
  <si>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</si>
  <si>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</si>
  <si>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</si>
  <si>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</si>
  <si>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</si>
  <si>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</si>
  <si>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</si>
  <si>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</si>
  <si>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</si>
  <si>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</si>
  <si>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</si>
  <si>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</si>
  <si>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</si>
  <si>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</si>
  <si>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</si>
  <si>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</si>
  <si>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</si>
  <si>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</si>
  <si>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</si>
  <si>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</si>
  <si>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</si>
  <si>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</si>
  <si>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</si>
  <si>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</si>
  <si>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</si>
  <si>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</si>
  <si>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</si>
  <si>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</si>
  <si>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</si>
  <si>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</si>
  <si>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</si>
  <si>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</si>
  <si>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</si>
  <si>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</si>
  <si>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</si>
  <si>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</si>
  <si>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</si>
  <si>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</si>
  <si>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</si>
  <si>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</si>
  <si>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</si>
  <si>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</si>
  <si>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</si>
  <si>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</si>
  <si>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</si>
  <si>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</si>
  <si>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</si>
  <si>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</si>
  <si>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</si>
  <si>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</si>
  <si>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</si>
  <si>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</si>
  <si>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</si>
  <si>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</si>
  <si>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</si>
  <si>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</si>
  <si>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Centros de 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</si>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</sst>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K25" sqref="K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41" t="str">
        <f>HYPERLINK("#MI_Oferente_Singular!A114","CAPACIDAD RESIDUAL")</f>
        <v>CAPACIDAD RESIDUAL</v>
      </c>
      <c r="F8" s="242"/>
      <c r="G8" s="243"/>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41" t="str">
        <f>HYPERLINK("#MI_Oferente_Singular!A162","TALENTO HUMANO")</f>
        <v>TALENTO HUMANO</v>
      </c>
      <c r="F9" s="242"/>
      <c r="G9" s="243"/>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41" t="str">
        <f>HYPERLINK("#MI_Oferente_Singular!F162","INFRAESTRUCTURA")</f>
        <v>INFRAESTRUCTURA</v>
      </c>
      <c r="F10" s="242"/>
      <c r="G10" s="243"/>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459</v>
      </c>
      <c r="I15" s="32" t="s">
        <v>2624</v>
      </c>
      <c r="J15" s="106" t="s">
        <v>2626</v>
      </c>
      <c r="L15" s="225" t="s">
        <v>8</v>
      </c>
      <c r="M15" s="22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244"/>
      <c r="I20" s="142" t="s">
        <v>459</v>
      </c>
      <c r="J20" s="143" t="s">
        <v>461</v>
      </c>
      <c r="K20" s="144">
        <v>3690186384</v>
      </c>
      <c r="L20" s="145">
        <v>44243</v>
      </c>
      <c r="M20" s="145">
        <v>44561</v>
      </c>
      <c r="N20" s="128">
        <f>+(M20-L20)/30</f>
        <v>10.6</v>
      </c>
      <c r="O20" s="131"/>
      <c r="U20" s="127"/>
      <c r="V20" s="103">
        <f ca="1">NOW()</f>
        <v>44201.663215972221</v>
      </c>
      <c r="W20" s="103">
        <f ca="1">NOW()</f>
        <v>44201.663215972221</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2"/>
      <c r="I37" s="123"/>
      <c r="J37" s="123"/>
      <c r="K37" s="123"/>
      <c r="L37" s="123"/>
      <c r="M37" s="123"/>
      <c r="N37" s="123"/>
      <c r="O37" s="124"/>
    </row>
    <row r="38" spans="1:16" ht="21" customHeight="1" x14ac:dyDescent="0.25">
      <c r="A38" s="9"/>
      <c r="B38" s="239" t="str">
        <f>VLOOKUP(B20,EAS!A2:B1439,2,0)</f>
        <v>FUNDACION INTEGRAL PARA EL DESARROLLO J.S.G.</v>
      </c>
      <c r="C38" s="239"/>
      <c r="D38" s="239"/>
      <c r="E38" s="239"/>
      <c r="F38" s="239"/>
      <c r="G38" s="5"/>
      <c r="H38" s="125"/>
      <c r="I38" s="248" t="s">
        <v>7</v>
      </c>
      <c r="J38" s="248"/>
      <c r="K38" s="248"/>
      <c r="L38" s="248"/>
      <c r="M38" s="248"/>
      <c r="N38" s="248"/>
      <c r="O38" s="126"/>
    </row>
    <row r="39" spans="1:16" ht="42.95" customHeight="1" thickBot="1" x14ac:dyDescent="0.3">
      <c r="A39" s="10"/>
      <c r="B39" s="11"/>
      <c r="C39" s="11"/>
      <c r="D39" s="11"/>
      <c r="E39" s="11"/>
      <c r="F39" s="11"/>
      <c r="G39" s="11"/>
      <c r="H39" s="10"/>
      <c r="I39" s="234" t="s">
        <v>2783</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4"/>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4"/>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4"/>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4"/>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16" t="s">
        <v>2643</v>
      </c>
      <c r="J167" s="217"/>
      <c r="K167" s="217"/>
      <c r="L167" s="217"/>
      <c r="M167" s="217"/>
      <c r="N167" s="217"/>
      <c r="O167" s="218"/>
      <c r="U167" s="51"/>
    </row>
    <row r="168" spans="1:28" x14ac:dyDescent="0.25">
      <c r="A168" s="9"/>
      <c r="B168" s="235" t="s">
        <v>2658</v>
      </c>
      <c r="C168" s="235"/>
      <c r="D168" s="235"/>
      <c r="E168" s="8"/>
      <c r="F168" s="5"/>
      <c r="H168" s="79" t="s">
        <v>2657</v>
      </c>
      <c r="I168" s="216"/>
      <c r="J168" s="217"/>
      <c r="K168" s="217"/>
      <c r="L168" s="217"/>
      <c r="M168" s="217"/>
      <c r="N168" s="217"/>
      <c r="O168" s="218"/>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4"/>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0"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57"/>
      <c r="Z178" s="158" t="str">
        <f>IF(Y178&gt;0,SUM(E180+Y178),"")</f>
        <v/>
      </c>
      <c r="AA178" s="19"/>
      <c r="AB178" s="19"/>
    </row>
    <row r="179" spans="1:28" ht="23.25" x14ac:dyDescent="0.25">
      <c r="A179" s="9"/>
      <c r="B179" s="192" t="s">
        <v>2669</v>
      </c>
      <c r="C179" s="192"/>
      <c r="D179" s="192"/>
      <c r="E179" s="164">
        <v>0.02</v>
      </c>
      <c r="F179" s="163">
        <v>0.01</v>
      </c>
      <c r="G179" s="158">
        <f>IF(F179&gt;0,SUM(E179+F179),"")</f>
        <v>0.03</v>
      </c>
      <c r="H179" s="5"/>
      <c r="I179" s="192" t="s">
        <v>2671</v>
      </c>
      <c r="J179" s="192"/>
      <c r="K179" s="192"/>
      <c r="L179" s="192"/>
      <c r="M179" s="165">
        <v>0.02</v>
      </c>
      <c r="O179" s="8"/>
      <c r="Q179" s="19"/>
      <c r="R179" s="152">
        <f>IF(M179&gt;0,SUM(L179+M179),"")</f>
        <v>0.02</v>
      </c>
      <c r="T179" s="19"/>
      <c r="U179" s="238" t="s">
        <v>1166</v>
      </c>
      <c r="V179" s="238"/>
      <c r="W179" s="238"/>
      <c r="X179" s="24">
        <v>0.02</v>
      </c>
      <c r="Y179" s="157"/>
      <c r="Z179" s="158" t="str">
        <f>IF(Y179&gt;0,SUM(E181+Y179),"")</f>
        <v/>
      </c>
      <c r="AA179" s="19"/>
      <c r="AB179" s="19"/>
    </row>
    <row r="180" spans="1:28" ht="23.25" hidden="1" x14ac:dyDescent="0.25">
      <c r="A180" s="9"/>
      <c r="B180" s="178"/>
      <c r="C180" s="178"/>
      <c r="D180" s="178"/>
      <c r="E180" s="162"/>
      <c r="H180" s="5"/>
      <c r="I180" s="178"/>
      <c r="J180" s="178"/>
      <c r="K180" s="178"/>
      <c r="L180" s="178"/>
      <c r="M180" s="5"/>
      <c r="O180" s="8"/>
      <c r="Q180" s="19"/>
      <c r="R180" s="152" t="str">
        <f>IF(S180&gt;0,SUM(L180+S180),"")</f>
        <v/>
      </c>
      <c r="S180" s="157"/>
      <c r="T180" s="19"/>
      <c r="U180" s="238" t="s">
        <v>1167</v>
      </c>
      <c r="V180" s="238"/>
      <c r="W180" s="238"/>
      <c r="X180" s="24">
        <v>0.03</v>
      </c>
      <c r="Y180" s="157"/>
      <c r="Z180" s="158" t="str">
        <f>IF(Y180&gt;0,SUM(E182+Y180),"")</f>
        <v/>
      </c>
      <c r="AA180" s="19"/>
      <c r="AB180" s="19"/>
    </row>
    <row r="181" spans="1:28" ht="23.25" hidden="1" x14ac:dyDescent="0.25">
      <c r="A181" s="9"/>
      <c r="B181" s="178"/>
      <c r="C181" s="178"/>
      <c r="D181" s="178"/>
      <c r="E181" s="162"/>
      <c r="H181" s="5"/>
      <c r="I181" s="178"/>
      <c r="J181" s="178"/>
      <c r="K181" s="178"/>
      <c r="L181" s="178"/>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8"/>
      <c r="C182" s="178"/>
      <c r="D182" s="178"/>
      <c r="E182" s="162"/>
      <c r="H182" s="5"/>
      <c r="I182" s="178"/>
      <c r="J182" s="178"/>
      <c r="K182" s="178"/>
      <c r="L182" s="178"/>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110705591.52</v>
      </c>
      <c r="F185" s="90"/>
      <c r="G185" s="91"/>
      <c r="H185" s="86"/>
      <c r="I185" s="88" t="s">
        <v>2627</v>
      </c>
      <c r="J185" s="159">
        <f>+SUM(M179:M183)</f>
        <v>0.02</v>
      </c>
      <c r="K185" s="237" t="s">
        <v>2628</v>
      </c>
      <c r="L185" s="237"/>
      <c r="M185" s="92">
        <f>+J185*(SUM(K20:K35))</f>
        <v>73803727.680000007</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4"/>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6" t="s">
        <v>2636</v>
      </c>
      <c r="C192" s="196"/>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purl.org/dc/elements/1.1/"/>
    <ds:schemaRef ds:uri="http://purl.org/dc/terms/"/>
    <ds:schemaRef ds:uri="a65d333d-5b59-4810-bc94-b80d9325abbc"/>
    <ds:schemaRef ds:uri="http://www.w3.org/XML/1998/namespace"/>
    <ds:schemaRef ds:uri="http://schemas.microsoft.com/office/infopath/2007/PartnerControls"/>
    <ds:schemaRef ds:uri="http://purl.org/dc/dcmitype/"/>
    <ds:schemaRef ds:uri="http://schemas.openxmlformats.org/package/2006/metadata/core-properties"/>
    <ds:schemaRef ds:uri="4fb10211-09fb-4e80-9f0b-184718d5d98c"/>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2021-01-05T20:38:02Z</cp:lastPrinted>
  <dcterms:created xsi:type="dcterms:W3CDTF">2020-10-14T21:57:42Z</dcterms:created>
  <dcterms:modified xsi:type="dcterms:W3CDTF">2021-01-05T20:55:09Z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