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DARY REALPE\Music\Nueva carpeta\EDUCAR\"/>
    </mc:Choice>
  </mc:AlternateContent>
  <xr:revisionPtr revIDLastSave="0" documentId="13_ncr:1_{F7D34F05-344E-4E82-BB8D-2C703DEE44F2}" xr6:coauthVersionLast="45" xr6:coauthVersionMax="45" xr10:uidLastSave="{00000000-0000-0000-0000-000000000000}"/>
  <workbookProtection workbookAlgorithmName="SHA-512" workbookHashValue="t5o0LGwIGk5ek48KdKMWKSi4YADla1CLyN+gdeUu9ZmuTa/1a6SoINnvouvfmC7zy7mGinMNrw2rt3fULrU2Xg==" workbookSaltValue="dY1TA08CQy+Ql6id7Eo61w==" workbookSpinCount="100000" lockStructure="1"/>
  <bookViews>
    <workbookView xWindow="-120" yWindow="-120" windowWidth="20730" windowHeight="11160" tabRatio="610" activeTab="1" xr2:uid="{00000000-000D-0000-FFFF-FFFF0000000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L119" i="20"/>
  <c r="G119" i="20"/>
  <c r="L118" i="20"/>
  <c r="G118" i="20"/>
  <c r="L117" i="20"/>
  <c r="G117"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<sst xmlns="http://schemas.openxmlformats.org/spreadsheetml/2006/main" count="4621" uniqueCount="2764">
  <si>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</si>
  <si>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</si>
  <si>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</si>
  <si>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</si>
  <si>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</si>
  <si>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</si>
  <si>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</si>
  <si>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</si>
  <si>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</si>
  <si>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</si>
  <si>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</si>
  <si>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</si>
  <si>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</si>
  <si>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</si>
  <si>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</si>
  <si>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</si>
  <si>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</si>
  <si>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</si>
  <si>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</si>
  <si>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</si>
  <si>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</si>
  <si>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</si>
  <si>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</si>
  <si>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</si>
  <si>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</si>
  <si>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</si>
  <si>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</si>
  <si>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</si>
  <si>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</si>
  <si>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</si>
  <si>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</si>
  <si>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</si>
  <si>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</si>
  <si>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</si>
  <si>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</si>
  <si>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</si>
  <si>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</si>
  <si>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</si>
  <si>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</si>
  <si>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</si>
  <si>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</si>
  <si>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</si>
  <si>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</si>
  <si>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</si>
  <si>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</si>
  <si>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</si>
  <si>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</si>
  <si>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</si>
  <si>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</si>
  <si>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</si>
  <si>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</si>
  <si>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</si>
  <si>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</si>
  <si>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</si>
  <si>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</si>
  <si>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</si>
  <si>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</si>
  <si>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</si>
  <si>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</si>
  <si>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</si>
  <si>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</si>
  <si>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</si>
  <si>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</si>
  <si>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</si>
  <si>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</si>
  <si>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</si>
  <si>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</si>
  <si>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</si>
  <si>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</si>
  <si>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</si>
  <si>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</si>
  <si>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</si>
  <si>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</si>
  <si>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</si>
  <si>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</si>
  <si>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</si>
  <si>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</si>
  <si>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</si>
  <si>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</si>
  <si>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</si>
  <si>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</si>
  <si>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</si>
  <si>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</si>
  <si>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</si>
  <si>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</si>
  <si>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</si>
  <si>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</si>
  <si>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</si>
  <si>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</si>
  <si>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</si>
  <si>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</si>
  <si>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</si>
  <si>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</si>
  <si>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</si>
  <si>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</si>
  <si>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</si>
  <si>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</si>
  <si>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</si>
  <si>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</si>
  <si>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</si>
  <si>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</si>
  <si>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</si>
  <si>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</si>
  <si>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</si>
  <si>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</si>
  <si>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</si>
  <si>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</si>
  <si>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</si>
  <si>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</si>
  <si>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</si>
  <si>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</si>
  <si>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</si>
  <si>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</si>
  <si>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</si>
  <si>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</si>
  <si>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</si>
  <si>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</si>
  <si>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</si>
  <si>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</si>
  <si>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</si>
  <si>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</si>
  <si>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</si>
  <si>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</si>
  <si>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</si>
  <si>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</si>
  <si>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</si>
  <si>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</si>
  <si>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</si>
  <si>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</si>
  <si>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</si>
  <si>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</si>
  <si>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</si>
  <si>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</si>
  <si>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</si>
  <si>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</si>
  <si>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</si>
  <si>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</si>
  <si>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</si>
  <si>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</si>
  <si>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</si>
  <si>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</si>
  <si>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</si>
  <si>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</si>
  <si>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</si>
  <si>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</si>
  <si>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</si>
  <si>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</si>
  <si>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</si>
  <si>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</si>
  <si>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</si>
  <si>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</si>
  <si>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</si>
  <si>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</si>
  <si>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</si>
  <si>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</si>
  <si>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</si>
  <si>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</si>
  <si>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</si>
  <si>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</si>
  <si>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</si>
  <si>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</si>
  <si>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</si>
  <si>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</si>
  <si>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</si>
  <si>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</si>
  <si>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</si>
  <si>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</si>
  <si>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</si>
  <si>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</si>
  <si>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</si>
  <si>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</si>
  <si>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</si>
  <si>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</si>
  <si>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</si>
  <si>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</si>
  <si>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</si>
  <si>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</si>
  <si>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</si>
  <si>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</si>
  <si>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</si>
  <si>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</si>
  <si>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</si>
  <si>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</si>
  <si>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</si>
  <si>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</si>
  <si>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</si>
  <si>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</si>
  <si>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</si>
  <si>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</si>
  <si>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</si>
  <si>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</si>
  <si>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</si>
  <si>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</si>
  <si>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</si>
  <si>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</si>
  <si>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</si>
  <si>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</si>
  <si>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</si>
  <si>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</si>
  <si>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</si>
  <si>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</si>
  <si>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</si>
  <si>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</si>
  <si>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</si>
  <si>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</si>
  <si>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</si>
  <si>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</si>
  <si>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</si>
  <si>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</si>
  <si>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</si>
  <si>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</si>
  <si>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</si>
  <si>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</si>
  <si>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</si>
  <si>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</si>
  <si>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</si>
  <si>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</si>
  <si>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</si>
  <si>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</si>
  <si>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</si>
  <si>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</si>
  <si>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</si>
  <si>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</si>
  <si>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</si>
  <si>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</si>
  <si>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</si>
  <si>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</si>
  <si>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</si>
  <si>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</si>
  <si>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</si>
  <si>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</si>
  <si>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</si>
  <si>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</si>
  <si>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</si>
  <si>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</si>
  <si>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</si>
  <si>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</si>
  <si>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</si>
  <si>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</si>
  <si>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</si>
  <si>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</si>
  <si>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</si>
  <si>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</si>
  <si>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</si>
  <si>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</si>
  <si>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</si>
  <si>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</si>
  <si>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</si>
  <si>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</si>
  <si>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</si>
  <si>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</si>
  <si>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</si>
  <si>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</si>
  <si>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</si>
  <si>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</si>
  <si>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</si>
  <si>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</si>
  <si>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</si>
  <si>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</si>
  <si>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</si>
  <si>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</si>
  <si>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</si>
  <si>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</si>
  <si>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</si>
  <si>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</si>
  <si>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</si>
  <si>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</si>
  <si>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</si>
  <si>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</si>
  <si>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</si>
  <si>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</si>
  <si>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</si>
  <si>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</si>
  <si>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</si>
  <si>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</si>
  <si>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</si>
  <si>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</si>
  <si>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</si>
  <si>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</si>
  <si>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</si>
  <si>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</si>
  <si>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</si>
  <si>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</si>
  <si>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</si>
  <si>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</si>
  <si>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</si>
  <si>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</si>
  <si>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</si>
  <si>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</si>
  <si>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</si>
  <si>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</si>
  <si>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</si>
  <si>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</si>
  <si>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</si>
  <si>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</si>
  <si>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</si>
  <si>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</si>
  <si>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</si>
  <si>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</si>
  <si>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</si>
  <si>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</si>
  <si>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</si>
  <si>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</si>
  <si>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</si>
  <si>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</si>
  <si>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</si>
  <si>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</si>
  <si>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</si>
  <si>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</si>
  <si>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</si>
  <si>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</si>
  <si>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</si>
  <si>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</si>
  <si>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</si>
  <si>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</si>
  <si>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</si>
  <si>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</si>
  <si>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</si>
  <si>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</si>
  <si>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</si>
  <si>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</si>
  <si>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</si>
  <si>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</si>
  <si>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</si>
  <si>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</si>
  <si>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</si>
  <si>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</si>
  <si>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</si>
  <si>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</si>
  <si>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</si>
  <si>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</si>
  <si>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</si>
  <si>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</si>
  <si>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</si>
  <si>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</si>
  <si>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</si>
  <si>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</si>
  <si>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</si>
  <si>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</si>
  <si>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</si>
  <si>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</si>
  <si>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</si>
  <si>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</si>
  <si>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</si>
  <si>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</si>
  <si>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</si>
  <si>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</si>
  <si>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</si>
  <si>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</si>
  <si>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</si>
  <si>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</si>
  <si>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</si>
  <si>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</si>
  <si>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</si>
  <si>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</si>
  <si>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</si>
  <si>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</si>
  <si>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</si>
  <si>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</si>
  <si>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</si>
  <si>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</si>
  <si>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</si>
  <si>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</si>
  <si>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</si>
  <si>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</si>
  <si>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</si>
  <si>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</si>
  <si>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</si>
  <si>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</si>
  <si>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</si>
  <si>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</si>
  <si>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</si>
  <si>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</si>
  <si>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</si>
  <si>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</si>
  <si>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</si>
  <si>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</si>
  <si>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</si>
  <si>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</si>
  <si>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</si>
  <si>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</si>
  <si>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</si>
  <si>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</si>
  <si>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</si>
  <si>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</si>
  <si>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</si>
  <si>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</si>
  <si>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</si>
  <si>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</si>
  <si>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</si>
  <si>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</si>
  <si>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</si>
  <si>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</si>
  <si>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</si>
  <si>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</si>
  <si>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</si>
  <si>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</si>
  <si>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</si>
  <si>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</si>
  <si>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</si>
  <si>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</si>
  <si>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</si>
  <si>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</si>
  <si>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</si>
  <si>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</si>
  <si>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</si>
  <si>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</si>
  <si>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</si>
  <si>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</si>
  <si>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</si>
  <si>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</si>
  <si>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</si>
  <si>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</si>
  <si>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</si>
  <si>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</si>
  <si>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</si>
  <si>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</si>
  <si>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</si>
  <si>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</si>
  <si>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</si>
  <si>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</si>
  <si>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</si>
  <si>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</si>
  <si>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</si>
  <si>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</si>
  <si>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</si>
  <si>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</si>
  <si>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</si>
  <si>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</si>
  <si>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</si>
  <si>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</si>
  <si>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</si>
  <si>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</si>
  <si>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</si>
  <si>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</si>
  <si>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</si>
  <si>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</si>
  <si>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</si>
  <si>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</si>
  <si>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</si>
  <si>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</si>
  <si>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</si>
  <si>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</si>
  <si>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</si>
  <si>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</si>
  <si>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</si>
  <si>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</si>
  <si>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</si>
  <si>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</si>
  <si>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</si>
  <si>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</si>
  <si>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</si>
  <si>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</si>
  <si>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</si>
  <si>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</si>
  <si>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</si>
  <si>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</si>
  <si>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</si>
  <si>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</si>
  <si>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</si>
  <si>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</si>
  <si>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</si>
  <si>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</si>
  <si>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</si>
  <si>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</si>
  <si>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</si>
  <si>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</si>
  <si>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</si>
  <si>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</si>
  <si>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</si>
  <si>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</si>
  <si>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</si>
  <si>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</si>
  <si>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</si>
  <si>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</si>
  <si>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</si>
  <si>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</si>
  <si>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</si>
  <si>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</si>
  <si>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</si>
  <si>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</si>
  <si>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</si>
  <si>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</si>
  <si>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</si>
  <si>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</si>
  <si>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</si>
  <si>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</si>
  <si>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</si>
  <si>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</si>
  <si>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</si>
  <si>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</si>
  <si>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</si>
  <si>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</si>
  <si>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</si>
  <si>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</si>
  <si>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</si>
  <si>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</si>
  <si>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</si>
  <si>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</si>
  <si>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</si>
  <si>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</si>
  <si>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</si>
  <si>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</si>
  <si>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</si>
  <si>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</si>
  <si>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</si>
  <si>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</si>
  <si>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</si>
  <si>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</si>
  <si>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</si>
  <si>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</si>
  <si>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</si>
  <si>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</si>
  <si>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</si>
  <si>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</si>
  <si>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</si>
  <si>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</si>
  <si>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</si>
  <si>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</si>
  <si>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</si>
  <si>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</si>
  <si>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</si>
  <si>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</si>
  <si>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</si>
  <si>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</si>
  <si>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</si>
  <si>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</si>
  <si>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</si>
  <si>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</si>
  <si>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</si>
  <si>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</si>
  <si>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</si>
  <si>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</si>
  <si>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</si>
  <si>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</si>
  <si>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</si>
  <si>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</si>
  <si>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</si>
  <si>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</si>
  <si>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</si>
  <si>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</si>
  <si>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</si>
  <si>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</si>
  <si>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</si>
  <si>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</si>
  <si>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</si>
  <si>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</si>
  <si>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</si>
  <si>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</si>
  <si>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</si>
  <si>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</si>
  <si>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</si>
  <si>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</si>
  <si>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</si>
  <si>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</si>
  <si>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</si>
  <si>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</si>
  <si>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</si>
  <si>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</si>
  <si>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</si>
  <si>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</si>
  <si>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</si>
  <si>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</si>
  <si>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</si>
  <si>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</si>
  <si>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</si>
  <si>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</si>
  <si>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</si>
  <si>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</si>
  <si>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</si>
  <si>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</si>
  <si>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</si>
  <si>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</si>
  <si>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</si>
  <si>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</si>
  <si>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</si>
  <si>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</si>
  <si>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</si>
  <si>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</si>
  <si>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</si>
  <si>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</si>
  <si>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</si>
  <si>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</si>
  <si>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</si>
  <si>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</si>
  <si>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</si>
  <si>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</si>
  <si>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</si>
  <si>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</si>
  <si>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</si>
  <si>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</si>
  <si>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</si>
  <si>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</si>
  <si>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</si>
  <si>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</si>
  <si>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</si>
  <si>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</si>
  <si>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</si>
  <si>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</si>
  <si>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</si>
  <si>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</si>
  <si>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</si>
  <si>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</si>
  <si>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</si>
  <si>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</si>
  <si>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</si>
  <si>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</si>
  <si>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</si>
  <si>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</si>
  <si>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</si>
  <si>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</si>
  <si>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</si>
  <si>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</si>
  <si>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</si>
  <si>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</si>
  <si>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</si>
  <si>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</si>
  <si>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</si>
  <si>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</si>
  <si>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</si>
  <si>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</si>
  <si>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</si>
  <si>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</si>
  <si>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</si>
  <si>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</si>
  <si>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</si>
  <si>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</si>
  <si>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</si>
  <si>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</si>
  <si>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</si>
  <si>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</si>
  <si>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</si>
  <si>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</si>
  <si>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</si>
  <si>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</si>
  <si>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</si>
  <si>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</si>
  <si>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</si>
  <si>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</si>
  <si>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</si>
  <si>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</si>
  <si>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</si>
  <si>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</si>
  <si>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</si>
  <si>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</si>
  <si>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</si>
  <si>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</si>
  <si>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</si>
  <si>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</si>
  <si>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</si>
  <si>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</si>
  <si>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</si>
  <si>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</si>
  <si>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</si>
  <si>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</si>
  <si>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</si>
  <si>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</si>
  <si>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</si>
  <si>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</si>
  <si>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</si>
  <si>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</si>
  <si>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</si>
  <si>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</si>
  <si>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</si>
  <si>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</si>
  <si>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</si>
  <si>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</si>
  <si>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</si>
  <si>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</si>
  <si>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</si>
  <si>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</si>
  <si>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</si>
  <si>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</si>
  <si>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</si>
  <si>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</si>
  <si>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</si>
  <si>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</si>
  <si>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</si>
  <si>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</si>
  <si>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</si>
  <si>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</si>
  <si>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</si>
  <si>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</si>
  <si>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</si>
  <si>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</si>
  <si>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</si>
  <si>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</si>
  <si>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</si>
  <si>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</si>
  <si>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</si>
  <si>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</si>
  <si>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</si>
  <si>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</si>
  <si>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</si>
  <si>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</si>
  <si>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</si>
  <si>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</si>
  <si>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</si>
  <si>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</si>
  <si>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</si>
  <si>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</si>
  <si>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</si>
  <si>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</si>
  <si>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</si>
  <si>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</si>
  <si>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</si>
  <si>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</si>
  <si>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</si>
  <si>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</si>
  <si>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</si>
  <si>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</si>
  <si>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</si>
  <si>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</si>
  <si>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</si>
  <si>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</si>
  <si>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</si>
  <si>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</si>
  <si>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</si>
  <si>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</si>
  <si>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</si>
  <si>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</si>
  <si>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</si>
  <si>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</si>
  <si>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</si>
  <si>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</si>
  <si>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</si>
  <si>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</si>
  <si>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</si>
  <si>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</si>
  <si>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</si>
  <si>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</si>
  <si>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</si>
  <si>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</si>
  <si>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</si>
  <si>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</si>
  <si>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</si>
  <si>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</si>
  <si>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</si>
  <si>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</si>
  <si>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</si>
  <si>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</si>
  <si>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</si>
  <si>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</si>
  <si>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</si>
  <si>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</si>
  <si>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</si>
  <si>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</si>
  <si>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</si>
  <si>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</si>
  <si>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</si>
  <si>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</si>
  <si>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</si>
  <si>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</si>
  <si>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</si>
  <si>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</si>
  <si>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</si>
  <si>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</si>
  <si>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</si>
  <si>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</si>
  <si>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</si>
  <si>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</si>
  <si>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</si>
  <si>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</si>
  <si>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</si>
  <si>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</si>
  <si>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</si>
  <si>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</si>
  <si>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</si>
  <si>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</si>
  <si>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</si>
  <si>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</si>
  <si>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</si>
  <si>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</si>
  <si>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</si>
  <si>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</si>
  <si>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</si>
  <si>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</si>
  <si>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</si>
  <si>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</si>
  <si>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</si>
  <si>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</si>
  <si>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</si>
  <si>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</si>
  <si>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</si>
  <si>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</si>
  <si>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</si>
  <si>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</si>
  <si>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</si>
  <si>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</si>
  <si>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</si>
  <si>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</si>
  <si>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</si>
  <si>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</si>
  <si>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</si>
  <si>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</si>
  <si>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</si>
  <si>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</si>
  <si>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</si>
  <si>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</si>
  <si>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</si>
  <si>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</si>
  <si>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</si>
  <si>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</si>
  <si>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</si>
  <si>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</si>
  <si>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</si>
  <si>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</si>
  <si>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</si>
  <si>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</si>
  <si>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</si>
  <si>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</si>
  <si>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</si>
  <si>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</si>
  <si>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</si>
  <si>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</si>
  <si>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</si>
  <si>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</si>
  <si>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</si>
  <si>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</si>
  <si>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</si>
  <si>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</si>
  <si>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</si>
  <si>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</si>
  <si>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</si>
  <si>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</si>
  <si>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</si>
  <si>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</si>
  <si>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</si>
  <si>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</si>
  <si>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</si>
  <si>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</si>
  <si>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</si>
  <si>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</si>
  <si>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</si>
  <si>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</si>
  <si>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</si>
  <si>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</si>
  <si>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</si>
  <si>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</si>
  <si>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</si>
  <si>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</si>
  <si>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</si>
  <si>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</si>
  <si>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</si>
  <si>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</si>
  <si>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</si>
  <si>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</si>
  <si>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</si>
  <si>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</si>
  <si>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</si>
  <si>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</si>
  <si>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</si>
  <si>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</si>
  <si>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</si>
  <si>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</si>
  <si>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</si>
  <si>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</si>
  <si>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</si>
  <si>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</si>
  <si>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</si>
  <si>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</si>
  <si>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</si>
  <si>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</si>
  <si>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</si>
  <si>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</si>
  <si>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</si>
  <si>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</si>
  <si>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</si>
  <si>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</si>
  <si>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</si>
  <si>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</si>
  <si>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</si>
  <si>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</si>
  <si>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</si>
  <si>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</si>
  <si>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</si>
  <si>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</si>
  <si>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</si>
  <si>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</si>
  <si>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</si>
  <si>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</si>
  <si>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</si>
  <si>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</si>
  <si>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</si>
  <si>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</si>
  <si>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</si>
  <si>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</si>
  <si>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</si>
  <si>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</si>
  <si>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</si>
  <si>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</si>
  <si>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</si>
  <si>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</si>
  <si>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</si>
  <si>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</si>
  <si>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</si>
  <si>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</si>
  <si>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</si>
  <si>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</si>
  <si>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</si>
  <si>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</si>
  <si>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</si>
  <si>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</si>
  <si>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</si>
  <si>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</si>
  <si>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</si>
  <si>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</si>
  <si>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</si>
  <si>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</si>
  <si>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</si>
  <si>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</si>
  <si>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</si>
  <si>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</si>
  <si>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</si>
  <si>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</si>
  <si>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</si>
  <si>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</si>
  <si>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</si>
  <si>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</si>
  <si>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</si>
  <si>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</si>
  <si>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</si>
  <si>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</si>
  <si>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</si>
  <si>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</si>
  <si>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</si>
  <si>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</si>
  <si>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</si>
  <si>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</si>
  <si>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</si>
  <si>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</si>
  <si>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</si>
  <si>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</si>
  <si>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</si>
  <si>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</si>
  <si>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</si>
  <si>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</si>
  <si>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</si>
  <si>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</si>
  <si>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</si>
  <si>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</si>
  <si>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</si>
  <si>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</si>
  <si>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</si>
  <si>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</si>
  <si>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</si>
  <si>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</si>
  <si>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</si>
  <si>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</si>
  <si>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</si>
  <si>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</si>
  <si>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</si>
  <si>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</si>
  <si>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</si>
  <si>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</si>
  <si>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</si>
  <si>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</si>
  <si>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</si>
  <si>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</si>
  <si>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</si>
  <si>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</si>
  <si>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</si>
  <si>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</si>
  <si>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</si>
  <si>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</si>
  <si>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</si>
  <si>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</si>
  <si>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</si>
  <si>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</si>
  <si>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</si>
  <si>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</si>
  <si>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</si>
  <si>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</si>
  <si>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</si>
  <si>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</si>
  <si>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</si>
  <si>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</si>
  <si>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</si>
  <si>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</si>
  <si>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</si>
  <si>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</si>
  <si>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</si>
  <si>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</si>
  <si>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</si>
  <si>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</si>
  <si>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</si>
  <si>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</si>
  <si>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</si>
  <si>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</si>
  <si>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</si>
  <si>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</si>
  <si>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</si>
  <si>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</si>
  <si>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</si>
  <si>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</si>
  <si>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</si>
  <si>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</si>
  <si>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</si>
  <si>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</si>
  <si>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</si>
  <si>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</si>
  <si>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</si>
  <si>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</si>
  <si>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</si>
  <si>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</si>
  <si>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</si>
  <si>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</si>
  <si>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</si>
  <si>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</si>
  <si>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</si>
  <si>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</si>
  <si>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</si>
  <si>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</si>
  <si>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</si>
  <si>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</si>
  <si>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</si>
  <si>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</si>
  <si>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</si>
  <si>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</si>
  <si>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</si>
  <si>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</si>
  <si>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</si>
  <si>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</si>
  <si>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</si>
  <si>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</si>
  <si>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</si>
  <si>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</si>
  <si>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</si>
  <si>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</si>
  <si>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</si>
  <si>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</si>
  <si>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</si>
  <si>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</si>
  <si>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</si>
  <si>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</si>
  <si>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</si>
  <si>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</si>
  <si>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</si>
  <si>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</si>
  <si>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</si>
  <si>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</si>
  <si>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</si>
  <si>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</si>
  <si>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</si>
  <si>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</si>
  <si>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</si>
  <si>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</si>
  <si>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</si>
  <si>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</si>
  <si>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</si>
  <si>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</si>
  <si>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</si>
  <si>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</si>
  <si>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</si>
  <si>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</si>
  <si>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</si>
  <si>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</si>
  <si>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</si>
  <si>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</si>
  <si>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</si>
  <si>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</si>
  <si>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</si>
  <si>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</si>
  <si>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</si>
  <si>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</si>
  <si>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</si>
  <si>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</si>
  <si>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</si>
  <si>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</si>
  <si>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</si>
  <si>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</si>
  <si>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</si>
  <si>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</si>
  <si>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</si>
  <si>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</si>
  <si>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</si>
  <si>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</si>
  <si>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</si>
  <si>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</si>
  <si>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</si>
  <si>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</si>
  <si>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</si>
  <si>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</si>
  <si>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</si>
  <si>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</si>
  <si>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</si>
  <si>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</si>
  <si>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</si>
  <si>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</si>
  <si>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</si>
  <si>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</si>
  <si>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</si>
  <si>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</si>
  <si>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</si>
  <si>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</si>
  <si>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</si>
  <si>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</si>
  <si>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</si>
  <si>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</si>
  <si>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</si>
  <si>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</si>
  <si>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</si>
  <si>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</si>
  <si>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</si>
  <si>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</si>
  <si>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</si>
  <si>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</si>
  <si>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</si>
  <si>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</si>
  <si>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</si>
  <si>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</si>
  <si>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</si>
  <si>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</si>
  <si>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</si>
  <si>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</si>
  <si>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</si>
  <si>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</si>
  <si>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</si>
  <si>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</si>
  <si>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</si>
  <si>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</si>
  <si>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</si>
  <si>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</si>
  <si>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</si>
  <si>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</si>
  <si>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</si>
  <si>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</si>
  <si>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</si>
  <si>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</si>
  <si>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</si>
  <si>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</si>
  <si>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</si>
  <si>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</si>
  <si>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</si>
  <si>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</si>
  <si>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</si>
  <si>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</si>
  <si>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</si>
  <si>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</si>
  <si>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</si>
  <si>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</si>
  <si>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</si>
  <si>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</si>
  <si>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</si>
  <si>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</si>
  <si>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</si>
  <si>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</si>
  <si>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</si>
  <si>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</si>
  <si>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</si>
  <si>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</si>
  <si>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</si>
  <si>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</si>
  <si>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</si>
  <si>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</si>
  <si>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</si>
  <si>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</si>
  <si>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</si>
  <si>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</si>
  <si>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</si>
  <si>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</si>
  <si>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</si>
  <si>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</si>
  <si>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</si>
  <si>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</si>
  <si>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</si>
  <si>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</si>
  <si>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</si>
  <si>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</si>
  <si>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</si>
  <si>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</si>
  <si>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</si>
  <si>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</si>
  <si>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</si>
  <si>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</si>
  <si>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</si>
  <si>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</si>
  <si>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</si>
  <si>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</si>
  <si>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</si>
  <si>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</si>
  <si>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</si>
  <si>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</si>
  <si>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</si>
  <si>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</si>
  <si>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</si>
  <si>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</si>
  <si>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</si>
  <si>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</si>
  <si>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</si>
  <si>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</si>
  <si>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</si>
  <si>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</si>
  <si>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</si>
  <si>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</si>
  <si>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</si>
  <si>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</si>
  <si>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</si>
  <si>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</si>
  <si>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</si>
  <si>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</si>
  <si>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</si>
  <si>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</si>
  <si>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</si>
  <si>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</si>
  <si>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</si>
  <si>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</si>
  <si>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</si>
  <si>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</si>
  <si>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</si>
  <si>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</si>
  <si>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</si>
  <si>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</si>
  <si>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</si>
  <si>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</si>
  <si>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</si>
  <si>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</si>
  <si>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</si>
  <si>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</si>
  <si>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</si>
  <si>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</si>
  <si>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</si>
  <si>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</si>
  <si>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</si>
  <si>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</si>
  <si>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</si>
  <si>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</si>
  <si>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</si>
  <si>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</si>
  <si>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</si>
  <si>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</si>
  <si>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</si>
  <si>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</si>
  <si>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</si>
  <si>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</si>
  <si>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</si>
  <si>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</si>
  <si>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</si>
  <si>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</si>
  <si>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</si>
  <si>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</si>
  <si>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</si>
  <si>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</si>
  <si>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</si>
  <si>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</si>
  <si>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</si>
  <si>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</si>
  <si>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</si>
  <si>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</si>
  <si>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</si>
  <si>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</si>
  <si>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</si>
  <si>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</si>
  <si>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</si>
  <si>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</si>
  <si>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</si>
  <si>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</si>
  <si>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</si>
  <si>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</si>
  <si>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</si>
  <si>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</si>
  <si>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</si>
  <si>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</si>
  <si>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</si>
  <si>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</si>
  <si>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</si>
  <si>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</si>
  <si>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</si>
  <si>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</si>
  <si>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</si>
  <si>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</si>
  <si>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</si>
  <si>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</si>
  <si>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</si>
  <si>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</si>
  <si>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</si>
  <si>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</si>
  <si>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</si>
  <si>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</si>
  <si>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</si>
  <si>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</si>
  <si>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</si>
  <si>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</si>
  <si>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</si>
  <si>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</si>
  <si>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</si>
  <si>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</si>
  <si>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</si>
  <si>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</si>
  <si>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</si>
  <si>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</si>
  <si>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</si>
  <si>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</si>
  <si>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</si>
  <si>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</si>
  <si>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</si>
  <si>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</si>
  <si>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</si>
  <si>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</si>
  <si>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</si>
  <si>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</si>
  <si>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</si>
  <si>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</si>
  <si>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</si>
  <si>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</si>
  <si>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</si>
  <si>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</si>
  <si>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</si>
  <si>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</si>
  <si>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</si>
  <si>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</si>
  <si>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</si>
  <si>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</si>
  <si>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</si>
  <si>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</si>
  <si>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</si>
  <si>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</si>
  <si>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</si>
  <si>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</si>
  <si>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</si>
  <si>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</si>
  <si>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</si>
  <si>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</si>
  <si>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</si>
  <si>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</si>
  <si>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</si>
  <si>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</si>
  <si>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</si>
  <si>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</si>
  <si>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</si>
  <si>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</si>
  <si>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</si>
  <si>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</si>
  <si>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</si>
  <si>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</si>
  <si>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</si>
  <si>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</si>
  <si>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</si>
  <si>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</si>
  <si>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</si>
  <si>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</si>
  <si>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</si>
  <si>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</si>
  <si>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</si>
  <si>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</si>
  <si>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</si>
  <si>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</si>
  <si>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</si>
  <si>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</si>
  <si>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</si>
  <si>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</si>
  <si>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</si>
  <si>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</si>
  <si>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</si>
  <si>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</si>
  <si>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</si>
  <si>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</si>
  <si>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</si>
  <si>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</si>
  <si>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</si>
  <si>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</si>
  <si>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</si>
  <si>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</si>
  <si>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</si>
  <si>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</si>
  <si>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</si>
  <si>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</si>
  <si>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</si>
  <si>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</si>
  <si>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</si>
  <si>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</si>
  <si>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</si>
  <si>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</si>
  <si>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</si>
  <si>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</si>
  <si>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</si>
  <si>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</si>
  <si>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</si>
  <si>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</si>
  <si>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</si>
  <si>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</si>
  <si>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</si>
  <si>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</si>
  <si>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</si>
  <si>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</si>
  <si>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</si>
  <si>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</si>
  <si>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</si>
  <si>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</si>
  <si>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</si>
  <si>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</si>
  <si>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</si>
  <si>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</si>
  <si>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</si>
  <si>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</si>
  <si>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</si>
  <si>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</si>
  <si>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</si>
  <si>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</si>
  <si>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</si>
  <si>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</si>
  <si>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</si>
  <si>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</si>
  <si>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</si>
  <si>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</si>
  <si>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</si>
  <si>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</si>
  <si>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</si>
  <si>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</si>
  <si>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</si>
  <si>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</si>
  <si>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</si>
  <si>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</si>
  <si>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</si>
  <si>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</si>
  <si>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</si>
  <si>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</si>
  <si>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</si>
  <si>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</si>
  <si>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</si>
  <si>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</si>
  <si>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</si>
  <si>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</si>
  <si>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</si>
  <si>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</si>
  <si>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</si>
  <si>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</si>
  <si>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</si>
  <si>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</si>
  <si>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</si>
  <si>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</si>
  <si>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</si>
  <si>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</si>
  <si>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</si>
  <si>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</si>
  <si>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</si>
  <si>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</si>
  <si>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</si>
  <si>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</si>
  <si>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</si>
  <si>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</si>
  <si>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</si>
  <si>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</si>
  <si>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</si>
  <si>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</si>
  <si>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</si>
  <si>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</si>
  <si>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</si>
  <si>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</si>
  <si>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</si>
  <si>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</si>
  <si>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</si>
  <si>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</si>
  <si>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</si>
  <si>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</si>
  <si>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</si>
  <si>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</si>
  <si>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</si>
  <si>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</si>
  <si>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</si>
  <si>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</si>
  <si>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</si>
  <si>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</si>
  <si>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</si>
  <si>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</si>
  <si>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</si>
  <si>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</si>
  <si>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</si>
  <si>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</si>
  <si>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</si>
  <si>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</si>
  <si>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</si>
  <si>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</si>
  <si>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</si>
  <si>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</si>
  <si>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</si>
  <si>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</si>
  <si>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</si>
  <si>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</si>
  <si>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</si>
  <si>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</si>
  <si>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</si>
  <si>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</si>
  <si>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</si>
  <si>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</si>
  <si>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</si>
  <si>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</si>
  <si>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</si>
  <si>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</si>
  <si>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</si>
  <si>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</si>
  <si>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</si>
  <si>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</si>
  <si>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</si>
  <si>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</si>
  <si>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</si>
  <si>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</si>
  <si>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</si>
  <si>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</si>
  <si>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</si>
  <si>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</si>
  <si>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</si>
  <si>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</si>
  <si>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</si>
  <si>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</si>
  <si>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</si>
  <si>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</si>
  <si>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</si>
  <si>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</si>
  <si>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</si>
  <si>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</si>
  <si>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</si>
  <si>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</si>
  <si>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</si>
  <si>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</si>
  <si>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</si>
  <si>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</si>
  <si>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</si>
  <si>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</si>
  <si>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</si>
  <si>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</si>
  <si>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</si>
  <si>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</si>
  <si>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</si>
  <si>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</si>
  <si>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</si>
  <si>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</si>
  <si>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</si>
  <si>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</si>
  <si>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</si>
  <si>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</si>
  <si>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</si>
  <si>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</si>
  <si>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</si>
  <si>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</si>
  <si>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</si>
  <si>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</si>
  <si>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</si>
  <si>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</si>
  <si>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</si>
  <si>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</si>
  <si>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</si>
  <si>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</si>
  <si>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</si>
  <si>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</si>
  <si>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</si>
  <si>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</si>
  <si>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</si>
  <si>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</si>
  <si>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</si>
  <si>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</si>
  <si>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</si>
  <si>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</si>
  <si>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</si>
  <si>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</si>
  <si>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</si>
  <si>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</si>
  <si>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</si>
  <si>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</si>
  <si>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</si>
  <si>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</si>
  <si>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</si>
  <si>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</si>
  <si>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</si>
  <si>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</si>
  <si>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</si>
  <si>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</si>
  <si>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</si>
  <si>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</si>
  <si>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</si>
  <si>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</si>
  <si>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</si>
  <si>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</si>
  <si>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</si>
  <si>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</si>
  <si>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</si>
  <si>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</si>
  <si>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</si>
  <si>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</si>
  <si>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</si>
  <si>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</si>
  <si>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</si>
  <si>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</si>
  <si>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</si>
  <si>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</si>
  <si>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</si>
  <si>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</si>
  <si>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</si>
  <si>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</si>
  <si>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</si>
  <si>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</si>
  <si>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</si>
  <si>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</si>
  <si>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</si>
  <si>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</si>
  <si>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</si>
  <si>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</si>
  <si>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</si>
  <si>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</si>
  <si>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</si>
  <si>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</si>
  <si>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</si>
  <si>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</si>
  <si>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</si>
  <si>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</si>
  <si>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</si>
  <si>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</si>
  <si>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</si>
  <si>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</si>
  <si>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</si>
  <si>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</si>
  <si>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</si>
  <si>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</si>
  <si>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</si>
  <si>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</si>
  <si>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</si>
  <si>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</si>
  <si>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</si>
  <si>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</si>
  <si>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</si>
  <si>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</si>
  <si>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</si>
  <si>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</si>
  <si>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</si>
  <si>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</si>
  <si>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</si>
  <si>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</si>
  <si>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</si>
  <si>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</si>
  <si>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</si>
  <si>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</si>
  <si>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</si>
  <si>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</si>
  <si>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</si>
  <si>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</si>
  <si>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</si>
  <si>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</si>
  <si>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</si>
  <si>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</si>
  <si>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</si>
  <si>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</si>
  <si>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</si>
  <si>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</si>
  <si>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</si>
  <si>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</si>
  <si>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</si>
  <si>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</si>
  <si>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</si>
  <si>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</si>
  <si>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</si>
  <si>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</si>
  <si>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</si>
  <si>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</si>
  <si>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</si>
  <si>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</si>
  <si>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</si>
  <si>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</si>
  <si>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</si>
  <si>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</si>
  <si>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</si>
  <si>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</si>
  <si>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</si>
  <si>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</si>
  <si>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</si>
  <si>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</si>
  <si>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</si>
  <si>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</si>
  <si>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</si>
  <si>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</si>
  <si>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</si>
  <si>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</si>
  <si>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</si>
  <si>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</si>
  <si>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</si>
  <si>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</si>
  <si>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</si>
  <si>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</si>
  <si>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</si>
  <si>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</si>
  <si>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</si>
  <si>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</si>
  <si>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</si>
  <si>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</si>
  <si>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</si>
  <si>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</si>
  <si>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</si>
  <si>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</si>
  <si>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</si>
  <si>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</si>
  <si>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</si>
  <si>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</si>
  <si>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</si>
  <si>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</si>
  <si>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</si>
  <si>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</si>
  <si>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</si>
  <si>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</si>
  <si>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</si>
  <si>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</si>
  <si>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</si>
  <si>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</si>
  <si>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</si>
  <si>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</si>
  <si>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</si>
  <si>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</si>
  <si>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</si>
  <si>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</si>
  <si>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</si>
  <si>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</si>
  <si>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</si>
  <si>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</si>
  <si>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</si>
  <si>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</si>
  <si>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</si>
  <si>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</si>
  <si>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</si>
  <si>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</si>
  <si>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</si>
  <si>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</si>
  <si>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</si>
  <si>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</si>
  <si>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</si>
  <si>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</si>
  <si>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</si>
  <si>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</si>
  <si>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</si>
  <si>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</si>
  <si>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</si>
  <si>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</si>
  <si>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</si>
  <si>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</si>
  <si>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</si>
  <si>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</si>
  <si>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</si>
  <si>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</si>
  <si>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</si>
  <si>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</si>
  <si>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</si>
  <si>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</si>
  <si>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</si>
  <si>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</si>
  <si>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</si>
  <si>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</si>
  <si>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</si>
  <si>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</si>
  <si>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</si>
  <si>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</si>
  <si>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</si>
  <si>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</si>
  <si>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</si>
  <si>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</si>
  <si>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</si>
  <si>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</si>
  <si>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</si>
  <si>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</si>
  <si>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</si>
  <si>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</si>
  <si>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</si>
  <si>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</si>
  <si>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</si>
  <si>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</si>
  <si>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</si>
  <si>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</si>
  <si>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</si>
  <si>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</si>
  <si>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</si>
  <si>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</si>
  <si>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</si>
  <si>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</si>
  <si>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</si>
  <si>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</si>
  <si>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</si>
  <si>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</si>
  <si>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</si>
  <si>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</si>
  <si>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</si>
  <si>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</si>
  <si>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</si>
  <si>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</si>
  <si>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</si>
  <si>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</si>
  <si>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</si>
  <si>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</si>
  <si>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</si>
  <si>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</si>
  <si>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</si>
  <si>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</si>
  <si>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</si>
  <si>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</si>
  <si>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</si>
  <si>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</si>
  <si>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</si>
  <si>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</si>
  <si>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</si>
  <si>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</si>
  <si>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</si>
  <si>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</si>
  <si>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</si>
  <si>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</si>
  <si>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</si>
  <si>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</si>
  <si>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</si>
  <si>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</si>
  <si>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</si>
  <si>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</si>
  <si>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</si>
  <si>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</si>
  <si>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</si>
  <si>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</si>
  <si>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</si>
  <si>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</si>
  <si>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</si>
  <si>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</si>
  <si>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</si>
  <si>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</si>
  <si>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</si>
  <si>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</si>
  <si>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</si>
  <si>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</si>
  <si>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</si>
  <si>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</si>
  <si>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</si>
  <si>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</si>
  <si>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</si>
  <si>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</si>
  <si>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</si>
  <si>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</si>
  <si>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</si>
  <si>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</si>
  <si>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</si>
  <si>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</si>
  <si>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</si>
  <si>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</si>
  <si>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</si>
  <si>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</si>
  <si>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</si>
  <si>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</si>
  <si>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</si>
  <si>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</si>
  <si>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</si>
  <si>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</si>
  <si>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</si>
  <si>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</si>
  <si>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</si>
  <si>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</si>
  <si>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</si>
  <si>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</si>
  <si>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</si>
  <si>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</si>
  <si>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</si>
  <si>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</si>
  <si>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</si>
  <si>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</si>
  <si>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</si>
  <si>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</si>
  <si>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</si>
  <si>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</si>
  <si>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</si>
  <si>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</si>
  <si>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</si>
  <si>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</si>
  <si>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</si>
  <si>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</si>
  <si>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</si>
  <si>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</si>
  <si>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</si>
  <si>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</si>
  <si>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</si>
  <si>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</si>
  <si>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</si>
  <si>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</si>
  <si>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</si>
  <si>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</si>
  <si>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</si>
  <si>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</si>
  <si>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</si>
  <si>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</si>
  <si>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</si>
  <si>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</si>
  <si>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</si>
  <si>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</si>
  <si>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</si>
  <si>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</si>
  <si>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</si>
  <si>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</si>
  <si>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</si>
  <si>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</si>
  <si>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</si>
  <si>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</si>
  <si>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</si>
  <si>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</si>
  <si>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</si>
  <si>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</si>
  <si>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</si>
  <si>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</si>
  <si>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</si>
  <si>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</si>
  <si>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</si>
  <si>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</si>
  <si>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</si>
  <si>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</si>
  <si>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</si>
  <si>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</si>
  <si>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</si>
  <si>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</si>
  <si>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</si>
  <si>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</si>
  <si>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</si>
  <si>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</si>
  <si>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</si>
  <si>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</si>
  <si>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</si>
  <si>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</si>
  <si>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</si>
  <si>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</si>
  <si>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</si>
  <si>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</si>
  <si>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</si>
  <si>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</si>
  <si>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</si>
  <si>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</si>
  <si>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</si>
  <si>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</si>
  <si>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</si>
  <si>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</si>
  <si>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</si>
  <si>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</si>
  <si>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</si>
  <si>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</si>
  <si>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</si>
  <si>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</si>
  <si>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</si>
  <si>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</si>
  <si>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</si>
  <si>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</si>
  <si>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</si>
  <si>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</si>
  <si>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</si>
  <si>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</si>
  <si>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</si>
  <si>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</si>
  <si>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</si>
  <si>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</si>
  <si>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</si>
  <si>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</si>
  <si>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</si>
  <si>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</si>
  <si>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</si>
  <si>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</si>
  <si>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</si>
  <si>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</si>
  <si>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</si>
  <si>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</si>
  <si>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</si>
  <si>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</si>
  <si>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</si>
  <si>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</si>
  <si>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</si>
  <si>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</si>
  <si>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</si>
  <si>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</si>
  <si>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</si>
  <si>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</si>
  <si>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</si>
  <si>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</si>
  <si>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</si>
  <si>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</si>
  <si>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</si>
  <si>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</si>
  <si>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</si>
  <si>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</si>
  <si>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</si>
  <si>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</si>
  <si>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</si>
  <si>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</si>
  <si>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</si>
  <si>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</si>
  <si>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</si>
  <si>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</si>
  <si>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</si>
  <si>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</si>
  <si>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</si>
  <si>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</si>
  <si>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</si>
  <si>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</si>
  <si>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</si>
  <si>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</si>
  <si>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</si>
  <si>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</si>
  <si>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</si>
  <si>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</si>
  <si>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</si>
  <si>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</si>
  <si>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</si>
  <si>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</si>
  <si>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</si>
  <si>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</si>
  <si>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</si>
  <si>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</si>
  <si>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</si>
  <si>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</si>
  <si>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</si>
  <si>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</si>
  <si>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</si>
  <si>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</si>
  <si>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</si>
  <si>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</si>
  <si>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</si>
  <si>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</si>
  <si>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</si>
  <si>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</si>
  <si>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</si>
  <si>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</si>
  <si>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</si>
  <si>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</si>
  <si>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</si>
  <si>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</si>
  <si>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</si>
  <si>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</si>
  <si>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</si>
  <si>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</si>
  <si>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</si>
  <si>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</si>
  <si>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</si>
  <si>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</si>
  <si>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</si>
  <si>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</si>
  <si>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</si>
  <si>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</si>
  <si>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</si>
  <si>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</si>
  <si>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</si>
  <si>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</si>
  <si>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</si>
  <si>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</si>
  <si>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</si>
  <si>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</si>
  <si>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</si>
  <si>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</si>
  <si>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</si>
  <si>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</si>
  <si>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</si>
  <si>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</si>
  <si>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</si>
  <si>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</si>
  <si>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</si>
  <si>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</si>
  <si>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</si>
  <si>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</si>
  <si>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</si>
  <si>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</si>
  <si>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</si>
  <si>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</si>
  <si>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</si>
  <si>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</si>
  <si>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</si>
  <si>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</si>
  <si>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</si>
  <si>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</si>
  <si>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</si>
  <si>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</si>
  <si>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</si>
  <si>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</si>
  <si>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</si>
  <si>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</si>
  <si>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</si>
  <si>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</si>
  <si>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</si>
  <si>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</si>
  <si>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</si>
  <si>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</si>
  <si>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</si>
  <si>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</si>
  <si>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</si>
  <si>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</si>
  <si>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</si>
  <si>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</si>
  <si>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</si>
  <si>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</si>
  <si>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</si>
  <si>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</si>
  <si>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</si>
  <si>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</si>
  <si>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</si>
  <si>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</si>
  <si>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</si>
  <si>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</si>
  <si>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</si>
  <si>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</si>
  <si>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</si>
  <si>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</si>
  <si>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</si>
  <si>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</si>
  <si>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</si>
  <si>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</si>
  <si>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</si>
  <si>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</si>
  <si>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</si>
  <si>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</si>
  <si>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</si>
  <si>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</si>
  <si>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</si>
  <si>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</si>
  <si>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</si>
  <si>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</si>
  <si>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</si>
  <si>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</si>
  <si>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</si>
  <si>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</si>
  <si>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</si>
  <si>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</si>
  <si>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</si>
  <si>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</si>
  <si>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</si>
  <si>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</si>
  <si>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</si>
  <si>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</si>
  <si>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</si>
  <si>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</si>
  <si>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</si>
  <si>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</si>
  <si>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</si>
  <si>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</si>
  <si>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</si>
  <si>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</si>
  <si>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</si>
  <si>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</si>
  <si>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</si>
  <si>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</si>
  <si>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</si>
  <si>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</si>
  <si>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</si>
  <si>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</si>
  <si>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</si>
  <si>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</si>
  <si>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</si>
  <si>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</si>
  <si>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</si>
  <si>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</si>
  <si>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</si>
  <si>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</si>
  <si>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</si>
  <si>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</si>
  <si>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</si>
  <si>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</si>
  <si>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</si>
  <si>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</si>
  <si>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</si>
  <si>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</si>
  <si>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</si>
  <si>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</si>
  <si>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</si>
  <si>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</si>
  <si>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</si>
  <si>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</si>
  <si>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</si>
  <si>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</si>
  <si>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</si>
  <si>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</si>
  <si>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</si>
  <si>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</si>
  <si>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</si>
  <si>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</si>
  <si>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</si>
  <si>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</si>
  <si>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</si>
  <si>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</si>
  <si>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</si>
  <si>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</si>
  <si>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</si>
  <si>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</si>
  <si>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</si>
  <si>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</si>
  <si>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</si>
  <si>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</si>
  <si>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</si>
  <si>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</si>
  <si>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</si>
  <si>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</si>
  <si>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</si>
  <si>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</si>
  <si>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</si>
  <si>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</si>
  <si>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</si>
  <si>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</si>
  <si>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</si>
  <si>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</si>
  <si>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</si>
  <si>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</si>
  <si>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</si>
  <si>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</si>
  <si>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</si>
  <si>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</si>
  <si>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</si>
  <si>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</si>
  <si>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</si>
  <si>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</si>
  <si>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</si>
  <si>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</si>
  <si>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</si>
  <si>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</si>
  <si>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</si>
  <si>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</si>
  <si>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</si>
  <si>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</si>
  <si>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</si>
  <si>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</si>
  <si>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</si>
  <si>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</si>
  <si>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</si>
  <si>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</si>
  <si>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</si>
  <si>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</si>
  <si>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</si>
  <si>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</si>
  <si>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</si>
  <si>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</si>
  <si>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</si>
  <si>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</si>
  <si>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</si>
  <si>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</si>
  <si>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</si>
  <si>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</si>
  <si>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</si>
  <si>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</si>
  <si>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</si>
  <si>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</si>
  <si>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</si>
  <si>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</si>
  <si>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</si>
  <si>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</si>
  <si>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</si>
  <si>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</si>
  <si>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</si>
  <si>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</si>
  <si>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</si>
  <si>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</si>
  <si>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</si>
  <si>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</si>
  <si>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</si>
  <si>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</si>
  <si>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</si>
  <si>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</si>
  <si>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</si>
  <si>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</si>
  <si>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</si>
  <si>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</si>
  <si>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</si>
  <si>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</si>
  <si>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</si>
  <si>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</si>
  <si>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</si>
  <si>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</si>
  <si>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</si>
  <si>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</si>
  <si>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</si>
  <si>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</si>
  <si>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</si>
  <si>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</si>
  <si>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</si>
  <si>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</si>
  <si>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</si>
  <si>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</si>
  <si>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</si>
  <si>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</si>
  <si>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</si>
  <si>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</si>
  <si>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</si>
  <si>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</si>
  <si>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</si>
  <si>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</si>
  <si>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</si>
  <si>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</si>
  <si>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</si>
  <si>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</si>
  <si>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</si>
  <si>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</si>
  <si>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</si>
  <si>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</si>
  <si>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</si>
  <si>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</si>
  <si>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</si>
  <si>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</si>
  <si>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</si>
  <si>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</si>
  <si>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</si>
  <si>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</si>
  <si>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</si>
  <si>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</si>
  <si>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</si>
  <si>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</si>
  <si>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</si>
  <si>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</si>
  <si>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</si>
  <si>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</si>
  <si>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</si>
  <si>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</si>
  <si>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</si>
  <si>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</si>
  <si>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</si>
  <si>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</si>
  <si>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</si>
  <si>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</si>
  <si>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</si>
  <si>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</si>
  <si>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</si>
  <si>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</si>
  <si>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</si>
  <si>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</si>
  <si>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</si>
  <si>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</si>
  <si>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</si>
  <si>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</si>
  <si>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</si>
  <si>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</si>
  <si>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</si>
  <si>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</si>
  <si>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</si>
  <si>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</si>
  <si>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</si>
  <si>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</si>
  <si>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</si>
  <si>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</si>
  <si>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</si>
  <si>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</si>
  <si>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</si>
  <si>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</si>
  <si>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</si>
  <si>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</si>
  <si>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</si>
  <si>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</si>
  <si>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</si>
  <si>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</si>
  <si>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</si>
  <si>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</si>
  <si>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</si>
  <si>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</si>
  <si>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</si>
  <si>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</si>
  <si>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</si>
  <si>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</si>
  <si>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</si>
  <si>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</si>
  <si>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</si>
  <si>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</si>
  <si>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</si>
  <si>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</si>
  <si>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</si>
  <si>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</si>
  <si>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</si>
  <si>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</si>
  <si>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</si>
  <si>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</si>
  <si>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</si>
  <si>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</si>
  <si>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</si>
  <si>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</si>
  <si>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</si>
  <si>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</si>
  <si>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</si>
  <si>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</si>
  <si>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</si>
  <si>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</si>
  <si>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</si>
  <si>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</si>
  <si>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</si>
  <si>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</si>
  <si>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</si>
  <si>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</si>
  <si>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</si>
  <si>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</si>
  <si>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</si>
  <si>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</si>
  <si>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</si>
  <si>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</si>
  <si>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</si>
  <si>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</si>
  <si>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</si>
  <si>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</si>
  <si>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</si>
  <si>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</si>
  <si>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</si>
  <si>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</si>
  <si>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</si>
  <si>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</si>
  <si>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</si>
  <si>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</si>
  <si>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</si>
  <si>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</si>
  <si>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</si>
  <si>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</si>
  <si>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</si>
  <si>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</si>
  <si>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</si>
  <si>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</si>
  <si>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</si>
  <si>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</si>
  <si>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</si>
  <si>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</si>
  <si>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</si>
  <si>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</si>
  <si>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</si>
  <si>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</si>
  <si>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</si>
  <si>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</si>
  <si>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</si>
  <si>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</si>
  <si>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</si>
  <si>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</si>
  <si>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</si>
  <si>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</si>
  <si>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</si>
  <si>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</si>
  <si>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</si>
  <si>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</si>
  <si>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</si>
  <si>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</si>
  <si>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</si>
  <si>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</si>
  <si>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</si>
  <si>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</si>
  <si>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</si>
  <si>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</si>
  <si>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</si>
  <si>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</si>
  <si>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</si>
  <si>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</si>
  <si>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</si>
  <si>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</si>
  <si>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</si>
  <si>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</si>
  <si>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</si>
  <si>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</si>
  <si>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</si>
  <si>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</si>
  <si>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</si>
  <si>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</si>
  <si>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</si>
  <si>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</si>
  <si>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</si>
  <si>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</si>
  <si>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</si>
  <si>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</si>
  <si>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</si>
  <si>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</si>
  <si>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</si>
  <si>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</si>
  <si>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</si>
  <si>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</si>
  <si>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</si>
  <si>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</si>
  <si>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</si>
  <si>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</si>
  <si>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</si>
  <si>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</si>
  <si>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</si>
  <si>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</si>
  <si>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</si>
  <si>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</si>
  <si>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</si>
  <si>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</si>
  <si>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</si>
  <si>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</si>
  <si>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</si>
  <si>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</si>
  <si>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</si>
  <si>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</si>
  <si>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</si>
  <si>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</si>
  <si>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</si>
  <si>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</si>
  <si>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</si>
  <si>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</si>
  <si>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</si>
  <si>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</si>
  <si>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</si>
  <si>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</si>
  <si>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</si>
  <si>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</si>
  <si>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</si>
  <si>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</si>
  <si>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</si>
  <si>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</si>
  <si>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</si>
  <si>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</si>
  <si>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</si>
  <si>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</si>
  <si>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</si>
  <si>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</si>
  <si>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</si>
  <si>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</si>
  <si>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</si>
  <si>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</si>
  <si>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</si>
  <si>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</si>
  <si>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</si>
  <si>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</si>
  <si>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</si>
  <si>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</si>
  <si>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</si>
  <si>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</si>
  <si>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</si>
  <si>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</si>
  <si>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</si>
  <si>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</si>
  <si>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</si>
  <si>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</si>
  <si>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</si>
  <si>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</si>
  <si>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</si>
  <si>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</si>
  <si>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</si>
  <si>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</si>
  <si>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</si>
  <si>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</si>
  <si>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</si>
  <si>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</si>
  <si>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</si>
  <si>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</si>
  <si>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</si>
  <si>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</si>
  <si>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</si>
  <si>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</si>
  <si>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</si>
  <si>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</si>
  <si>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</si>
  <si>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</si>
  <si>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</si>
  <si>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</si>
  <si>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</si>
  <si>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</si>
  <si>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</si>
  <si>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</si>
  <si>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</si>
  <si>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</si>
  <si>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</si>
  <si>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</si>
  <si>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</si>
  <si>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</si>
  <si>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</si>
  <si>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</si>
  <si>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</si>
  <si>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</si>
  <si>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</si>
  <si>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</si>
  <si>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</si>
  <si>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</si>
  <si>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</si>
  <si>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</si>
  <si>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</si>
  <si>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</si>
  <si>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</si>
  <si>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</si>
  <si>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</si>
  <si>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</si>
  <si>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</si>
  <si>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</si>
  <si>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</si>
  <si>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</si>
  <si>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</si>
  <si>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</si>
  <si>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</si>
  <si>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</si>
  <si>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</si>
  <si>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</si>
  <si>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</si>
  <si>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</si>
  <si>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</si>
  <si>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</si>
  <si>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</si>
  <si>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</si>
  <si>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</si>
  <si>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</si>
  <si>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</si>
  <si>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</si>
  <si>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</si>
  <si>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</si>
  <si>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</si>
  <si>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</si>
  <si>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</si>
  <si>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</si>
  <si>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</si>
  <si>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</si>
  <si>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</si>
  <si>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</si>
  <si>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</si>
  <si>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</si>
  <si>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</si>
  <si>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</si>
  <si>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</si>
  <si>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</si>
  <si>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</si>
  <si>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</si>
  <si>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</si>
  <si>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</si>
  <si>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</si>
  <si>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</si>
  <si>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</si>
  <si>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</si>
  <si>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</si>
  <si>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</si>
  <si>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</si>
  <si>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</si>
  <si>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</si>
  <si>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</si>
  <si>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</si>
  <si>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</si>
  <si>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</si>
  <si>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</si>
  <si>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</si>
  <si>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</si>
  <si>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</si>
  <si>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</si>
  <si>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</si>
  <si>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</si>
  <si>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</si>
  <si>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</si>
  <si>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</si>
  <si>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</si>
  <si>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</si>
  <si>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</si>
  <si>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</si>
  <si>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</si>
  <si>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</si>
  <si>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</si>
  <si>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</si>
  <si>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</si>
  <si>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</si>
  <si>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</si>
  <si>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</si>
  <si>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</si>
  <si>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</si>
  <si>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</si>
  <si>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</si>
  <si>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</si>
  <si>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</si>
  <si>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</si>
  <si>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</si>
  <si>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</si>
  <si>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</si>
  <si>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</si>
  <si>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</si>
  <si>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</si>
  <si>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</si>
  <si>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</si>
  <si>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</si>
  <si>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</si>
  <si>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</si>
  <si>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</si>
  <si>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</si>
  <si>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</si>
  <si>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</si>
  <si>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</si>
  <si>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</si>
  <si>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</si>
  <si>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</si>
  <si>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</si>
  <si>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</si>
  <si>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</si>
  <si>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</si>
  <si>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</si>
  <si>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</si>
  <si>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</si>
  <si>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</si>
  <si>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</si>
  <si>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</si>
  <si>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</si>
  <si>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</si>
  <si>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</si>
  <si>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</si>
  <si>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</si>
  <si>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</si>
  <si>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</si>
  <si>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</si>
  <si>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</si>
  <si>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</si>
  <si>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</si>
  <si>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</si>
  <si>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</si>
  <si>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</si>
  <si>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</si>
  <si>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76007282020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</si>
  <si>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</si>
  <si>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0391- 2020</t>
  </si>
  <si>
    <t>16/02/2020</t>
  </si>
  <si>
    <t>0356- 2020</t>
  </si>
  <si>
    <t>15/02/2020</t>
  </si>
  <si>
    <t>0361- 2020</t>
  </si>
  <si>
    <t>17-0145-2020</t>
  </si>
  <si>
    <t>17/02/2020</t>
  </si>
  <si>
    <t>17-0150-2020</t>
  </si>
  <si>
    <t>52001962020</t>
  </si>
  <si>
    <t>25/02/2020</t>
  </si>
  <si>
    <t>52001972020</t>
  </si>
  <si>
    <t>66-26-2020-103</t>
  </si>
  <si>
    <t>19/02/2020</t>
  </si>
  <si>
    <t>66-26-2020-104</t>
  </si>
  <si>
    <t>66-26-2020-107</t>
  </si>
  <si>
    <t>26/02/2020</t>
  </si>
  <si>
    <t>76.26.20.374</t>
  </si>
  <si>
    <t>21/02/2020</t>
  </si>
  <si>
    <t>76.26.20.340</t>
  </si>
  <si>
    <t>20/02/2020</t>
  </si>
  <si>
    <t>76.26.20.292</t>
  </si>
  <si>
    <t>76.26.20.363</t>
  </si>
  <si>
    <t>76.26.20.361</t>
  </si>
  <si>
    <t>76.26.20.362</t>
  </si>
  <si>
    <t>76.26.20.358</t>
  </si>
  <si>
    <t>76.26.20.306</t>
  </si>
  <si>
    <t>76.26.20.357</t>
  </si>
  <si>
    <t>76.26.20.356</t>
  </si>
  <si>
    <t>76.26.20.359</t>
  </si>
  <si>
    <t>76.26.20.373</t>
  </si>
  <si>
    <t>76.26.20.350</t>
  </si>
  <si>
    <t>76.26.20.354</t>
  </si>
  <si>
    <t>76.26.20.352</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</si>
  <si>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</si>
  <si>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</si>
  <si>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</si>
  <si>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</si>
  <si>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</si>
  <si>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</si>
  <si>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PRESTAR EL SERVICIOS DE EDUCACIÓN INICIAL EN EL MARCO DE LA ATENCIÓN INTEGRAL -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</si>
  <si>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INFANTIL-CDI-Y DESARROLLO INFANTIL EN MEDIO FAMILIAR-DIMF-,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</si>
  <si>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</si>
  <si>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</si>
  <si>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</si>
  <si>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</si>
  <si>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
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
</t>
  </si>
  <si>
    <t xml:space="preserv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</si>
  <si>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</si>
  <si>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</si>
  <si>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</si>
  <si>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EL SERVICIO DE EDUCACIÓN INICIAL EN EL MARCO DE LA ATENCIÓN INTEGRAL EN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</si>
  <si>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</si>
  <si>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</si>
  <si>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TERESA DE JESUS HERNANDEZ SALGADO</t>
  </si>
  <si>
    <t>CL. 5 C. No. 42-23 CALI - VALLE</t>
  </si>
  <si>
    <t>3173790887</t>
  </si>
  <si>
    <t>CL. 5 C No. 42-23 CALI - VALLE</t>
  </si>
  <si>
    <t>f.fundacoba@hotmail.com</t>
  </si>
  <si>
    <t>AMUNAFRO</t>
  </si>
  <si>
    <t>C2005-015 DE 2005</t>
  </si>
  <si>
    <t>IMPLEMENTACION DE LA ATENCION INTEGRAL A LA PRIMERA INFANCIA DE LA POBLACION AFRODESCENDIENTE DE LOS MUNICIPIOS DE BELLO, RIONEGRO, ENVIGADO, LA UNION, GUARNE Y MARINILLA.</t>
  </si>
  <si>
    <t>C2006-0030 DE 2006</t>
  </si>
  <si>
    <t>C2008-0020 DE 2008</t>
  </si>
  <si>
    <t>C2009-0029  DE 2009</t>
  </si>
  <si>
    <t>C2011-045  DE 2011</t>
  </si>
  <si>
    <t>C2012-031  DE 2012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</si>
  <si>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</si>
  <si>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SERGIO LUIS DELGHANS</t>
  </si>
  <si>
    <t>6912787</t>
  </si>
  <si>
    <t>corpoeducar@gmail.com</t>
  </si>
  <si>
    <t>CARRERA 51 A 17 - 38 EDF. ELSA
REGINA APTO 404 BRR PASEO BOLIVAR CARTAGENA BOLIVAR</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</si>
  <si>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</si>
  <si>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44003362020</t>
  </si>
  <si>
    <t>2021-5-10000014</t>
  </si>
  <si>
    <t>SOCIEDAD COLEGIO JOSE MARIA BERRIO SAS</t>
  </si>
  <si>
    <t>010-2005</t>
  </si>
  <si>
    <t>DISEÑO DE UN PROGRAMA DE CUALIFICACIÓN PARA LA ATENCIÓN EDUCATIVA DE LA POBLACIÓN CON DISCAPACIDAD Y CAPACIDAD EXCEPCIONAL, A TRAVÉS DEL ACOMPAÑAMIENTO A PROFESIONALES DE APOYO, EN DESARROLLO DEL PROYECTO FORTALECIMIENTO DEL ACCESO Y PERMANENCIA DE LOS NIÑOS, NIÑAS DE DOS A CINCO AÑOS</t>
  </si>
  <si>
    <t>011-2006</t>
  </si>
  <si>
    <t>012-2007</t>
  </si>
  <si>
    <t>013-2008</t>
  </si>
  <si>
    <t>UNION TEMPORAL NUEVO AMANECER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</si>
</sst>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49" fontId="0" fillId="3" borderId="0" xfId="0" applyNumberFormat="1" applyFont="1" applyFill="1" applyBorder="1" applyAlignment="1" applyProtection="1">
      <alignment horizontal="right" vertical="center" wrapText="1"/>
      <protection locked="0"/>
    </xf>
    <xf numFmtId="49" fontId="0" fillId="3" borderId="0" xfId="0" applyNumberFormat="1" applyFill="1" applyAlignment="1" applyProtection="1">
      <alignment horizontal="right" vertical="center" wrapText="1"/>
      <protection locked="0"/>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0" fillId="0" borderId="0" xfId="0" applyBorder="1" applyAlignment="1">
      <alignment horizontal="center" vertical="center"/>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13" fillId="2" borderId="15" xfId="0" applyFont="1" applyFill="1" applyBorder="1" applyAlignment="1">
      <alignment horizontal="center" vertical="center"/>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cellXfs>
  <cellStyles count="6">
    <cellStyle name="60% - Énfasis6" xfId="5" builtinId="52"/>
    <cellStyle name="Hipervínculo" xfId="4" builtinId="8"/>
    <cellStyle name="Moneda [0]" xfId="1" builtinId="7"/>
    <cellStyle name="Normal" xfId="0" builtinId="0"/>
    <cellStyle name="Normal 2" xfId="2" xr:uid="{00000000-0005-0000-0000-000004000000}"/>
    <cellStyle name="Porcentaje" xfId="3" builtinId="5"/>
  </cellStyles>
  <dxfs count="258">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257" tableBorderDxfId="256">
  <tableColumns count="15">
    <tableColumn id="1" xr3:uid="{00000000-0010-0000-0000-000001000000}" uniqueName="ET_No" name="No." dataDxfId="255">
      <xmlColumnPr mapId="144" xpath="/ManifestacionInteres/ExperienciaTerritorial/@ET_No" xmlDataType="int"/>
    </tableColumn>
    <tableColumn id="2" xr3:uid="{00000000-0010-0000-0000-000002000000}" uniqueName="ET_Entidad_Contratante" name="Entidad contratante" dataDxfId="254">
      <xmlColumnPr mapId="144" xpath="/ManifestacionInteres/ExperienciaTerritorial/@ET_Entidad_Contratante" xmlDataType="string"/>
    </tableColumn>
    <tableColumn id="3" xr3:uid="{00000000-0010-0000-0000-000003000000}" uniqueName="ET_Sector" name="Sector" dataDxfId="253">
      <xmlColumnPr mapId="144" xpath="/ManifestacionInteres/ExperienciaTerritorial/@ET_Sector" xmlDataType="string"/>
    </tableColumn>
    <tableColumn id="4" xr3:uid="{00000000-0010-0000-0000-000004000000}" uniqueName="ET_Numero_de_contrato" name="Número de contrato" dataDxfId="252">
      <xmlColumnPr mapId="144" xpath="/ManifestacionInteres/ExperienciaTerritorial/@ET_Numero_de_contrato" xmlDataType="string"/>
    </tableColumn>
    <tableColumn id="5" xr3:uid="{00000000-0010-0000-0000-000005000000}" uniqueName="ET_Fecha_Inicial" name="Fecha  Inicio (dd/mm/aaaa)" dataDxfId="251">
      <xmlColumnPr mapId="144" xpath="/ManifestacionInteres/ExperienciaTerritorial/@ET_Fecha_Inicial" xmlDataType="date"/>
    </tableColumn>
    <tableColumn id="6" xr3:uid="{00000000-0010-0000-0000-000006000000}" uniqueName="ET_Fecha_Terminacion" name="Fecha  terminación (dd/mm/aaaa)" dataDxfId="250">
      <xmlColumnPr mapId="144" xpath="/ManifestacionInteres/ExperienciaTerritorial/@ET_Fecha_Terminacion" xmlDataType="date"/>
    </tableColumn>
    <tableColumn id="7" xr3:uid="{00000000-0010-0000-0000-000007000000}" uniqueName="ET_Experiencia" name="Experiencia (meses)" dataDxfId="249">
      <xmlColumnPr mapId="144" xpath="/ManifestacionInteres/ExperienciaTerritorial/@ET_Experiencia" xmlDataType="int"/>
    </tableColumn>
    <tableColumn id="8" xr3:uid="{00000000-0010-0000-0000-000008000000}" uniqueName="ET_Objeto_contrato" name="Objeto del contrato" dataDxfId="248">
      <xmlColumnPr mapId="144" xpath="/ManifestacionInteres/ExperienciaTerritorial/@ET_Objeto_contrato" xmlDataType="string"/>
    </tableColumn>
    <tableColumn id="9" xr3:uid="{00000000-0010-0000-0000-000009000000}" uniqueName="ET_Departamento_ejecu" name="Departamento" dataDxfId="247">
      <xmlColumnPr mapId="144" xpath="/ManifestacionInteres/ExperienciaTerritorial/@ET_Departamento_ejecu" xmlDataType="string"/>
    </tableColumn>
    <tableColumn id="10" xr3:uid="{00000000-0010-0000-0000-00000A000000}" uniqueName="ET_Municipio_ejecu" name="Municipio" dataDxfId="246">
      <xmlColumnPr mapId="144" xpath="/ManifestacionInteres/ExperienciaTerritorial/@ET_Municipio_ejecu" xmlDataType="string"/>
    </tableColumn>
    <tableColumn id="11" xr3:uid="{00000000-0010-0000-0000-00000B000000}" uniqueName="ET_Valor_contrato" name="Valor del contrato" dataDxfId="245">
      <xmlColumnPr mapId="144" xpath="/ManifestacionInteres/ExperienciaTerritorial/@ET_Valor_contrato" xmlDataType="int"/>
    </tableColumn>
    <tableColumn id="12" xr3:uid="{00000000-0010-0000-0000-00000C000000}" uniqueName="ET_union_temporal" name="Unión Temporal / Consorcio" dataDxfId="244">
      <xmlColumnPr mapId="144" xpath="/ManifestacionInteres/ExperienciaTerritorial/@ET_union_temporal" xmlDataType="string"/>
    </tableColumn>
    <tableColumn id="13" xr3:uid="{00000000-0010-0000-0000-00000D000000}" uniqueName="ET_Porcentaje_Participacion" name="% participación" dataDxfId="243">
      <xmlColumnPr mapId="144" xpath="/ManifestacionInteres/ExperienciaTerritorial/@ET_Porcentaje_Participacion" xmlDataType="decimal"/>
    </tableColumn>
    <tableColumn id="14" xr3:uid="{00000000-0010-0000-0000-00000E000000}" uniqueName="ET_Estado" name="Estado" dataDxfId="242">
      <xmlColumnPr mapId="144" xpath="/ManifestacionInteres/ExperienciaTerritorial/@ET_Estado" xmlDataType="string"/>
    </tableColumn>
    <tableColumn id="15" xr3:uid="{00000000-0010-0000-0000-00000F000000}"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40" tableBorderDxfId="239">
  <tableColumns count="15">
    <tableColumn id="1" xr3:uid="{00000000-0010-0000-0100-000001000000}" uniqueName="CR_No" name="No." dataDxfId="238">
      <xmlColumnPr mapId="144" xpath="/ManifestacionInteres/CapacidadResidual/@CR_No" xmlDataType="int"/>
    </tableColumn>
    <tableColumn id="2" xr3:uid="{00000000-0010-0000-0100-000002000000}" uniqueName="CR_Entidad_Contratante" name="Entidad contratante" dataDxfId="237">
      <xmlColumnPr mapId="144" xpath="/ManifestacionInteres/CapacidadResidual/@CR_Entidad_Contratante" xmlDataType="string"/>
    </tableColumn>
    <tableColumn id="3" xr3:uid="{00000000-0010-0000-0100-000003000000}" uniqueName="CR_Sector" name="Sector" dataDxfId="236">
      <xmlColumnPr mapId="144" xpath="/ManifestacionInteres/CapacidadResidual/@CR_Sector" xmlDataType="string"/>
    </tableColumn>
    <tableColumn id="4" xr3:uid="{00000000-0010-0000-0100-000004000000}" uniqueName="CR_Numero_de_contrato" name="Número de contrato" dataDxfId="235">
      <xmlColumnPr mapId="144" xpath="/ManifestacionInteres/CapacidadResidual/@CR_Numero_de_contrato" xmlDataType="string"/>
    </tableColumn>
    <tableColumn id="5" xr3:uid="{00000000-0010-0000-0100-000005000000}" uniqueName="CR_Fecha_Inicio" name="Fecha  Inicio (dd/mm/aaaa)" dataDxfId="234">
      <xmlColumnPr mapId="144" xpath="/ManifestacionInteres/CapacidadResidual/@CR_Fecha_Inicio" xmlDataType="date"/>
    </tableColumn>
    <tableColumn id="6" xr3:uid="{00000000-0010-0000-0100-000006000000}" uniqueName="CR_Fecha_Terminacion" name="Fecha  terminación (dd/mm/aaaa)" dataDxfId="233">
      <xmlColumnPr mapId="144" xpath="/ManifestacionInteres/CapacidadResidual/@CR_Fecha_Terminacion" xmlDataType="date"/>
    </tableColumn>
    <tableColumn id="7" xr3:uid="{00000000-0010-0000-0100-000007000000}" uniqueName="CR_Experiencia" name="Experiencia (meses)" dataDxfId="232">
      <xmlColumnPr mapId="144" xpath="/ManifestacionInteres/CapacidadResidual/@CR_Experiencia" xmlDataType="int"/>
    </tableColumn>
    <tableColumn id="8" xr3:uid="{00000000-0010-0000-0100-000008000000}" uniqueName="CR_Objeto_contrato" name="Objeto del contrato" dataDxfId="231">
      <xmlColumnPr mapId="144" xpath="/ManifestacionInteres/CapacidadResidual/@CR_Objeto_contrato" xmlDataType="string"/>
    </tableColumn>
    <tableColumn id="9" xr3:uid="{00000000-0010-0000-0100-000009000000}" uniqueName="CR_Departamento_ejecu" name="Departamento" dataDxfId="230">
      <xmlColumnPr mapId="144" xpath="/ManifestacionInteres/CapacidadResidual/@CR_Departamento_ejecu" xmlDataType="string"/>
    </tableColumn>
    <tableColumn id="10" xr3:uid="{00000000-0010-0000-0100-00000A000000}" uniqueName="CR_Municipio_ejecu" name="Municipio" dataDxfId="229">
      <xmlColumnPr mapId="144" xpath="/ManifestacionInteres/CapacidadResidual/@CR_Municipio_ejecu" xmlDataType="string"/>
    </tableColumn>
    <tableColumn id="11" xr3:uid="{00000000-0010-0000-0100-00000B000000}" uniqueName="CR_Valor_contrato" name="Valor del contrato" dataDxfId="228">
      <xmlColumnPr mapId="144" xpath="/ManifestacionInteres/CapacidadResidual/@CR_Valor_contrato" xmlDataType="int"/>
    </tableColumn>
    <tableColumn id="12" xr3:uid="{00000000-0010-0000-0100-00000C000000}" uniqueName="CR_Valor_SMMLV" name="Valor en SMMLV" dataDxfId="227">
      <xmlColumnPr mapId="144" xpath="/ManifestacionInteres/CapacidadResidual/@CR_Valor_SMMLV" xmlDataType="decimal"/>
    </tableColumn>
    <tableColumn id="13" xr3:uid="{00000000-0010-0000-0100-00000D000000}" uniqueName="CR_Union_temp_con" name="Unión Temporal / Consorcio" dataDxfId="226">
      <xmlColumnPr mapId="144" xpath="/ManifestacionInteres/CapacidadResidual/@CR_Union_temp_con" xmlDataType="string"/>
    </tableColumn>
    <tableColumn id="14" xr3:uid="{00000000-0010-0000-0100-00000E000000}" uniqueName="CR_por_part" name="% participación" dataDxfId="225">
      <xmlColumnPr mapId="144" xpath="/ManifestacionInteres/CapacidadResidual/@CR_por_part" xmlDataType="decimal"/>
    </tableColumn>
    <tableColumn id="15" xr3:uid="{00000000-0010-0000-0100-00000F000000}"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223" dataDxfId="222" tableBorderDxfId="221">
  <autoFilter ref="I19:N35" xr:uid="{94733403-E9D1-45CF-A469-98101489943E}"/>
  <tableColumns count="6">
    <tableColumn id="1" xr3:uid="{97613414-AD0F-4DBE-B32A-84B3944E5B47}" uniqueName="DCI_Departamento" name="Departamento" dataDxfId="220">
      <xmlColumnPr mapId="144" xpath="/ManifestacionInteres/DatosContratoInvitacion/@DCI_Departamento" xmlDataType="string"/>
    </tableColumn>
    <tableColumn id="2" xr3:uid="{9C360EB5-E26C-4F83-A50F-BC6C78C71758}" uniqueName="DCI_Ciudad" name="Municipio" dataDxfId="219">
      <xmlColumnPr mapId="144" xpath="/ManifestacionInteres/DatosContratoInvitacion/@DCI_Ciudad" xmlDataType="string"/>
    </tableColumn>
    <tableColumn id="3" xr3:uid="{3028264A-73C2-41D7-98B5-17A16B923535}" uniqueName="DCI_Valor_Invitacion" name="Valor invitación" dataDxfId="218">
      <xmlColumnPr mapId="144" xpath="/ManifestacionInteres/DatosContratoInvitacion/@DCI_Valor_Invitacion" xmlDataType="int"/>
    </tableColumn>
    <tableColumn id="4" xr3:uid="{57FFD116-B3B9-42C2-A3BC-AB67EE12EDD8}" uniqueName="DCI_Fecha_Inicio" name="Fecha inicio" dataDxfId="217">
      <xmlColumnPr mapId="144" xpath="/ManifestacionInteres/DatosContratoInvitacion/@DCI_Fecha_Inicio" xmlDataType="date"/>
    </tableColumn>
    <tableColumn id="5" xr3:uid="{B390FADE-A0C2-4E01-89AD-FE96052DDE39}" uniqueName="DCI_Fecha_Final" name="Fecha final" dataDxfId="216">
      <xmlColumnPr mapId="144" xpath="/ManifestacionInteres/DatosContratoInvitacion/@DCI_Fecha_Final" xmlDataType="date"/>
    </tableColumn>
    <tableColumn id="6" xr3:uid="{C4F34D23-E3F1-4E38-B161-1DB8FDE5A9AF}"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E58EB2-2D0B-47B2-A341-E5B34DDD4C85}" name="Tabla272" displayName="Tabla272" ref="A47:O107" tableType="xml" totalsRowShown="0" headerRowDxfId="214" tableBorderDxfId="213">
  <tableColumns count="15">
    <tableColumn id="1" xr3:uid="{26006A3A-1E37-4598-9CF7-36B2D22563D3}" uniqueName="ET_No" name="No." dataDxfId="212">
      <xmlColumnPr mapId="145" xpath="/ManifestacionInteres/ExperienciaTerritorial/@ET_No" xmlDataType="int"/>
    </tableColumn>
    <tableColumn id="2" xr3:uid="{DA2CE23A-072A-4888-949D-CBC018E5DD9E}" uniqueName="ET_Entidad_Contratante" name="Entidad contratante" dataDxfId="211">
      <xmlColumnPr mapId="145" xpath="/ManifestacionInteres/ExperienciaTerritorial/@ET_Entidad_Contratante" xmlDataType="string"/>
    </tableColumn>
    <tableColumn id="3" xr3:uid="{C8EF84F1-490A-4B89-AC3A-7892A0B8C5BD}" uniqueName="ET_Sector" name="Sector" dataDxfId="210">
      <xmlColumnPr mapId="145" xpath="/ManifestacionInteres/ExperienciaTerritorial/@ET_Sector" xmlDataType="string"/>
    </tableColumn>
    <tableColumn id="4" xr3:uid="{13D160F4-6A11-40FC-9F86-C8931E9BA817}" uniqueName="ET_Numero_de_contrato" name="Número de contrato" dataDxfId="209">
      <xmlColumnPr mapId="145" xpath="/ManifestacionInteres/ExperienciaTerritorial/@ET_Numero_de_contrato" xmlDataType="string"/>
    </tableColumn>
    <tableColumn id="5" xr3:uid="{5A5852CF-8C64-4A70-AC0A-D257D3C1C357}" uniqueName="ET_Fecha_Inicial" name="Fecha  Inicio (dd/mm/aaaa)" dataDxfId="208">
      <xmlColumnPr mapId="145" xpath="/ManifestacionInteres/ExperienciaTerritorial/@ET_Fecha_Inicial" xmlDataType="date"/>
    </tableColumn>
    <tableColumn id="6" xr3:uid="{BC3DD472-2343-4239-9E20-B0E635CFBC75}" uniqueName="ET_Fecha_Terminacion" name="Fecha  terminación (dd/mm/aaaa)" dataDxfId="207">
      <xmlColumnPr mapId="145" xpath="/ManifestacionInteres/ExperienciaTerritorial/@ET_Fecha_Terminacion" xmlDataType="date"/>
    </tableColumn>
    <tableColumn id="7" xr3:uid="{E7B64BC4-C42A-4D3D-B589-2A50D087817D}" uniqueName="ET_Experiencia" name="Experiencia (meses)" dataDxfId="206">
      <calculatedColumnFormula>IF(AND(E48&lt;&gt;"",F48&lt;&gt;""),((F48-E48)/30),"")</calculatedColumnFormula>
      <xmlColumnPr mapId="145" xpath="/ManifestacionInteres/ExperienciaTerritorial/@ET_Experiencia" xmlDataType="int"/>
    </tableColumn>
    <tableColumn id="8" xr3:uid="{96759F36-2374-4457-81A5-9ECB17096587}" uniqueName="ET_Objeto_contrato" name="Objeto del contrato" dataDxfId="205">
      <xmlColumnPr mapId="145" xpath="/ManifestacionInteres/ExperienciaTerritorial/@ET_Objeto_contrato" xmlDataType="string"/>
    </tableColumn>
    <tableColumn id="9" xr3:uid="{2B2CEF6D-8F41-4993-B4BC-531807D8DD3B}" uniqueName="ET_Departamento_ejecu" name="Departamento" dataDxfId="204">
      <xmlColumnPr mapId="145" xpath="/ManifestacionInteres/ExperienciaTerritorial/@ET_Departamento_ejecu" xmlDataType="string"/>
    </tableColumn>
    <tableColumn id="10" xr3:uid="{A4146E95-729D-4A52-A736-2AFB1DD88504}" uniqueName="ET_Municipio_ejecu" name="Municipio" dataDxfId="203">
      <xmlColumnPr mapId="145" xpath="/ManifestacionInteres/ExperienciaTerritorial/@ET_Municipio_ejecu" xmlDataType="string"/>
    </tableColumn>
    <tableColumn id="11" xr3:uid="{8DB18689-8977-4ADA-9282-67BFD9C1854C}" uniqueName="ET_Valor_contrato" name="Valor del contrato" dataDxfId="202">
      <xmlColumnPr mapId="145" xpath="/ManifestacionInteres/ExperienciaTerritorial/@ET_Valor_contrato" xmlDataType="int"/>
    </tableColumn>
    <tableColumn id="12" xr3:uid="{EEF33273-B75B-4B81-81E9-72DA46B5F5A7}" uniqueName="ET_union_temporal" name="Unión Temporal / Consorcio" dataDxfId="201">
      <xmlColumnPr mapId="145" xpath="/ManifestacionInteres/ExperienciaTerritorial/@ET_union_temporal" xmlDataType="string"/>
    </tableColumn>
    <tableColumn id="13" xr3:uid="{A34B7DBA-CB65-467C-9FCA-416430ED800F}" uniqueName="ET_Porcentaje_Participacion" name="% participación" dataDxfId="200">
      <xmlColumnPr mapId="145" xpath="/ManifestacionInteres/ExperienciaTerritorial/@ET_Porcentaje_Participacion" xmlDataType="decimal"/>
    </tableColumn>
    <tableColumn id="14" xr3:uid="{7C5374C3-014C-41DD-A210-BEA081F30FAF}" uniqueName="ET_Estado" name="Estado" dataDxfId="199">
      <xmlColumnPr mapId="145" xpath="/ManifestacionInteres/ExperienciaTerritorial/@ET_Estado" xmlDataType="string"/>
    </tableColumn>
    <tableColumn id="15" xr3:uid="{D67E1E6B-2966-43B1-9A99-4547B8ED19CC}"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7BA18-E2D6-4C50-9FEC-AF9F1F5FC0D9}" name="Tabla283" displayName="Tabla283" ref="A113:O160" tableType="xml" totalsRowShown="0" headerRowDxfId="197" tableBorderDxfId="196">
  <tableColumns count="15">
    <tableColumn id="1" xr3:uid="{B89EE64C-64CC-4C3D-AE3D-4C35F805C08D}" uniqueName="CR_No" name="No." dataDxfId="195">
      <xmlColumnPr mapId="145" xpath="/ManifestacionInteres/CapacidadResidual/@CR_No" xmlDataType="int"/>
    </tableColumn>
    <tableColumn id="2" xr3:uid="{DA2240EF-9E7D-4409-854D-991E5C78C1CA}" uniqueName="CR_Entidad_Contratante" name="Entidad contratante" dataDxfId="194">
      <xmlColumnPr mapId="145" xpath="/ManifestacionInteres/CapacidadResidual/@CR_Entidad_Contratante" xmlDataType="string"/>
    </tableColumn>
    <tableColumn id="3" xr3:uid="{1DA355F0-3137-47A5-B9B1-DF9CB45DCC5A}" uniqueName="CR_Sector" name="Sector" dataDxfId="193">
      <xmlColumnPr mapId="145" xpath="/ManifestacionInteres/CapacidadResidual/@CR_Sector" xmlDataType="string"/>
    </tableColumn>
    <tableColumn id="4" xr3:uid="{74B81564-C5EA-4AB8-873B-3D8037F1E0B3}" uniqueName="CR_Numero_de_contrato" name="Número de contrato" dataDxfId="192">
      <xmlColumnPr mapId="145" xpath="/ManifestacionInteres/CapacidadResidual/@CR_Numero_de_contrato" xmlDataType="string"/>
    </tableColumn>
    <tableColumn id="5" xr3:uid="{21139777-B0E6-4453-8E50-813BF28D2178}" uniqueName="CR_Fecha_Inicio" name="Fecha  Inicio (dd/mm/aaaa)" dataDxfId="191">
      <xmlColumnPr mapId="145" xpath="/ManifestacionInteres/CapacidadResidual/@CR_Fecha_Inicio" xmlDataType="date"/>
    </tableColumn>
    <tableColumn id="6" xr3:uid="{DAB5A931-1196-4766-B0F2-86B08939E926}" uniqueName="CR_Fecha_Terminacion" name="Fecha  terminación (dd/mm/aaaa)" dataDxfId="190">
      <xmlColumnPr mapId="145" xpath="/ManifestacionInteres/CapacidadResidual/@CR_Fecha_Terminacion" xmlDataType="date"/>
    </tableColumn>
    <tableColumn id="7" xr3:uid="{2BB505DC-373E-4AF5-8997-6E9295A9488D}" uniqueName="CR_Experiencia" name="Experiencia (meses)" dataDxfId="189">
      <calculatedColumnFormula>IF(AND(E114&lt;&gt;"",F114&lt;&gt;""),((F114-E114)/30),"")</calculatedColumnFormula>
      <xmlColumnPr mapId="145" xpath="/ManifestacionInteres/CapacidadResidual/@CR_Experiencia" xmlDataType="int"/>
    </tableColumn>
    <tableColumn id="8" xr3:uid="{BCD11612-FC4C-4EDA-8D2B-9376711A1608}" uniqueName="CR_Objeto_contrato" name="Objeto del contrato" dataDxfId="188">
      <xmlColumnPr mapId="145" xpath="/ManifestacionInteres/CapacidadResidual/@CR_Objeto_contrato" xmlDataType="string"/>
    </tableColumn>
    <tableColumn id="9" xr3:uid="{92B968B8-66ED-4845-B4C3-EC0C68449565}" uniqueName="CR_Departamento_ejecu" name="Departamento" dataDxfId="187">
      <xmlColumnPr mapId="145" xpath="/ManifestacionInteres/CapacidadResidual/@CR_Departamento_ejecu" xmlDataType="string"/>
    </tableColumn>
    <tableColumn id="10" xr3:uid="{1B2D7C18-5F46-4012-978A-9DD530BA2F6B}" uniqueName="CR_Municipio_ejecu" name="Municipio" dataDxfId="186">
      <xmlColumnPr mapId="145" xpath="/ManifestacionInteres/CapacidadResidual/@CR_Municipio_ejecu" xmlDataType="string"/>
    </tableColumn>
    <tableColumn id="11" xr3:uid="{80910A87-0F15-42A0-ADEF-4190A40FD91A}" uniqueName="CR_Valor_contrato" name="Valor del contrato" dataDxfId="185">
      <xmlColumnPr mapId="145" xpath="/ManifestacionInteres/CapacidadResidual/@CR_Valor_contrato" xmlDataType="int"/>
    </tableColumn>
    <tableColumn id="12" xr3:uid="{290444D0-5902-4DF8-A070-38B7AF212CD7}"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xr3:uid="{4D82350A-7DB1-4310-AD32-2F837DBDD0E0}" uniqueName="CR_Union_temp_con" name="Unión Temporal / Consorcio" dataDxfId="183">
      <xmlColumnPr mapId="145" xpath="/ManifestacionInteres/CapacidadResidual/@CR_Union_temp_con" xmlDataType="string"/>
    </tableColumn>
    <tableColumn id="14" xr3:uid="{11CAB040-2AF7-427E-970C-59BD61FC2924}" uniqueName="CR_por_part" name="% participación" dataDxfId="182">
      <xmlColumnPr mapId="145" xpath="/ManifestacionInteres/CapacidadResidual/@CR_por_part" xmlDataType="decimal"/>
    </tableColumn>
    <tableColumn id="15" xr3:uid="{96F6C38F-C0C5-4FF8-9E88-53E3F69DF269}"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91B83E-1348-4C08-BE68-D7401883B2A3}" name="DatoContratoInvitacion4" displayName="DatoContratoInvitacion4" ref="I19:N35" tableType="xml" totalsRowShown="0" headerRowDxfId="180" dataDxfId="179" tableBorderDxfId="178">
  <autoFilter ref="I19:N35" xr:uid="{94733403-E9D1-45CF-A469-98101489943E}"/>
  <tableColumns count="6">
    <tableColumn id="1" xr3:uid="{D618D60D-1AA3-4D7A-8D4A-7604ED18FF0A}" uniqueName="DCI_Departamento" name="Departamento" dataDxfId="177">
      <xmlColumnPr mapId="145" xpath="/ManifestacionInteres/DatosContratoInvitacion/@DCI_Departamento" xmlDataType="string"/>
    </tableColumn>
    <tableColumn id="2" xr3:uid="{DCE64A9B-E8FA-4883-9A1C-3BDF8EE20FE0}" uniqueName="DCI_Ciudad" name="Municipio" dataDxfId="176">
      <xmlColumnPr mapId="145" xpath="/ManifestacionInteres/DatosContratoInvitacion/@DCI_Ciudad" xmlDataType="string"/>
    </tableColumn>
    <tableColumn id="3" xr3:uid="{EFA9E51D-FC59-4700-84BA-01432DBBEB35}" uniqueName="DCI_Valor_Invitacion" name="Valor invitación" dataDxfId="175">
      <xmlColumnPr mapId="145" xpath="/ManifestacionInteres/DatosContratoInvitacion/@DCI_Valor_Invitacion" xmlDataType="int"/>
    </tableColumn>
    <tableColumn id="4" xr3:uid="{54EED042-C186-44B7-A23F-ED959BDF7704}" uniqueName="DCI_Fecha_Inicio" name="Fecha inicio" dataDxfId="174">
      <xmlColumnPr mapId="145" xpath="/ManifestacionInteres/DatosContratoInvitacion/@DCI_Fecha_Inicio" xmlDataType="date"/>
    </tableColumn>
    <tableColumn id="5" xr3:uid="{D244D3F2-3AB0-4D7B-99EB-2B7ECB86F8D6}" uniqueName="DCI_Fecha_Final" name="Fecha final" dataDxfId="173">
      <xmlColumnPr mapId="145" xpath="/ManifestacionInteres/DatosContratoInvitacion/@DCI_Fecha_Final" xmlDataType="date"/>
    </tableColumn>
    <tableColumn id="6" xr3:uid="{8FB73D59-8B3C-4E8C-9AAC-B7CFD3FB14DD}"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8E07BD0-B884-4E3B-9D76-24CF823F00F3}" name="Tabla275" displayName="Tabla275" ref="A47:O107" tableType="xml" totalsRowShown="0" headerRowDxfId="171" tableBorderDxfId="170">
  <tableColumns count="15">
    <tableColumn id="1" xr3:uid="{183AFA2A-43DF-437C-BA5D-A1509368546E}" uniqueName="ET_No" name="No." dataDxfId="169">
      <xmlColumnPr mapId="146" xpath="/ManifestacionInteres/ExperienciaTerritorial/@ET_No" xmlDataType="int"/>
    </tableColumn>
    <tableColumn id="2" xr3:uid="{DDBD23A2-FFF6-4F97-B470-06FC9237B584}" uniqueName="ET_Entidad_Contratante" name="Entidad contratante" dataDxfId="168">
      <xmlColumnPr mapId="146" xpath="/ManifestacionInteres/ExperienciaTerritorial/@ET_Entidad_Contratante" xmlDataType="string"/>
    </tableColumn>
    <tableColumn id="3" xr3:uid="{8CCDD628-B416-447B-865E-858C32293346}" uniqueName="ET_Sector" name="Sector" dataDxfId="167">
      <xmlColumnPr mapId="146" xpath="/ManifestacionInteres/ExperienciaTerritorial/@ET_Sector" xmlDataType="string"/>
    </tableColumn>
    <tableColumn id="4" xr3:uid="{9B9C5A9C-F775-4FF2-93CE-23FF5155D5DC}" uniqueName="ET_Numero_de_contrato" name="Número de contrato" dataDxfId="166">
      <xmlColumnPr mapId="146" xpath="/ManifestacionInteres/ExperienciaTerritorial/@ET_Numero_de_contrato" xmlDataType="string"/>
    </tableColumn>
    <tableColumn id="5" xr3:uid="{A3786F18-C467-4138-A9DA-1C0008F61CB7}" uniqueName="ET_Fecha_Inicial" name="Fecha  Inicio (dd/mm/aaaa)" dataDxfId="165">
      <xmlColumnPr mapId="146" xpath="/ManifestacionInteres/ExperienciaTerritorial/@ET_Fecha_Inicial" xmlDataType="date"/>
    </tableColumn>
    <tableColumn id="6" xr3:uid="{CED87DBC-27FA-4B3B-B568-AC0E4D47B276}" uniqueName="ET_Fecha_Terminacion" name="Fecha  terminación (dd/mm/aaaa)" dataDxfId="164">
      <xmlColumnPr mapId="146" xpath="/ManifestacionInteres/ExperienciaTerritorial/@ET_Fecha_Terminacion" xmlDataType="date"/>
    </tableColumn>
    <tableColumn id="7" xr3:uid="{ACBFCD95-16C2-49BC-B4D9-C3A224850474}" uniqueName="ET_Experiencia" name="Experiencia (meses)" dataDxfId="163">
      <calculatedColumnFormula>IF(AND(E48&lt;&gt;"",F48&lt;&gt;""),((F48-E48)/30),"")</calculatedColumnFormula>
      <xmlColumnPr mapId="146" xpath="/ManifestacionInteres/ExperienciaTerritorial/@ET_Experiencia" xmlDataType="int"/>
    </tableColumn>
    <tableColumn id="8" xr3:uid="{A6F7EB27-B2F8-4EB7-843E-98ADE83A36A8}" uniqueName="ET_Objeto_contrato" name="Objeto del contrato" dataDxfId="162">
      <xmlColumnPr mapId="146" xpath="/ManifestacionInteres/ExperienciaTerritorial/@ET_Objeto_contrato" xmlDataType="string"/>
    </tableColumn>
    <tableColumn id="9" xr3:uid="{1123783F-1315-4CEB-B0F0-6E4AD7651410}" uniqueName="ET_Departamento_ejecu" name="Departamento" dataDxfId="161">
      <xmlColumnPr mapId="146" xpath="/ManifestacionInteres/ExperienciaTerritorial/@ET_Departamento_ejecu" xmlDataType="string"/>
    </tableColumn>
    <tableColumn id="10" xr3:uid="{1E0464CF-77C3-4A91-B679-F4EA7E1C7F78}" uniqueName="ET_Municipio_ejecu" name="Municipio" dataDxfId="160">
      <xmlColumnPr mapId="146" xpath="/ManifestacionInteres/ExperienciaTerritorial/@ET_Municipio_ejecu" xmlDataType="string"/>
    </tableColumn>
    <tableColumn id="11" xr3:uid="{285B8B83-E215-45C6-87E8-3968BB80059E}" uniqueName="ET_Valor_contrato" name="Valor del contrato" dataDxfId="159">
      <xmlColumnPr mapId="146" xpath="/ManifestacionInteres/ExperienciaTerritorial/@ET_Valor_contrato" xmlDataType="int"/>
    </tableColumn>
    <tableColumn id="12" xr3:uid="{361920C8-39E6-4A1F-9B7A-907003C135AE}" uniqueName="ET_union_temporal" name="Unión Temporal / Consorcio" dataDxfId="158">
      <xmlColumnPr mapId="146" xpath="/ManifestacionInteres/ExperienciaTerritorial/@ET_union_temporal" xmlDataType="string"/>
    </tableColumn>
    <tableColumn id="13" xr3:uid="{8F7D0171-F50C-4EAD-82CA-4E39B73AA222}" uniqueName="ET_Porcentaje_Participacion" name="% participación" dataDxfId="157">
      <xmlColumnPr mapId="146" xpath="/ManifestacionInteres/ExperienciaTerritorial/@ET_Porcentaje_Participacion" xmlDataType="decimal"/>
    </tableColumn>
    <tableColumn id="14" xr3:uid="{B7C8AEAC-EF83-46F9-9951-81CE4F728CD9}" uniqueName="ET_Estado" name="Estado" dataDxfId="156">
      <xmlColumnPr mapId="146" xpath="/ManifestacionInteres/ExperienciaTerritorial/@ET_Estado" xmlDataType="string"/>
    </tableColumn>
    <tableColumn id="15" xr3:uid="{538ADCE3-1FAD-4C4A-80D3-57AE70D3DB78}"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1E01EBF-F811-4213-A433-C8630B5A9F49}" name="Tabla286" displayName="Tabla286" ref="A113:O158" tableType="xml" totalsRowShown="0" headerRowDxfId="154" tableBorderDxfId="153">
  <tableColumns count="15">
    <tableColumn id="1" xr3:uid="{81E2A9C2-011C-43C0-9AD6-D887789CC417}" uniqueName="CR_No" name="No." dataDxfId="152">
      <xmlColumnPr mapId="146" xpath="/ManifestacionInteres/CapacidadResidual/@CR_No" xmlDataType="int"/>
    </tableColumn>
    <tableColumn id="2" xr3:uid="{7F8DD437-2186-4B12-9562-4A3261746131}" uniqueName="CR_Entidad_Contratante" name="Entidad contratante" dataDxfId="151">
      <xmlColumnPr mapId="146" xpath="/ManifestacionInteres/CapacidadResidual/@CR_Entidad_Contratante" xmlDataType="string"/>
    </tableColumn>
    <tableColumn id="3" xr3:uid="{F8684DED-0968-40DE-A32D-B6EBB07BB027}" uniqueName="CR_Sector" name="Sector" dataDxfId="150">
      <xmlColumnPr mapId="146" xpath="/ManifestacionInteres/CapacidadResidual/@CR_Sector" xmlDataType="string"/>
    </tableColumn>
    <tableColumn id="4" xr3:uid="{06EAAA48-1C97-4F93-8007-8646CF91D35F}" uniqueName="CR_Numero_de_contrato" name="Número de contrato" dataDxfId="149">
      <xmlColumnPr mapId="146" xpath="/ManifestacionInteres/CapacidadResidual/@CR_Numero_de_contrato" xmlDataType="string"/>
    </tableColumn>
    <tableColumn id="5" xr3:uid="{242FEC39-4192-4DB6-A93D-3565AA616CB8}" uniqueName="CR_Fecha_Inicio" name="Fecha  Inicio (dd/mm/aaaa)" dataDxfId="148">
      <xmlColumnPr mapId="146" xpath="/ManifestacionInteres/CapacidadResidual/@CR_Fecha_Inicio" xmlDataType="date"/>
    </tableColumn>
    <tableColumn id="6" xr3:uid="{DDC0823B-A3FF-46DC-ABAE-4255EF5F5895}" uniqueName="CR_Fecha_Terminacion" name="Fecha  terminación (dd/mm/aaaa)" dataDxfId="147">
      <xmlColumnPr mapId="146" xpath="/ManifestacionInteres/CapacidadResidual/@CR_Fecha_Terminacion" xmlDataType="date"/>
    </tableColumn>
    <tableColumn id="7" xr3:uid="{65971F68-F0BE-439E-A83D-7F4B2A3A9B1B}" uniqueName="CR_Experiencia" name="Experiencia (meses)" dataDxfId="146">
      <calculatedColumnFormula>IF(AND(E114&lt;&gt;"",F114&lt;&gt;""),((F114-E114)/30),"")</calculatedColumnFormula>
      <xmlColumnPr mapId="146" xpath="/ManifestacionInteres/CapacidadResidual/@CR_Experiencia" xmlDataType="int"/>
    </tableColumn>
    <tableColumn id="8" xr3:uid="{9B112539-674D-41B9-818A-AA77D7753306}" uniqueName="CR_Objeto_contrato" name="Objeto del contrato" dataDxfId="145">
      <xmlColumnPr mapId="146" xpath="/ManifestacionInteres/CapacidadResidual/@CR_Objeto_contrato" xmlDataType="string"/>
    </tableColumn>
    <tableColumn id="9" xr3:uid="{46A209BE-809A-463A-88AF-280DFAAD8EF0}" uniqueName="CR_Departamento_ejecu" name="Departamento" dataDxfId="144">
      <xmlColumnPr mapId="146" xpath="/ManifestacionInteres/CapacidadResidual/@CR_Departamento_ejecu" xmlDataType="string"/>
    </tableColumn>
    <tableColumn id="10" xr3:uid="{6468017C-37F4-484E-B7C2-26771EF3D215}" uniqueName="CR_Municipio_ejecu" name="Municipio" dataDxfId="143">
      <xmlColumnPr mapId="146" xpath="/ManifestacionInteres/CapacidadResidual/@CR_Municipio_ejecu" xmlDataType="string"/>
    </tableColumn>
    <tableColumn id="11" xr3:uid="{6AB7B605-2E9C-4918-B580-264BE5EAE0E7}" uniqueName="CR_Valor_contrato" name="Valor del contrato" dataDxfId="142">
      <xmlColumnPr mapId="146" xpath="/ManifestacionInteres/CapacidadResidual/@CR_Valor_contrato" xmlDataType="int"/>
    </tableColumn>
    <tableColumn id="12" xr3:uid="{3C20FF83-D12B-4687-AA23-B3A484701E5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xr3:uid="{3C36FA2F-B2CB-434C-B7E9-5F5068EE3C2B}" uniqueName="CR_Union_temp_con" name="Unión Temporal / Consorcio" dataDxfId="140">
      <xmlColumnPr mapId="146" xpath="/ManifestacionInteres/CapacidadResidual/@CR_Union_temp_con" xmlDataType="string"/>
    </tableColumn>
    <tableColumn id="14" xr3:uid="{27D26F34-F3EC-4BC0-9B99-0F25AB54EB7C}" uniqueName="CR_por_part" name="% participación" dataDxfId="139">
      <xmlColumnPr mapId="146" xpath="/ManifestacionInteres/CapacidadResidual/@CR_por_part" xmlDataType="decimal"/>
    </tableColumn>
    <tableColumn id="15" xr3:uid="{912B2F13-6599-4D8D-A5FC-06717100551F}"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397029-D6E5-442C-B720-8825E1BBD625}" name="DatoContratoInvitacion7" displayName="DatoContratoInvitacion7" ref="I19:N35" tableType="xml" totalsRowShown="0" headerRowDxfId="137" dataDxfId="136" tableBorderDxfId="135">
  <autoFilter ref="I19:N35" xr:uid="{94733403-E9D1-45CF-A469-98101489943E}"/>
  <tableColumns count="6">
    <tableColumn id="1" xr3:uid="{C285AFA8-81FC-43CC-9601-26900F60FF26}" uniqueName="DCI_Departamento" name="Departamento" dataDxfId="134">
      <xmlColumnPr mapId="146" xpath="/ManifestacionInteres/DatosContratoInvitacion/@DCI_Departamento" xmlDataType="string"/>
    </tableColumn>
    <tableColumn id="2" xr3:uid="{1D6DEA28-AFF0-4522-A6C0-43608C36C8B6}" uniqueName="DCI_Ciudad" name="Municipio" dataDxfId="133">
      <xmlColumnPr mapId="146" xpath="/ManifestacionInteres/DatosContratoInvitacion/@DCI_Ciudad" xmlDataType="string"/>
    </tableColumn>
    <tableColumn id="3" xr3:uid="{868D1812-6774-4DAE-BC2E-B21B8536750E}" uniqueName="DCI_Valor_Invitacion" name="Valor invitación" dataDxfId="132">
      <xmlColumnPr mapId="146" xpath="/ManifestacionInteres/DatosContratoInvitacion/@DCI_Valor_Invitacion" xmlDataType="int"/>
    </tableColumn>
    <tableColumn id="4" xr3:uid="{92E06A56-3EB2-4FF9-BA2C-81AFFFEAF1B2}" uniqueName="DCI_Fecha_Inicio" name="Fecha inicio" dataDxfId="131">
      <xmlColumnPr mapId="146" xpath="/ManifestacionInteres/DatosContratoInvitacion/@DCI_Fecha_Inicio" xmlDataType="date"/>
    </tableColumn>
    <tableColumn id="5" xr3:uid="{60C27C79-2187-4BAC-BE17-B89FFEB68C81}" uniqueName="DCI_Fecha_Final" name="Fecha final" dataDxfId="130">
      <xmlColumnPr mapId="146" xpath="/ManifestacionInteres/DatosContratoInvitacion/@DCI_Fecha_Final" xmlDataType="date"/>
    </tableColumn>
    <tableColumn id="6" xr3:uid="{0DE7BD94-9597-46C4-8A91-5B5CF151E264}"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634955C-1868-49E7-A921-27F3EABBCA17}" name="Tabla278" displayName="Tabla278" ref="A47:O107" tableType="xml" totalsRowShown="0" headerRowDxfId="128" tableBorderDxfId="127">
  <tableColumns count="15">
    <tableColumn id="1" xr3:uid="{3E82E5F8-41DC-485C-8AB6-AA4660C71D35}" uniqueName="ET_No" name="No." dataDxfId="126">
      <xmlColumnPr mapId="147" xpath="/ManifestacionInteres/ExperienciaTerritorial/@ET_No" xmlDataType="int"/>
    </tableColumn>
    <tableColumn id="2" xr3:uid="{29EAE1BD-755F-462A-9281-022B107CFE78}" uniqueName="ET_Entidad_Contratante" name="Entidad contratante" dataDxfId="125">
      <xmlColumnPr mapId="147" xpath="/ManifestacionInteres/ExperienciaTerritorial/@ET_Entidad_Contratante" xmlDataType="string"/>
    </tableColumn>
    <tableColumn id="3" xr3:uid="{6D94C982-390D-472B-9DED-E34829002557}" uniqueName="ET_Sector" name="Sector" dataDxfId="124">
      <xmlColumnPr mapId="147" xpath="/ManifestacionInteres/ExperienciaTerritorial/@ET_Sector" xmlDataType="string"/>
    </tableColumn>
    <tableColumn id="4" xr3:uid="{D450B9E0-F056-425F-AA97-50D472C11A09}" uniqueName="ET_Numero_de_contrato" name="Número de contrato" dataDxfId="123">
      <xmlColumnPr mapId="147" xpath="/ManifestacionInteres/ExperienciaTerritorial/@ET_Numero_de_contrato" xmlDataType="string"/>
    </tableColumn>
    <tableColumn id="5" xr3:uid="{B9738C40-57B9-461F-AE76-288B9788E6DB}" uniqueName="ET_Fecha_Inicial" name="Fecha  Inicio (dd/mm/aaaa)" dataDxfId="122">
      <xmlColumnPr mapId="147" xpath="/ManifestacionInteres/ExperienciaTerritorial/@ET_Fecha_Inicial" xmlDataType="date"/>
    </tableColumn>
    <tableColumn id="6" xr3:uid="{C485AF5C-5C6C-476F-944D-C01FE4290B62}" uniqueName="ET_Fecha_Terminacion" name="Fecha  terminación (dd/mm/aaaa)" dataDxfId="121">
      <xmlColumnPr mapId="147" xpath="/ManifestacionInteres/ExperienciaTerritorial/@ET_Fecha_Terminacion" xmlDataType="date"/>
    </tableColumn>
    <tableColumn id="7" xr3:uid="{210F06E6-CD66-4BA1-9932-843D88EA7961}" uniqueName="ET_Experiencia" name="Experiencia (meses)" dataDxfId="120">
      <calculatedColumnFormula>IF(AND(E48&lt;&gt;"",F48&lt;&gt;""),((F48-E48)/30),"")</calculatedColumnFormula>
      <xmlColumnPr mapId="147" xpath="/ManifestacionInteres/ExperienciaTerritorial/@ET_Experiencia" xmlDataType="int"/>
    </tableColumn>
    <tableColumn id="8" xr3:uid="{B6E1EA05-1528-49F7-A544-8128E8924FDF}" uniqueName="ET_Objeto_contrato" name="Objeto del contrato" dataDxfId="119">
      <xmlColumnPr mapId="147" xpath="/ManifestacionInteres/ExperienciaTerritorial/@ET_Objeto_contrato" xmlDataType="string"/>
    </tableColumn>
    <tableColumn id="9" xr3:uid="{B7D3FFDD-DE3B-4303-AE1E-EA8136A4CBE3}" uniqueName="ET_Departamento_ejecu" name="Departamento" dataDxfId="118">
      <xmlColumnPr mapId="147" xpath="/ManifestacionInteres/ExperienciaTerritorial/@ET_Departamento_ejecu" xmlDataType="string"/>
    </tableColumn>
    <tableColumn id="10" xr3:uid="{5A648A9C-6CD3-4C46-B511-D848A389AFCA}" uniqueName="ET_Municipio_ejecu" name="Municipio" dataDxfId="117">
      <xmlColumnPr mapId="147" xpath="/ManifestacionInteres/ExperienciaTerritorial/@ET_Municipio_ejecu" xmlDataType="string"/>
    </tableColumn>
    <tableColumn id="11" xr3:uid="{4E678C28-F4DC-45E3-9E62-1EE0AE7789D7}" uniqueName="ET_Valor_contrato" name="Valor del contrato" dataDxfId="116">
      <xmlColumnPr mapId="147" xpath="/ManifestacionInteres/ExperienciaTerritorial/@ET_Valor_contrato" xmlDataType="int"/>
    </tableColumn>
    <tableColumn id="12" xr3:uid="{7467FE42-7DB0-4E88-9D74-FF9A3C301EF6}" uniqueName="ET_union_temporal" name="Unión Temporal / Consorcio" dataDxfId="115">
      <xmlColumnPr mapId="147" xpath="/ManifestacionInteres/ExperienciaTerritorial/@ET_union_temporal" xmlDataType="string"/>
    </tableColumn>
    <tableColumn id="13" xr3:uid="{95BA51EF-1643-4F67-9C0D-EB70EB2E6CBB}" uniqueName="ET_Porcentaje_Participacion" name="% participación" dataDxfId="114">
      <xmlColumnPr mapId="147" xpath="/ManifestacionInteres/ExperienciaTerritorial/@ET_Porcentaje_Participacion" xmlDataType="decimal"/>
    </tableColumn>
    <tableColumn id="14" xr3:uid="{AEF31553-54CF-4031-BB7D-763460E30B8D}" uniqueName="ET_Estado" name="Estado" dataDxfId="113">
      <xmlColumnPr mapId="147" xpath="/ManifestacionInteres/ExperienciaTerritorial/@ET_Estado" xmlDataType="string"/>
    </tableColumn>
    <tableColumn id="15" xr3:uid="{A0FE9C34-91A2-419E-B4DA-4D8B47DEFF90}"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CD008D-B157-4CDB-9B69-46028093BBBE}" name="Tabla289" displayName="Tabla289" ref="A113:O160" tableType="xml" totalsRowShown="0" headerRowDxfId="111" tableBorderDxfId="110">
  <tableColumns count="15">
    <tableColumn id="1" xr3:uid="{B87B88CC-1C25-4575-81B6-EDC4214DF95D}" uniqueName="CR_No" name="No." dataDxfId="109">
      <xmlColumnPr mapId="147" xpath="/ManifestacionInteres/CapacidadResidual/@CR_No" xmlDataType="int"/>
    </tableColumn>
    <tableColumn id="2" xr3:uid="{D66D1AC7-C1EA-4219-A663-FE702DB7F204}" uniqueName="CR_Entidad_Contratante" name="Entidad contratante" dataDxfId="108">
      <xmlColumnPr mapId="147" xpath="/ManifestacionInteres/CapacidadResidual/@CR_Entidad_Contratante" xmlDataType="string"/>
    </tableColumn>
    <tableColumn id="3" xr3:uid="{B566DE68-2444-43DF-B24B-207986886B3A}" uniqueName="CR_Sector" name="Sector" dataDxfId="107">
      <xmlColumnPr mapId="147" xpath="/ManifestacionInteres/CapacidadResidual/@CR_Sector" xmlDataType="string"/>
    </tableColumn>
    <tableColumn id="4" xr3:uid="{6E77E310-2CB7-45DC-9BE1-4F00E78ABB16}" uniqueName="CR_Numero_de_contrato" name="Número de contrato" dataDxfId="106">
      <xmlColumnPr mapId="147" xpath="/ManifestacionInteres/CapacidadResidual/@CR_Numero_de_contrato" xmlDataType="string"/>
    </tableColumn>
    <tableColumn id="5" xr3:uid="{C8C50A3F-B283-4CE4-A2B4-6B18DBAB2386}" uniqueName="CR_Fecha_Inicio" name="Fecha  Inicio (dd/mm/aaaa)" dataDxfId="105">
      <xmlColumnPr mapId="147" xpath="/ManifestacionInteres/CapacidadResidual/@CR_Fecha_Inicio" xmlDataType="date"/>
    </tableColumn>
    <tableColumn id="6" xr3:uid="{DDB090A3-E850-4772-B881-657094689796}" uniqueName="CR_Fecha_Terminacion" name="Fecha  terminación (dd/mm/aaaa)" dataDxfId="104">
      <xmlColumnPr mapId="147" xpath="/ManifestacionInteres/CapacidadResidual/@CR_Fecha_Terminacion" xmlDataType="date"/>
    </tableColumn>
    <tableColumn id="7" xr3:uid="{473BC8FA-1E6A-463E-BE53-CD9E2489CD0A}" uniqueName="CR_Experiencia" name="Experiencia (meses)" dataDxfId="103">
      <calculatedColumnFormula>IF(AND(E114&lt;&gt;"",F114&lt;&gt;""),((F114-E114)/30),"")</calculatedColumnFormula>
      <xmlColumnPr mapId="147" xpath="/ManifestacionInteres/CapacidadResidual/@CR_Experiencia" xmlDataType="int"/>
    </tableColumn>
    <tableColumn id="8" xr3:uid="{6BD271C7-18C1-41DA-834B-8153D173ED00}" uniqueName="CR_Objeto_contrato" name="Objeto del contrato" dataDxfId="102">
      <xmlColumnPr mapId="147" xpath="/ManifestacionInteres/CapacidadResidual/@CR_Objeto_contrato" xmlDataType="string"/>
    </tableColumn>
    <tableColumn id="9" xr3:uid="{6A861711-E287-405F-BC19-7A9D3BD51718}" uniqueName="CR_Departamento_ejecu" name="Departamento" dataDxfId="101">
      <xmlColumnPr mapId="147" xpath="/ManifestacionInteres/CapacidadResidual/@CR_Departamento_ejecu" xmlDataType="string"/>
    </tableColumn>
    <tableColumn id="10" xr3:uid="{C621899D-6EC5-4580-B482-B03F69C64CF7}" uniqueName="CR_Municipio_ejecu" name="Municipio" dataDxfId="100">
      <xmlColumnPr mapId="147" xpath="/ManifestacionInteres/CapacidadResidual/@CR_Municipio_ejecu" xmlDataType="string"/>
    </tableColumn>
    <tableColumn id="11" xr3:uid="{2403DBBC-319F-4A3D-83EB-796A96BB6294}" uniqueName="CR_Valor_contrato" name="Valor del contrato" dataDxfId="99">
      <xmlColumnPr mapId="147" xpath="/ManifestacionInteres/CapacidadResidual/@CR_Valor_contrato" xmlDataType="int"/>
    </tableColumn>
    <tableColumn id="12" xr3:uid="{BC263A1B-ACEA-4A2C-9620-FDC37E49E15F}"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xr3:uid="{24767B2C-C962-49A1-8C98-FB2468F6C328}" uniqueName="CR_Union_temp_con" name="Unión Temporal / Consorcio" dataDxfId="97">
      <xmlColumnPr mapId="147" xpath="/ManifestacionInteres/CapacidadResidual/@CR_Union_temp_con" xmlDataType="string"/>
    </tableColumn>
    <tableColumn id="14" xr3:uid="{FE253410-5F92-4009-A4CA-F974F2EC76B4}" uniqueName="CR_por_part" name="% participación" dataDxfId="96">
      <xmlColumnPr mapId="147" xpath="/ManifestacionInteres/CapacidadResidual/@CR_por_part" xmlDataType="decimal"/>
    </tableColumn>
    <tableColumn id="15" xr3:uid="{FD13B918-D0AB-4E6A-A21F-9E794EFFB521}"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146F4EB-0E9C-47D9-BE59-E525B0BB70AC}" name="DatoContratoInvitacion10" displayName="DatoContratoInvitacion10" ref="I19:N35" tableType="xml" totalsRowShown="0" headerRowDxfId="94" dataDxfId="93" tableBorderDxfId="92">
  <autoFilter ref="I19:N35" xr:uid="{94733403-E9D1-45CF-A469-98101489943E}"/>
  <tableColumns count="6">
    <tableColumn id="1" xr3:uid="{30128130-2308-4595-B127-90CC62348DD9}" uniqueName="DCI_Departamento" name="Departamento" dataDxfId="91">
      <xmlColumnPr mapId="147" xpath="/ManifestacionInteres/DatosContratoInvitacion/@DCI_Departamento" xmlDataType="string"/>
    </tableColumn>
    <tableColumn id="2" xr3:uid="{DCF6C74A-9DE6-40DC-A871-2C793BCEC15B}" uniqueName="DCI_Ciudad" name="Municipio" dataDxfId="90">
      <xmlColumnPr mapId="147" xpath="/ManifestacionInteres/DatosContratoInvitacion/@DCI_Ciudad" xmlDataType="string"/>
    </tableColumn>
    <tableColumn id="3" xr3:uid="{949BECA2-956E-4592-A77D-59BCB2B4B26C}" uniqueName="DCI_Valor_Invitacion" name="Valor invitación" dataDxfId="89">
      <xmlColumnPr mapId="147" xpath="/ManifestacionInteres/DatosContratoInvitacion/@DCI_Valor_Invitacion" xmlDataType="int"/>
    </tableColumn>
    <tableColumn id="4" xr3:uid="{61663A1B-5285-4E64-B514-D9E985C0AA79}" uniqueName="DCI_Fecha_Inicio" name="Fecha inicio" dataDxfId="88">
      <xmlColumnPr mapId="147" xpath="/ManifestacionInteres/DatosContratoInvitacion/@DCI_Fecha_Inicio" xmlDataType="date"/>
    </tableColumn>
    <tableColumn id="5" xr3:uid="{F10AF553-59EF-48CC-B7F0-DA493F12402B}" uniqueName="DCI_Fecha_Final" name="Fecha final" dataDxfId="87">
      <xmlColumnPr mapId="147" xpath="/ManifestacionInteres/DatosContratoInvitacion/@DCI_Fecha_Final" xmlDataType="date"/>
    </tableColumn>
    <tableColumn id="6" xr3:uid="{6A3A0AB5-4FC1-4C5A-9D7C-413C5AE89CE2}"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E27C6F0-A741-40F2-B342-474CAC81822A}" name="Tabla2711" displayName="Tabla2711" ref="A47:O107" tableType="xml" totalsRowShown="0" headerRowDxfId="85" tableBorderDxfId="84">
  <tableColumns count="15">
    <tableColumn id="1" xr3:uid="{407C5658-200F-40BE-BB45-130763F822F0}" uniqueName="ET_No" name="No." dataDxfId="83">
      <xmlColumnPr mapId="148" xpath="/ManifestacionInteres/ExperienciaTerritorial/@ET_No" xmlDataType="int"/>
    </tableColumn>
    <tableColumn id="2" xr3:uid="{3E890F5C-B428-4721-8EC9-203BBBFAB1F0}" uniqueName="ET_Entidad_Contratante" name="Entidad contratante" dataDxfId="82">
      <xmlColumnPr mapId="148" xpath="/ManifestacionInteres/ExperienciaTerritorial/@ET_Entidad_Contratante" xmlDataType="string"/>
    </tableColumn>
    <tableColumn id="3" xr3:uid="{7821BAF2-CA1A-4369-B762-A87CB874B222}" uniqueName="ET_Sector" name="Sector" dataDxfId="81">
      <xmlColumnPr mapId="148" xpath="/ManifestacionInteres/ExperienciaTerritorial/@ET_Sector" xmlDataType="string"/>
    </tableColumn>
    <tableColumn id="4" xr3:uid="{0FB87527-1491-453F-AD28-CAA97A02BC49}" uniqueName="ET_Numero_de_contrato" name="Número de contrato" dataDxfId="80">
      <xmlColumnPr mapId="148" xpath="/ManifestacionInteres/ExperienciaTerritorial/@ET_Numero_de_contrato" xmlDataType="string"/>
    </tableColumn>
    <tableColumn id="5" xr3:uid="{2A0A1F1E-9EFE-4CAA-A390-5B1572962DD7}" uniqueName="ET_Fecha_Inicial" name="Fecha  Inicio (dd/mm/aaaa)" dataDxfId="79">
      <xmlColumnPr mapId="148" xpath="/ManifestacionInteres/ExperienciaTerritorial/@ET_Fecha_Inicial" xmlDataType="date"/>
    </tableColumn>
    <tableColumn id="6" xr3:uid="{0052ABF1-CF40-4A0C-B40F-E5301D9FCF26}" uniqueName="ET_Fecha_Terminacion" name="Fecha  terminación (dd/mm/aaaa)" dataDxfId="78">
      <xmlColumnPr mapId="148" xpath="/ManifestacionInteres/ExperienciaTerritorial/@ET_Fecha_Terminacion" xmlDataType="date"/>
    </tableColumn>
    <tableColumn id="7" xr3:uid="{EFD99B89-5B86-42DF-B47E-AB444D9469A1}" uniqueName="ET_Experiencia" name="Experiencia (meses)" dataDxfId="77">
      <calculatedColumnFormula>IF(AND(E48&lt;&gt;"",F48&lt;&gt;""),((F48-E48)/30),"")</calculatedColumnFormula>
      <xmlColumnPr mapId="148" xpath="/ManifestacionInteres/ExperienciaTerritorial/@ET_Experiencia" xmlDataType="int"/>
    </tableColumn>
    <tableColumn id="8" xr3:uid="{E26118C1-9EEF-4E47-ACDC-35A7A98866FD}" uniqueName="ET_Objeto_contrato" name="Objeto del contrato" dataDxfId="76">
      <xmlColumnPr mapId="148" xpath="/ManifestacionInteres/ExperienciaTerritorial/@ET_Objeto_contrato" xmlDataType="string"/>
    </tableColumn>
    <tableColumn id="9" xr3:uid="{01E481FE-704E-46E3-82CA-AB720E3D5E83}" uniqueName="ET_Departamento_ejecu" name="Departamento" dataDxfId="75">
      <xmlColumnPr mapId="148" xpath="/ManifestacionInteres/ExperienciaTerritorial/@ET_Departamento_ejecu" xmlDataType="string"/>
    </tableColumn>
    <tableColumn id="10" xr3:uid="{1B056B0D-25A6-4228-84B2-3369A74BF433}" uniqueName="ET_Municipio_ejecu" name="Municipio" dataDxfId="74">
      <xmlColumnPr mapId="148" xpath="/ManifestacionInteres/ExperienciaTerritorial/@ET_Municipio_ejecu" xmlDataType="string"/>
    </tableColumn>
    <tableColumn id="11" xr3:uid="{524A8544-86CC-49D6-809E-851922FD03CC}" uniqueName="ET_Valor_contrato" name="Valor del contrato" dataDxfId="73">
      <xmlColumnPr mapId="148" xpath="/ManifestacionInteres/ExperienciaTerritorial/@ET_Valor_contrato" xmlDataType="int"/>
    </tableColumn>
    <tableColumn id="12" xr3:uid="{7A2C6FB3-41DC-460B-8CE5-88DAE1D1B970}" uniqueName="ET_union_temporal" name="Unión Temporal / Consorcio" dataDxfId="72">
      <xmlColumnPr mapId="148" xpath="/ManifestacionInteres/ExperienciaTerritorial/@ET_union_temporal" xmlDataType="string"/>
    </tableColumn>
    <tableColumn id="13" xr3:uid="{EA76280C-834E-4401-BB08-3095377B3773}" uniqueName="ET_Porcentaje_Participacion" name="% participación" dataDxfId="71">
      <xmlColumnPr mapId="148" xpath="/ManifestacionInteres/ExperienciaTerritorial/@ET_Porcentaje_Participacion" xmlDataType="decimal"/>
    </tableColumn>
    <tableColumn id="14" xr3:uid="{5072684C-5006-4E9E-9871-4C755C54C52C}" uniqueName="ET_Estado" name="Estado" dataDxfId="70">
      <xmlColumnPr mapId="148" xpath="/ManifestacionInteres/ExperienciaTerritorial/@ET_Estado" xmlDataType="string"/>
    </tableColumn>
    <tableColumn id="15" xr3:uid="{19752880-CE18-4583-97C0-DF8760E0A46D}"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ECE6D6A-4EEA-4BD2-ABB1-22E9D1C6AC4B}" name="Tabla2812" displayName="Tabla2812" ref="A113:O158" tableType="xml" totalsRowShown="0" headerRowDxfId="68" tableBorderDxfId="67">
  <tableColumns count="15">
    <tableColumn id="1" xr3:uid="{62ABFDD3-86CF-4CAE-9CCF-EC0568893C06}" uniqueName="CR_No" name="No." dataDxfId="66">
      <xmlColumnPr mapId="148" xpath="/ManifestacionInteres/CapacidadResidual/@CR_No" xmlDataType="int"/>
    </tableColumn>
    <tableColumn id="2" xr3:uid="{1374886D-0826-4672-8B35-A4E6A50AF8AA}" uniqueName="CR_Entidad_Contratante" name="Entidad contratante" dataDxfId="65">
      <xmlColumnPr mapId="148" xpath="/ManifestacionInteres/CapacidadResidual/@CR_Entidad_Contratante" xmlDataType="string"/>
    </tableColumn>
    <tableColumn id="3" xr3:uid="{D203B0A8-4735-4B47-9BB5-82000815635B}" uniqueName="CR_Sector" name="Sector" dataDxfId="64">
      <xmlColumnPr mapId="148" xpath="/ManifestacionInteres/CapacidadResidual/@CR_Sector" xmlDataType="string"/>
    </tableColumn>
    <tableColumn id="4" xr3:uid="{3854F91F-9C77-4885-88E4-6BF4298584EA}" uniqueName="CR_Numero_de_contrato" name="Número de contrato" dataDxfId="63">
      <xmlColumnPr mapId="148" xpath="/ManifestacionInteres/CapacidadResidual/@CR_Numero_de_contrato" xmlDataType="string"/>
    </tableColumn>
    <tableColumn id="5" xr3:uid="{DF0B3988-64C0-4F57-8BE8-87E72E7356A5}" uniqueName="CR_Fecha_Inicio" name="Fecha  Inicio (dd/mm/aaaa)" dataDxfId="62">
      <xmlColumnPr mapId="148" xpath="/ManifestacionInteres/CapacidadResidual/@CR_Fecha_Inicio" xmlDataType="date"/>
    </tableColumn>
    <tableColumn id="6" xr3:uid="{FA1A99DF-1734-4AF7-880A-512B3E2E053F}" uniqueName="CR_Fecha_Terminacion" name="Fecha  terminación (dd/mm/aaaa)" dataDxfId="61">
      <xmlColumnPr mapId="148" xpath="/ManifestacionInteres/CapacidadResidual/@CR_Fecha_Terminacion" xmlDataType="date"/>
    </tableColumn>
    <tableColumn id="7" xr3:uid="{0AC0619E-0DA5-447E-9E2F-5D68B42E8A02}" uniqueName="CR_Experiencia" name="Experiencia (meses)" dataDxfId="60">
      <calculatedColumnFormula>IF(AND(E114&lt;&gt;"",F114&lt;&gt;""),((F114-E114)/30),"")</calculatedColumnFormula>
      <xmlColumnPr mapId="148" xpath="/ManifestacionInteres/CapacidadResidual/@CR_Experiencia" xmlDataType="int"/>
    </tableColumn>
    <tableColumn id="8" xr3:uid="{957367D6-CC1A-4009-94D7-82061C687CF2}" uniqueName="CR_Objeto_contrato" name="Objeto del contrato" dataDxfId="59">
      <xmlColumnPr mapId="148" xpath="/ManifestacionInteres/CapacidadResidual/@CR_Objeto_contrato" xmlDataType="string"/>
    </tableColumn>
    <tableColumn id="9" xr3:uid="{DDD87481-3215-427F-9E67-B8AC29631BE5}" uniqueName="CR_Departamento_ejecu" name="Departamento" dataDxfId="58">
      <xmlColumnPr mapId="148" xpath="/ManifestacionInteres/CapacidadResidual/@CR_Departamento_ejecu" xmlDataType="string"/>
    </tableColumn>
    <tableColumn id="10" xr3:uid="{2A5814ED-C47B-4917-B855-41318F58110A}" uniqueName="CR_Municipio_ejecu" name="Municipio" dataDxfId="57">
      <xmlColumnPr mapId="148" xpath="/ManifestacionInteres/CapacidadResidual/@CR_Municipio_ejecu" xmlDataType="string"/>
    </tableColumn>
    <tableColumn id="11" xr3:uid="{D98498FF-90F5-48E1-8C8A-42FF4EA473A1}" uniqueName="CR_Valor_contrato" name="Valor del contrato" dataDxfId="56">
      <xmlColumnPr mapId="148" xpath="/ManifestacionInteres/CapacidadResidual/@CR_Valor_contrato" xmlDataType="int"/>
    </tableColumn>
    <tableColumn id="12" xr3:uid="{D4A66525-E453-4225-BFE3-EBF59586229E}"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xr3:uid="{6BD79C70-F9A3-41C4-96B8-8026C8912B6B}" uniqueName="CR_Union_temp_con" name="Unión Temporal / Consorcio" dataDxfId="54">
      <xmlColumnPr mapId="148" xpath="/ManifestacionInteres/CapacidadResidual/@CR_Union_temp_con" xmlDataType="string"/>
    </tableColumn>
    <tableColumn id="14" xr3:uid="{AA3E651C-48F3-491A-8AE4-C576EC3C0919}" uniqueName="CR_por_part" name="% participación" dataDxfId="53">
      <xmlColumnPr mapId="148" xpath="/ManifestacionInteres/CapacidadResidual/@CR_por_part" xmlDataType="decimal"/>
    </tableColumn>
    <tableColumn id="15" xr3:uid="{CA672A96-B674-436D-A485-CE6F0B2C20E3}"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D10AEF0-C401-4F5C-91E4-C23A94907E9F}" name="DatoContratoInvitacion13" displayName="DatoContratoInvitacion13" ref="I19:N35" tableType="xml" totalsRowShown="0" headerRowDxfId="51" dataDxfId="50" tableBorderDxfId="49">
  <autoFilter ref="I19:N35" xr:uid="{94733403-E9D1-45CF-A469-98101489943E}"/>
  <tableColumns count="6">
    <tableColumn id="1" xr3:uid="{873F5B41-49BA-46FC-9857-C27FB774E446}" uniqueName="DCI_Departamento" name="Departamento" dataDxfId="48">
      <xmlColumnPr mapId="148" xpath="/ManifestacionInteres/DatosContratoInvitacion/@DCI_Departamento" xmlDataType="string"/>
    </tableColumn>
    <tableColumn id="2" xr3:uid="{3EB0CB3A-BF12-43EE-843C-37BF92A7C894}" uniqueName="DCI_Ciudad" name="Municipio" dataDxfId="47">
      <xmlColumnPr mapId="148" xpath="/ManifestacionInteres/DatosContratoInvitacion/@DCI_Ciudad" xmlDataType="string"/>
    </tableColumn>
    <tableColumn id="3" xr3:uid="{6C541677-9609-4AE9-A485-8D5884D5ACE3}" uniqueName="DCI_Valor_Invitacion" name="Valor invitación" dataDxfId="46">
      <xmlColumnPr mapId="148" xpath="/ManifestacionInteres/DatosContratoInvitacion/@DCI_Valor_Invitacion" xmlDataType="int"/>
    </tableColumn>
    <tableColumn id="4" xr3:uid="{A8443AAA-F090-4573-A1E9-E1A2D1444AFD}" uniqueName="DCI_Fecha_Inicio" name="Fecha inicio" dataDxfId="45">
      <xmlColumnPr mapId="148" xpath="/ManifestacionInteres/DatosContratoInvitacion/@DCI_Fecha_Inicio" xmlDataType="date"/>
    </tableColumn>
    <tableColumn id="5" xr3:uid="{3F087DAC-CC54-408E-B938-EA260DDC1B26}" uniqueName="DCI_Fecha_Final" name="Fecha final" dataDxfId="44">
      <xmlColumnPr mapId="148" xpath="/ManifestacionInteres/DatosContratoInvitacion/@DCI_Fecha_Final" xmlDataType="date"/>
    </tableColumn>
    <tableColumn id="6" xr3:uid="{D3C8FEB1-28E3-4386-9142-0FBD5285D640}"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2060826-4B66-4436-9E25-6C06D99C53CD}" name="Tabla2714" displayName="Tabla2714" ref="A47:O107" tableType="xml" totalsRowShown="0" headerRowDxfId="42" tableBorderDxfId="41">
  <tableColumns count="15">
    <tableColumn id="1" xr3:uid="{AD2CCF2D-4F44-4D1F-B3B1-1036C0958846}" uniqueName="ET_No" name="No." dataDxfId="40">
      <xmlColumnPr mapId="149" xpath="/ManifestacionInteres/ExperienciaTerritorial/@ET_No" xmlDataType="int"/>
    </tableColumn>
    <tableColumn id="2" xr3:uid="{C576D8FF-70B5-4DB1-A1A7-54D10BABBE11}" uniqueName="ET_Entidad_Contratante" name="Entidad contratante" dataDxfId="39">
      <xmlColumnPr mapId="149" xpath="/ManifestacionInteres/ExperienciaTerritorial/@ET_Entidad_Contratante" xmlDataType="string"/>
    </tableColumn>
    <tableColumn id="3" xr3:uid="{2A59CCA9-6AB6-4BC2-BE03-F446A8ADBF35}" uniqueName="ET_Sector" name="Sector" dataDxfId="38">
      <xmlColumnPr mapId="149" xpath="/ManifestacionInteres/ExperienciaTerritorial/@ET_Sector" xmlDataType="string"/>
    </tableColumn>
    <tableColumn id="4" xr3:uid="{0F0EEA02-0AFF-4282-924E-A082230BFB84}" uniqueName="ET_Numero_de_contrato" name="Número de contrato" dataDxfId="37">
      <xmlColumnPr mapId="149" xpath="/ManifestacionInteres/ExperienciaTerritorial/@ET_Numero_de_contrato" xmlDataType="string"/>
    </tableColumn>
    <tableColumn id="5" xr3:uid="{9F51F5CD-0F18-4732-981F-020BE3A72222}" uniqueName="ET_Fecha_Inicial" name="Fecha  Inicio (dd/mm/aaaa)" dataDxfId="36">
      <xmlColumnPr mapId="149" xpath="/ManifestacionInteres/ExperienciaTerritorial/@ET_Fecha_Inicial" xmlDataType="date"/>
    </tableColumn>
    <tableColumn id="6" xr3:uid="{6C51D1F8-35B7-43AE-AF77-E5DADFC0246E}" uniqueName="ET_Fecha_Terminacion" name="Fecha  terminación (dd/mm/aaaa)" dataDxfId="35">
      <xmlColumnPr mapId="149" xpath="/ManifestacionInteres/ExperienciaTerritorial/@ET_Fecha_Terminacion" xmlDataType="date"/>
    </tableColumn>
    <tableColumn id="7" xr3:uid="{E5E1D1FB-C230-4B33-91B3-4063CEC24409}" uniqueName="ET_Experiencia" name="Experiencia (meses)" dataDxfId="34">
      <calculatedColumnFormula>IF(AND(E48&lt;&gt;"",F48&lt;&gt;""),((F48-E48)/30),"")</calculatedColumnFormula>
      <xmlColumnPr mapId="149" xpath="/ManifestacionInteres/ExperienciaTerritorial/@ET_Experiencia" xmlDataType="int"/>
    </tableColumn>
    <tableColumn id="8" xr3:uid="{565DB85B-8352-4134-B4C1-988F2121A0FB}" uniqueName="ET_Objeto_contrato" name="Objeto del contrato" dataDxfId="33">
      <xmlColumnPr mapId="149" xpath="/ManifestacionInteres/ExperienciaTerritorial/@ET_Objeto_contrato" xmlDataType="string"/>
    </tableColumn>
    <tableColumn id="9" xr3:uid="{C1AFCAE3-3B41-4F22-8BF9-BDA65E00F585}" uniqueName="ET_Departamento_ejecu" name="Departamento" dataDxfId="32">
      <xmlColumnPr mapId="149" xpath="/ManifestacionInteres/ExperienciaTerritorial/@ET_Departamento_ejecu" xmlDataType="string"/>
    </tableColumn>
    <tableColumn id="10" xr3:uid="{EB9A610E-C7A0-4BCF-B9F1-47288C82AFED}" uniqueName="ET_Municipio_ejecu" name="Municipio" dataDxfId="31">
      <xmlColumnPr mapId="149" xpath="/ManifestacionInteres/ExperienciaTerritorial/@ET_Municipio_ejecu" xmlDataType="string"/>
    </tableColumn>
    <tableColumn id="11" xr3:uid="{6B3E303D-4991-4B79-BB68-CA22D72ABA1F}" uniqueName="ET_Valor_contrato" name="Valor del contrato" dataDxfId="30">
      <xmlColumnPr mapId="149" xpath="/ManifestacionInteres/ExperienciaTerritorial/@ET_Valor_contrato" xmlDataType="int"/>
    </tableColumn>
    <tableColumn id="12" xr3:uid="{23219E9C-E75E-4628-91A0-7C94D33BE470}" uniqueName="ET_union_temporal" name="Unión Temporal / Consorcio" dataDxfId="29">
      <xmlColumnPr mapId="149" xpath="/ManifestacionInteres/ExperienciaTerritorial/@ET_union_temporal" xmlDataType="string"/>
    </tableColumn>
    <tableColumn id="13" xr3:uid="{0A4BECC9-036A-40EE-A457-7D87FC5ED4F0}" uniqueName="ET_Porcentaje_Participacion" name="% participación" dataDxfId="28">
      <xmlColumnPr mapId="149" xpath="/ManifestacionInteres/ExperienciaTerritorial/@ET_Porcentaje_Participacion" xmlDataType="decimal"/>
    </tableColumn>
    <tableColumn id="14" xr3:uid="{D3948458-1121-4BF9-9FA2-6CEE2535175A}" uniqueName="ET_Estado" name="Estado" dataDxfId="27">
      <xmlColumnPr mapId="149" xpath="/ManifestacionInteres/ExperienciaTerritorial/@ET_Estado" xmlDataType="string"/>
    </tableColumn>
    <tableColumn id="15" xr3:uid="{9AFAEFB5-08E4-4736-A466-FA4644DBE43D}"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A75A71-6234-491A-A8C1-7A9C2724E7CF}" name="Tabla2815" displayName="Tabla2815" ref="A113:O160" tableType="xml" totalsRowShown="0" headerRowDxfId="25" tableBorderDxfId="24">
  <tableColumns count="15">
    <tableColumn id="1" xr3:uid="{29C0F434-71B3-4922-BFA6-03426F11B0F2}" uniqueName="CR_No" name="No." dataDxfId="23">
      <xmlColumnPr mapId="149" xpath="/ManifestacionInteres/CapacidadResidual/@CR_No" xmlDataType="int"/>
    </tableColumn>
    <tableColumn id="2" xr3:uid="{7FDDEE7C-1A45-458A-AB43-969375E6C3B8}" uniqueName="CR_Entidad_Contratante" name="Entidad contratante" dataDxfId="22">
      <xmlColumnPr mapId="149" xpath="/ManifestacionInteres/CapacidadResidual/@CR_Entidad_Contratante" xmlDataType="string"/>
    </tableColumn>
    <tableColumn id="3" xr3:uid="{E495CA48-05B2-492F-B234-29DBBE8DE9AE}" uniqueName="CR_Sector" name="Sector" dataDxfId="21">
      <xmlColumnPr mapId="149" xpath="/ManifestacionInteres/CapacidadResidual/@CR_Sector" xmlDataType="string"/>
    </tableColumn>
    <tableColumn id="4" xr3:uid="{D7F267FB-0518-4587-AD8F-A6F42680C96E}" uniqueName="CR_Numero_de_contrato" name="Número de contrato" dataDxfId="20">
      <xmlColumnPr mapId="149" xpath="/ManifestacionInteres/CapacidadResidual/@CR_Numero_de_contrato" xmlDataType="string"/>
    </tableColumn>
    <tableColumn id="5" xr3:uid="{A87FCEAA-F36E-4CCB-B9C8-E6D227344769}" uniqueName="CR_Fecha_Inicio" name="Fecha  Inicio (dd/mm/aaaa)" dataDxfId="19">
      <xmlColumnPr mapId="149" xpath="/ManifestacionInteres/CapacidadResidual/@CR_Fecha_Inicio" xmlDataType="date"/>
    </tableColumn>
    <tableColumn id="6" xr3:uid="{18BF2AE7-A991-4A9E-B58C-75A9006F94FC}" uniqueName="CR_Fecha_Terminacion" name="Fecha  terminación (dd/mm/aaaa)" dataDxfId="18">
      <xmlColumnPr mapId="149" xpath="/ManifestacionInteres/CapacidadResidual/@CR_Fecha_Terminacion" xmlDataType="date"/>
    </tableColumn>
    <tableColumn id="7" xr3:uid="{106FCE58-07D3-4BD3-9E3A-830918ECC72E}" uniqueName="CR_Experiencia" name="Experiencia (meses)" dataDxfId="17">
      <calculatedColumnFormula>IF(AND(E114&lt;&gt;"",F114&lt;&gt;""),((F114-E114)/30),"")</calculatedColumnFormula>
      <xmlColumnPr mapId="149" xpath="/ManifestacionInteres/CapacidadResidual/@CR_Experiencia" xmlDataType="int"/>
    </tableColumn>
    <tableColumn id="8" xr3:uid="{390D1D2A-872C-48C6-A25E-DCCDDBC626E2}" uniqueName="CR_Objeto_contrato" name="Objeto del contrato" dataDxfId="16">
      <xmlColumnPr mapId="149" xpath="/ManifestacionInteres/CapacidadResidual/@CR_Objeto_contrato" xmlDataType="string"/>
    </tableColumn>
    <tableColumn id="9" xr3:uid="{D0C8D802-55D9-4E04-8111-BDF08B95C758}" uniqueName="CR_Departamento_ejecu" name="Departamento" dataDxfId="15">
      <xmlColumnPr mapId="149" xpath="/ManifestacionInteres/CapacidadResidual/@CR_Departamento_ejecu" xmlDataType="string"/>
    </tableColumn>
    <tableColumn id="10" xr3:uid="{F4219980-C566-4F97-B87A-A96612BCD00E}" uniqueName="CR_Municipio_ejecu" name="Municipio" dataDxfId="14">
      <xmlColumnPr mapId="149" xpath="/ManifestacionInteres/CapacidadResidual/@CR_Municipio_ejecu" xmlDataType="string"/>
    </tableColumn>
    <tableColumn id="11" xr3:uid="{B9159145-E1C7-40E2-81AE-FEE33E665894}" uniqueName="CR_Valor_contrato" name="Valor del contrato" dataDxfId="13">
      <xmlColumnPr mapId="149" xpath="/ManifestacionInteres/CapacidadResidual/@CR_Valor_contrato" xmlDataType="int"/>
    </tableColumn>
    <tableColumn id="12" xr3:uid="{3F2EAFEC-9428-4FA6-AEAA-8D30E4A8732E}"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xr3:uid="{5EF708DF-9BDA-4E06-93EA-40BBD61C8D77}" uniqueName="CR_Union_temp_con" name="Unión Temporal / Consorcio" dataDxfId="11">
      <xmlColumnPr mapId="149" xpath="/ManifestacionInteres/CapacidadResidual/@CR_Union_temp_con" xmlDataType="string"/>
    </tableColumn>
    <tableColumn id="14" xr3:uid="{E5F23024-EEEE-45AE-9867-4C2DD90850D8}" uniqueName="CR_por_part" name="% participación" dataDxfId="10">
      <xmlColumnPr mapId="149" xpath="/ManifestacionInteres/CapacidadResidual/@CR_por_part" xmlDataType="decimal"/>
    </tableColumn>
    <tableColumn id="15" xr3:uid="{B9615A6F-3309-4ECE-8599-5F0725A2D63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FC2FD3-6B27-4C1E-BF96-4ABC99D54BBF}" name="DatoContratoInvitacion16" displayName="DatoContratoInvitacion16" ref="I19:N35" tableType="xml" totalsRowShown="0" headerRowDxfId="8" dataDxfId="7" tableBorderDxfId="6">
  <autoFilter ref="I19:N35" xr:uid="{94733403-E9D1-45CF-A469-98101489943E}"/>
  <tableColumns count="6">
    <tableColumn id="1" xr3:uid="{3381E03F-741E-4F61-9993-91E16DF9661A}" uniqueName="DCI_Departamento" name="Departamento" dataDxfId="5">
      <xmlColumnPr mapId="149" xpath="/ManifestacionInteres/DatosContratoInvitacion/@DCI_Departamento" xmlDataType="string"/>
    </tableColumn>
    <tableColumn id="2" xr3:uid="{C2503668-2413-4822-8A59-364B6E597AD8}" uniqueName="DCI_Ciudad" name="Municipio" dataDxfId="4">
      <xmlColumnPr mapId="149" xpath="/ManifestacionInteres/DatosContratoInvitacion/@DCI_Ciudad" xmlDataType="string"/>
    </tableColumn>
    <tableColumn id="3" xr3:uid="{9F310A94-EE09-4EA4-90DD-FA7FAF7D7683}" uniqueName="DCI_Valor_Invitacion" name="Valor invitación" dataDxfId="3">
      <xmlColumnPr mapId="149" xpath="/ManifestacionInteres/DatosContratoInvitacion/@DCI_Valor_Invitacion" xmlDataType="int"/>
    </tableColumn>
    <tableColumn id="4" xr3:uid="{CD8A1F5F-CF06-4B2E-AC9F-A4A56AD8D900}" uniqueName="DCI_Fecha_Inicio" name="Fecha inicio" dataDxfId="2">
      <xmlColumnPr mapId="149" xpath="/ManifestacionInteres/DatosContratoInvitacion/@DCI_Fecha_Inicio" xmlDataType="date"/>
    </tableColumn>
    <tableColumn id="5" xr3:uid="{20102E0F-B3A4-49BC-A46B-352E81E809F1}" uniqueName="DCI_Fecha_Final" name="Fecha final" dataDxfId="1">
      <xmlColumnPr mapId="149" xpath="/ManifestacionInteres/DatosContratoInvitacion/@DCI_Fecha_Final" xmlDataType="date"/>
    </tableColumn>
    <tableColumn id="6" xr3:uid="{EEFEA3F8-3BE1-4C8A-819D-F0C3DA49335E}"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 xr6:uid="{FB18828F-9508-4150-B0EC-9033695E8387}" r="C15" connectionId="0">
    <xmlCellPr id="1" xr6:uid="{4721C57B-37F6-4285-A991-7F009BC00813}" uniqueName="DP_Asunto_ManifestacionInteres_No">
      <xmlPr mapId="144" xpath="/ManifestacionInteres/DatosProceso/@DP_Asunto_ManifestacionInteres_No" xmlDataType="string"/>
    </xmlCellPr>
  </singleXmlCell>
  <singleXmlCell id="17" xr6:uid="{0E0816F5-AF3D-430C-81C8-8E80B6BC4201}" r="H15" connectionId="0">
    <xmlCellPr id="1" xr6:uid="{02DCC933-994A-4903-96EC-ACD287151182}" uniqueName="DP_Regional_ICBF">
      <xmlPr mapId="144" xpath="/ManifestacionInteres/DatosProceso/@DP_Regional_ICBF" xmlDataType="string"/>
    </xmlCellPr>
  </singleXmlCell>
  <singleXmlCell id="18" xr6:uid="{B5157551-CC9A-4D49-9835-16B4C3421054}" r="J15" connectionId="0">
    <xmlCellPr id="1" xr6:uid="{D947E39E-915F-4BA8-BC75-4653ACB80781}" uniqueName="DP_Tipo_de_Oferente">
      <xmlPr mapId="144" xpath="/ManifestacionInteres/DatosProceso/@DP_Tipo_de_Oferente" xmlDataType="string"/>
    </xmlCellPr>
  </singleXmlCell>
  <singleXmlCell id="20" xr6:uid="{BEA964F1-6893-4E7D-A158-690C75C3E21C}" r="N15" connectionId="0">
    <xmlCellPr id="1" xr6:uid="{09C0D1C0-390D-42B3-99C2-37A70DF1BB22}" uniqueName="DP_PorcentajeParticipacion">
      <xmlPr mapId="144" xpath="/ManifestacionInteres/DatosProceso/@DP_PorcentajeParticipacion" xmlDataType="string"/>
    </xmlCellPr>
  </singleXmlCell>
  <singleXmlCell id="21" xr6:uid="{911EE394-D708-444B-8E60-D25AA516BF06}" r="P4" connectionId="0">
    <xmlCellPr id="1" xr6:uid="{D2635E91-E16E-43A1-A418-0A6259273A21}" uniqueName="Fecha">
      <xmlPr mapId="144" xpath="/ManifestacionInteres/DatosProceso/@Fecha" xmlDataType="dateTime"/>
    </xmlCellPr>
  </singleXmlCell>
  <singleXmlCell id="22" xr6:uid="{0F27875C-5AA9-4732-9820-3F36C68EC63E}" r="B20" connectionId="0">
    <xmlCellPr id="1" xr6:uid="{E2E80C97-1229-4EE4-BF67-35C3BE6522A2}" uniqueName="DO_NIT">
      <xmlPr mapId="144" xpath="/ManifestacionInteres/DatosOferente/@DO_NIT" xmlDataType="int"/>
    </xmlCellPr>
  </singleXmlCell>
  <singleXmlCell id="23" xr6:uid="{144C8746-66C9-42C4-B92E-A63501750CB5}" r="F19" connectionId="0">
    <xmlCellPr id="1" xr6:uid="{F57BC40D-6D05-4485-AB8A-972B8AB615E0}" uniqueName="DO_NIT_UT">
      <xmlPr mapId="144" xpath="/ManifestacionInteres/DatosOferente/@DO_NIT_UT" xmlDataType="int"/>
    </xmlCellPr>
  </singleXmlCell>
  <singleXmlCell id="24" xr6:uid="{B0861701-DB80-4691-95B9-C21CEF18B690}" r="F20" connectionId="0">
    <xmlCellPr id="1" xr6:uid="{D554C989-8604-4099-9007-D4066A65398E}" uniqueName="DO_Razon_Social_UT">
      <xmlPr mapId="144" xpath="/ManifestacionInteres/DatosOferente/@DO_Razon_Social_UT" xmlDataType="string"/>
    </xmlCellPr>
  </singleXmlCell>
  <singleXmlCell id="25" xr6:uid="{1DD5D4C6-D3A2-4926-A918-AB65413F4B53}" r="B38" connectionId="0">
    <xmlCellPr id="1" xr6:uid="{7F22E997-8617-496F-934B-0E37F685C7BB}" uniqueName="DO_Razon_Social">
      <xmlPr mapId="144" xpath="/ManifestacionInteres/DatosOferente/@DO_Razon_Social" xmlDataType="string"/>
    </xmlCellPr>
  </singleXmlCell>
  <singleXmlCell id="26" xr6:uid="{45546DAD-0075-433D-B726-84794F889EE9}" r="I39" connectionId="0">
    <xmlCellPr id="1" xr6:uid="{C57C1F38-9A6F-4C0F-AC28-FC2DD5FA7F52}" uniqueName="DCI_Objeto_Contrato">
      <xmlPr mapId="144" xpath="/ManifestacionInteres/DatosContratoInvitacion_General/@DCI_Objeto_Contrato" xmlDataType="string"/>
    </xmlCellPr>
  </singleXmlCell>
  <singleXmlCell id="29" xr6:uid="{9326CD56-963C-4424-B40B-0386EC4557D0}" r="D167" connectionId="0">
    <xmlCellPr id="1" xr6:uid="{E55F16D9-6956-4F01-9C02-FC76601A8317}" uniqueName="TalentoHumano_cumple">
      <xmlPr mapId="144" xpath="/ManifestacionInteres/TalentoHumano/@TalentoHumano_cumple" xmlDataType="string"/>
    </xmlCellPr>
  </singleXmlCell>
  <singleXmlCell id="30" xr6:uid="{612760E9-6A4B-4C18-874A-F6CF668CE13F}" r="G167" connectionId="0">
    <xmlCellPr id="1" xr6:uid="{7D717F48-74B9-422A-8602-80851C5C660E}" uniqueName="Infraestructura_Cumple">
      <xmlPr mapId="144" xpath="/ManifestacionInteres/Infraestructura/@Infraestructura_Cumple" xmlDataType="string"/>
    </xmlCellPr>
  </singleXmlCell>
  <singleXmlCell id="31" xr6:uid="{AA9DE9DF-ABA2-40EC-B1E4-82FAFF6DD7CD}" r="N165" connectionId="0">
    <xmlCellPr id="1" xr6:uid="{055A8FD3-E10D-4C66-A6CB-6D2137D7CD72}" uniqueName="D_Certificado">
      <xmlPr mapId="144" xpath="/ManifestacionInteres/Discapacidad/@D_Certificado" xmlDataType="string"/>
    </xmlCellPr>
  </singleXmlCell>
  <singleXmlCell id="32" xr6:uid="{C78C95CA-9B83-45FF-AA84-8E0C292CC240}" r="F179" connectionId="0">
    <xmlCellPr id="1" xr6:uid="{866A5CF8-532A-47EF-BEE5-D3E1D3D1988A}" uniqueName="CON_dotacion">
      <xmlPr mapId="144" xpath="/ManifestacionInteres/Contrapartida/@CON_dotacion" xmlDataType="decimal"/>
    </xmlCellPr>
  </singleXmlCell>
  <singleXmlCell id="33" xr6:uid="{A9E58FDA-9038-4D45-923D-375318D8A180}" r="F180" connectionId="0">
    <xmlCellPr id="1" xr6:uid="{14335D1C-F7D4-4369-BC07-D321235A544B}" uniqueName="CON_talento_humano">
      <xmlPr mapId="144" xpath="/ManifestacionInteres/Contrapartida/@CON_talento_humano" xmlDataType="anyType"/>
    </xmlCellPr>
  </singleXmlCell>
  <singleXmlCell id="34" xr6:uid="{3535A24B-3326-4EE9-9ABF-E69C89A95ED4}" r="F181" connectionId="0">
    <xmlCellPr id="1" xr6:uid="{B99B54AA-F1E2-4BE7-839C-F0BC1890F688}" uniqueName="CON_equipos_medicion">
      <xmlPr mapId="144" xpath="/ManifestacionInteres/Contrapartida/@CON_equipos_medicion" xmlDataType="anyType"/>
    </xmlCellPr>
  </singleXmlCell>
  <singleXmlCell id="35" xr6:uid="{DCB9AFED-B810-4A10-A540-8EE18A0615B6}" r="F182" connectionId="0">
    <xmlCellPr id="1" xr6:uid="{739B1C0D-3807-4037-BB91-3412B9C563F3}" uniqueName="CON_bienes_y_servicios">
      <xmlPr mapId="144" xpath="/ManifestacionInteres/Contrapartida/@CON_bienes_y_servicios" xmlDataType="anyType"/>
    </xmlCellPr>
  </singleXmlCell>
  <singleXmlCell id="36" xr6:uid="{CF2D1E32-4C79-4D67-9D5A-485AAF793A09}" r="C185" connectionId="0">
    <xmlCellPr id="1" xr6:uid="{14D82E76-4AB0-4A3A-86FA-2EDC8D6FB7C7}" uniqueName="CON_total_contrapartida">
      <xmlPr mapId="144" xpath="/ManifestacionInteres/Contrapartida/@CON_total_contrapartida" xmlDataType="anyType"/>
    </xmlCellPr>
  </singleXmlCell>
  <singleXmlCell id="37" xr6:uid="{723CD0B2-287C-4D8D-B521-5C254251F6FF}" r="E185" connectionId="0">
    <xmlCellPr id="1" xr6:uid="{5B4C7191-03CB-45A5-B551-4AA7BB1699CF}" uniqueName="CON_Es_igual_a">
      <xmlPr mapId="144" xpath="/ManifestacionInteres/Contrapartida/@CON_Es_igual_a" xmlDataType="anyType"/>
    </xmlCellPr>
  </singleXmlCell>
  <singleXmlCell id="38" xr6:uid="{32A1E211-0970-4EB5-B40B-A520C0FD1786}" r="G179" connectionId="0">
    <xmlCellPr id="1" xr6:uid="{9A0656ED-0EE4-4AEF-B885-D600F3C7E0A2}" uniqueName="CON_dotacion_total">
      <xmlPr mapId="144" xpath="/ManifestacionInteres/Contrapartida/@CON_dotacion_total" xmlDataType="anyType"/>
    </xmlCellPr>
  </singleXmlCell>
  <singleXmlCell id="39" xr6:uid="{99698B41-083B-441E-BF2A-2D63A10CE126}" r="G180" connectionId="0">
    <xmlCellPr id="1" xr6:uid="{45F1AE90-67A0-4931-8D48-2C2213F2880F}" uniqueName="CON_talento_humano_total">
      <xmlPr mapId="144" xpath="/ManifestacionInteres/Contrapartida/@CON_talento_humano_total" xmlDataType="anyType"/>
    </xmlCellPr>
  </singleXmlCell>
  <singleXmlCell id="40" xr6:uid="{724DA18D-8A3B-4D7D-8F05-0FACF3C8F3DC}" r="G181" connectionId="0">
    <xmlCellPr id="1" xr6:uid="{B29EB4AF-4E6B-459A-BFB9-EAC83969DFB1}" uniqueName="CON_equipos_medicion_total">
      <xmlPr mapId="144" xpath="/ManifestacionInteres/Contrapartida/@CON_equipos_medicion_total" xmlDataType="anyType"/>
    </xmlCellPr>
  </singleXmlCell>
  <singleXmlCell id="41" xr6:uid="{E0EA740B-9AC4-42CF-9077-4E662520F956}" r="G182" connectionId="0">
    <xmlCellPr id="1" xr6:uid="{53E9A3A7-C6BF-44F0-ADF3-A1095940BC64}" uniqueName="CON_bienes_y_servicios_total">
      <xmlPr mapId="144" xpath="/ManifestacionInteres/Contrapartida/@CON_bienes_y_servicios_total" xmlDataType="anyType"/>
    </xmlCellPr>
  </singleXmlCell>
  <singleXmlCell id="42" xr6:uid="{F63E6C81-4EF5-4EC1-B525-02807855B539}" r="M179" connectionId="0">
    <xmlCellPr id="1" xr6:uid="{946C916D-3816-4625-9C9E-8CEBC2562343}" uniqueName="VTA_Control_social">
      <xmlPr mapId="144" xpath="/ManifestacionInteres/ValoresTecnicosAgregados/@VTA_Control_social" xmlDataType="anyType"/>
    </xmlCellPr>
  </singleXmlCell>
  <singleXmlCell id="43" xr6:uid="{451E5E95-49A5-4B56-AC27-5BB2FA9A31B0}" r="M180" connectionId="0">
    <xmlCellPr id="1" xr6:uid="{C7C3EE05-79D5-425C-A607-F99D9F0A9A7E}" uniqueName="VTA_Logisitica">
      <xmlPr mapId="144" xpath="/ManifestacionInteres/ValoresTecnicosAgregados/@VTA_Logisitica" xmlDataType="anyType"/>
    </xmlCellPr>
  </singleXmlCell>
  <singleXmlCell id="44" xr6:uid="{EA463957-1C00-4764-9F90-124DF2AA48C5}" r="M181" connectionId="0">
    <xmlCellPr id="1" xr6:uid="{5A0B4673-4504-4666-81EB-0A043BF6B172}" uniqueName="VTA_kit_control_social">
      <xmlPr mapId="144" xpath="/ManifestacionInteres/ValoresTecnicosAgregados/@VTA_kit_control_social" xmlDataType="anyType"/>
    </xmlCellPr>
  </singleXmlCell>
  <singleXmlCell id="45" xr6:uid="{868156C0-C778-4058-88BF-640D55E9EBD7}" r="M182" connectionId="0">
    <xmlCellPr id="1" xr6:uid="{3A51978F-62F1-4702-806A-7C594D84BEEE}" uniqueName="VTA_plan_comunicacion">
      <xmlPr mapId="144" xpath="/ManifestacionInteres/ValoresTecnicosAgregados/@VTA_plan_comunicacion" xmlDataType="anyType"/>
    </xmlCellPr>
  </singleXmlCell>
  <singleXmlCell id="46" xr6:uid="{0CF6E94F-4CBA-42D9-8BDC-53DB7C034C93}" r="M183" connectionId="0">
    <xmlCellPr id="1" xr6:uid="{B39408B1-5AF5-49BA-A0A8-45C7710C29EE}" uniqueName="VTA_Valor_agregado">
      <xmlPr mapId="144" xpath="/ManifestacionInteres/ValoresTecnicosAgregados/@VTA_Valor_agregado" xmlDataType="anyType"/>
    </xmlCellPr>
  </singleXmlCell>
  <singleXmlCell id="47" xr6:uid="{20F1ECF0-E348-40DF-A317-745BA3414E08}" r="R179" connectionId="0">
    <xmlCellPr id="1" xr6:uid="{D0863AD6-40A8-4057-9455-BC13324EE87F}" uniqueName="VTA_Control_social_total">
      <xmlPr mapId="144" xpath="/ManifestacionInteres/ValoresTecnicosAgregados/@VTA_Control_social_total" xmlDataType="anyType"/>
    </xmlCellPr>
  </singleXmlCell>
  <singleXmlCell id="48" xr6:uid="{6FD0CA17-D8D5-4B48-A7CC-6A7B85188BBB}" r="N180" connectionId="0">
    <xmlCellPr id="1" xr6:uid="{E7E616E0-C36F-404C-88D0-49D96D9E26B1}" uniqueName="VTA_Logisitica_total">
      <xmlPr mapId="144" xpath="/ManifestacionInteres/ValoresTecnicosAgregados/@VTA_Logisitica_total" xmlDataType="anyType"/>
    </xmlCellPr>
  </singleXmlCell>
  <singleXmlCell id="49" xr6:uid="{10A3B14C-DD98-4DDE-8725-41BE8E242F35}" r="N181" connectionId="0">
    <xmlCellPr id="1" xr6:uid="{BE691A44-336A-4B2A-AA8B-F83163CC06DA}" uniqueName="VTA_kit_control_social_total">
      <xmlPr mapId="144" xpath="/ManifestacionInteres/ValoresTecnicosAgregados/@VTA_kit_control_social_total" xmlDataType="anyType"/>
    </xmlCellPr>
  </singleXmlCell>
  <singleXmlCell id="50" xr6:uid="{30DCDFD9-D9FC-421C-9001-461069FA8494}" r="N182" connectionId="0">
    <xmlCellPr id="1" xr6:uid="{11E8F221-CBD4-44A0-A902-5FDECF386E66}" uniqueName="VTA_plan_comunicacion_total">
      <xmlPr mapId="144" xpath="/ManifestacionInteres/ValoresTecnicosAgregados/@VTA_plan_comunicacion_total" xmlDataType="anyType"/>
    </xmlCellPr>
  </singleXmlCell>
  <singleXmlCell id="51" xr6:uid="{3AE50AB7-4501-4BFC-A6CC-7724EBADE05D}" r="N183" connectionId="0">
    <xmlCellPr id="1" xr6:uid="{91E9B266-422A-41AA-9BE9-F2183552EC4B}" uniqueName="VTA_Valor_agregado_total">
      <xmlPr mapId="144" xpath="/ManifestacionInteres/ValoresTecnicosAgregados/@VTA_Valor_agregado_total" xmlDataType="anyType"/>
    </xmlCellPr>
  </singleXmlCell>
  <singleXmlCell id="52" xr6:uid="{DFBA8B30-4567-4948-ACD0-0F8AB6D97F0C}" r="J185" connectionId="0">
    <xmlCellPr id="1" xr6:uid="{915C6D19-6D5C-4E36-AE83-641B26425BBC}" uniqueName="VTA_total_vta">
      <xmlPr mapId="144" xpath="/ManifestacionInteres/ValoresTecnicosAgregados/@VTA_total_vta" xmlDataType="anyType"/>
    </xmlCellPr>
  </singleXmlCell>
  <singleXmlCell id="53" xr6:uid="{53CDE448-9DDF-4337-8C99-647AEB53B866}" r="M185" connectionId="0">
    <xmlCellPr id="1" xr6:uid="{F62268CE-34C4-405B-9455-8A0CCD38129B}" uniqueName="VTA_Es_igual_a">
      <xmlPr mapId="144" xpath="/ManifestacionInteres/ValoresTecnicosAgregados/@VTA_Es_igual_a" xmlDataType="anyType"/>
    </xmlCellPr>
  </singleXmlCell>
  <singleXmlCell id="54" xr6:uid="{9B3DB937-2730-4651-A155-B0127C1DFEC1}" r="C193" connectionId="0">
    <xmlCellPr id="1" xr6:uid="{F385E2D3-8187-4A00-9A88-68EF0AC35847}" uniqueName="TRA_Fecha_Pesronaria_juridica">
      <xmlPr mapId="144" xpath="/ManifestacionInteres/Trayectoria/@TRA_Fecha_Pesronaria_juridica" xmlDataType="date"/>
    </xmlCellPr>
  </singleXmlCell>
  <singleXmlCell id="55" xr6:uid="{D5CF0E30-D37F-43FA-AB02-4C29AA01BFA6}" r="E193" connectionId="0">
    <xmlCellPr id="1" xr6:uid="{73100249-4E32-4E09-98AC-B58DEAEA5922}" uniqueName="TRA_resolucion">
      <xmlPr mapId="144" xpath="/ManifestacionInteres/Trayectoria/@TRA_resolucion" xmlDataType="int"/>
    </xmlCellPr>
  </singleXmlCell>
  <singleXmlCell id="56" xr6:uid="{4726745E-B5F6-478B-9DE4-E6665219B951}" r="H193" connectionId="0">
    <xmlCellPr id="1" xr6:uid="{B251A240-ACBD-4E04-803E-3B8B7CBE8781}" uniqueName="TRA_Representante_legal">
      <xmlPr mapId="144" xpath="/ManifestacionInteres/Trayectoria/@TRA_Representante_legal" xmlDataType="string"/>
    </xmlCellPr>
  </singleXmlCell>
  <singleXmlCell id="57" xr6:uid="{8FCB3C5B-3CD6-40DA-92B2-4E3E27263241}" r="K193" connectionId="0">
    <xmlCellPr id="1" xr6:uid="{5897D7FA-A602-4B55-BFD6-CF7FB0E89039}" uniqueName="TRA_Fecha_inicio_contrato_antiguo_SNBF">
      <xmlPr mapId="144" xpath="/ManifestacionInteres/Trayectoria/@TRA_Fecha_inicio_contrato_antiguo_SNBF" xmlDataType="date"/>
    </xmlCellPr>
  </singleXmlCell>
  <singleXmlCell id="58" xr6:uid="{BE7220F9-5C81-4F00-9679-655D9B0B3DA4}" r="C212" connectionId="0">
    <xmlCellPr id="1" xr6:uid="{2F54F45A-F0D1-4571-81C9-F274F07CD394}" uniqueName="ACP_Representante_legal">
      <xmlPr mapId="144" xpath="/ManifestacionInteres/Aceptacion/@ACP_Representante_legal" xmlDataType="string"/>
    </xmlCellPr>
  </singleXmlCell>
  <singleXmlCell id="59" xr6:uid="{57776317-ED4E-4357-A076-292392A4FC6D}" r="H211" connectionId="0">
    <xmlCellPr id="1" xr6:uid="{C1A72A3A-49F9-4517-A5F1-6728AB8407A4}" uniqueName="ACP_direccion_comercial">
      <xmlPr mapId="144" xpath="/ManifestacionInteres/Aceptacion/@ACP_direccion_comercial" xmlDataType="string"/>
    </xmlCellPr>
  </singleXmlCell>
  <singleXmlCell id="60" xr6:uid="{90B6FF18-6815-4FD9-BFEB-F4D2E4FAF770}" r="H212" connectionId="0">
    <xmlCellPr id="1" xr6:uid="{BE00E8E2-A670-4445-9896-7601F7DB369C}" uniqueName="ACP_telefono">
      <xmlPr mapId="144" xpath="/ManifestacionInteres/Aceptacion/@ACP_telefono" xmlDataType="string"/>
    </xmlCellPr>
  </singleXmlCell>
  <singleXmlCell id="61" xr6:uid="{14B76655-8C27-4B4F-9FFC-70C83BAE297E}" r="K211" connectionId="0">
    <xmlCellPr id="1" xr6:uid="{1D3C87B6-B922-4E5A-B24E-0F76F40BE91B}" uniqueName="ACP_domicilio_legal">
      <xmlPr mapId="144" xpath="/ManifestacionInteres/Aceptacion/@ACP_domicilio_legal" xmlDataType="string"/>
    </xmlCellPr>
  </singleXmlCell>
  <singleXmlCell id="62" xr6:uid="{313D4251-BE8F-4188-B94D-7C25CA7D6362}" r="K212" connectionId="0">
    <xmlCellPr id="1" xr6:uid="{FEF2799D-DB1C-4AA1-B14E-2343AD745CF4}"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3" xr6:uid="{3A5603B3-5DB7-4451-97AC-E92F66901DD3}" r="C15" connectionId="0">
    <xmlCellPr id="1" xr6:uid="{03AA753E-A244-4401-B67C-98E08B10FB92}" uniqueName="DP_Asunto_ManifestacionInteres_No">
      <xmlPr mapId="145" xpath="/ManifestacionInteres/DatosProceso/@DP_Asunto_ManifestacionInteres_No" xmlDataType="string"/>
    </xmlCellPr>
  </singleXmlCell>
  <singleXmlCell id="64" xr6:uid="{A8B8586F-59C5-43F1-8F61-AE28407643B5}" r="H15" connectionId="0">
    <xmlCellPr id="1" xr6:uid="{B307F85C-2EC3-4E56-AC16-7E7F45EDCFA3}" uniqueName="DP_Regional_ICBF">
      <xmlPr mapId="145" xpath="/ManifestacionInteres/DatosProceso/@DP_Regional_ICBF" xmlDataType="string"/>
    </xmlCellPr>
  </singleXmlCell>
  <singleXmlCell id="65" xr6:uid="{44BC6D18-9108-446B-BD5D-D704DEFF9F58}" r="J15" connectionId="0">
    <xmlCellPr id="1" xr6:uid="{90B18C31-22D3-4558-BBAF-5D5808B31D74}" uniqueName="DP_Tipo_de_Oferente">
      <xmlPr mapId="145" xpath="/ManifestacionInteres/DatosProceso/@DP_Tipo_de_Oferente" xmlDataType="string"/>
    </xmlCellPr>
  </singleXmlCell>
  <singleXmlCell id="66" xr6:uid="{D587D30B-B3B0-4D7D-AD14-66E58C04AF9C}" r="N15" connectionId="0">
    <xmlCellPr id="1" xr6:uid="{141AE3FB-4FE6-464A-83F0-7AB64BA82236}" uniqueName="DP_PorcentajeParticipacion">
      <xmlPr mapId="145" xpath="/ManifestacionInteres/DatosProceso/@DP_PorcentajeParticipacion" xmlDataType="string"/>
    </xmlCellPr>
  </singleXmlCell>
  <singleXmlCell id="67" xr6:uid="{BAC31548-DDA4-4E27-833A-318CB06283D7}" r="P4" connectionId="0">
    <xmlCellPr id="1" xr6:uid="{570FC372-8773-446A-8FAB-4F56CC746BFE}" uniqueName="Fecha">
      <xmlPr mapId="145" xpath="/ManifestacionInteres/DatosProceso/@Fecha" xmlDataType="dateTime"/>
    </xmlCellPr>
  </singleXmlCell>
  <singleXmlCell id="68" xr6:uid="{D3BE5C14-96DF-4107-9D9B-E9DB1A88CA88}" r="B20" connectionId="0">
    <xmlCellPr id="1" xr6:uid="{A4604DD8-CB3C-4543-A71D-339FFB5E94C8}" uniqueName="DO_NIT">
      <xmlPr mapId="145" xpath="/ManifestacionInteres/DatosOferente/@DO_NIT" xmlDataType="int"/>
    </xmlCellPr>
  </singleXmlCell>
  <singleXmlCell id="69" xr6:uid="{996DD248-E421-4849-A6D3-F09B566D8C34}" r="F19" connectionId="0">
    <xmlCellPr id="1" xr6:uid="{C68ACA16-6958-47BD-B6C0-FF8C83C05C35}" uniqueName="DO_NIT_UT">
      <xmlPr mapId="145" xpath="/ManifestacionInteres/DatosOferente/@DO_NIT_UT" xmlDataType="int"/>
    </xmlCellPr>
  </singleXmlCell>
  <singleXmlCell id="70" xr6:uid="{F5C658EE-D255-4E89-ADA6-FFDC5AEB3FCC}" r="F20" connectionId="0">
    <xmlCellPr id="1" xr6:uid="{73D6A9EF-67EC-4AD5-9B12-64123DA36310}" uniqueName="DO_Razon_Social_UT">
      <xmlPr mapId="145" xpath="/ManifestacionInteres/DatosOferente/@DO_Razon_Social_UT" xmlDataType="string"/>
    </xmlCellPr>
  </singleXmlCell>
  <singleXmlCell id="72" xr6:uid="{30F25D15-6B0D-481F-A3BD-7065A242181C}" r="B38" connectionId="0">
    <xmlCellPr id="1" xr6:uid="{4D286A1F-3429-49B2-8163-F8DA4B8995F8}" uniqueName="DO_Razon_Social">
      <xmlPr mapId="145" xpath="/ManifestacionInteres/DatosOferente/@DO_Razon_Social" xmlDataType="string"/>
    </xmlCellPr>
  </singleXmlCell>
  <singleXmlCell id="73" xr6:uid="{94BFC49D-649D-4E2D-890E-90C9F0ADE6C3}" r="I39" connectionId="0">
    <xmlCellPr id="1" xr6:uid="{32273CBE-A6A5-427F-98B8-367FEB47D0CE}" uniqueName="DCI_Objeto_Contrato">
      <xmlPr mapId="145" xpath="/ManifestacionInteres/DatosContratoInvitacion_General/@DCI_Objeto_Contrato" xmlDataType="string"/>
    </xmlCellPr>
  </singleXmlCell>
  <singleXmlCell id="74" xr6:uid="{68D1E4DF-93D5-4062-BADD-44616CABB739}" r="N165" connectionId="0">
    <xmlCellPr id="1" xr6:uid="{6D080AE7-8232-47E9-93A8-68CA8BC64178}" uniqueName="D_Certificado">
      <xmlPr mapId="145" xpath="/ManifestacionInteres/Discapacidad/@D_Certificado" xmlDataType="string"/>
    </xmlCellPr>
  </singleXmlCell>
  <singleXmlCell id="75" xr6:uid="{C4BD4CB1-B197-43C5-A1D7-31EA776E5C80}" r="G167" connectionId="0">
    <xmlCellPr id="1" xr6:uid="{3D93D03B-FF21-4F7E-A7C0-AFF0D46429C8}" uniqueName="Infraestructura_Cumple">
      <xmlPr mapId="145" xpath="/ManifestacionInteres/Infraestructura/@Infraestructura_Cumple" xmlDataType="string"/>
    </xmlCellPr>
  </singleXmlCell>
  <singleXmlCell id="76" xr6:uid="{62B501AD-A0DA-4F49-B35E-9E54A7D076C5}" r="D167" connectionId="0">
    <xmlCellPr id="1" xr6:uid="{2A5684BA-0FB3-4B34-80F3-026FB6C4A5D1}" uniqueName="TalentoHumano_cumple">
      <xmlPr mapId="145" xpath="/ManifestacionInteres/TalentoHumano/@TalentoHumano_cumple" xmlDataType="string"/>
    </xmlCellPr>
  </singleXmlCell>
  <singleXmlCell id="77" xr6:uid="{7E3B2F33-58E7-4CD2-967E-2B20F1CFBB6F}" r="F179" connectionId="0">
    <xmlCellPr id="1" xr6:uid="{5F7068EB-6256-401F-86DF-1405C930F7EA}" uniqueName="CON_dotacion">
      <xmlPr mapId="145" xpath="/ManifestacionInteres/Contrapartida/@CON_dotacion" xmlDataType="decimal"/>
    </xmlCellPr>
  </singleXmlCell>
  <singleXmlCell id="78" xr6:uid="{82174686-5AAD-4407-B3D8-D06FC09362AD}" r="F180" connectionId="0">
    <xmlCellPr id="1" xr6:uid="{E6E65B85-DE3F-4479-997E-D4EA1CA4C0C2}" uniqueName="CON_talento_humano">
      <xmlPr mapId="145" xpath="/ManifestacionInteres/Contrapartida/@CON_talento_humano" xmlDataType="anyType"/>
    </xmlCellPr>
  </singleXmlCell>
  <singleXmlCell id="79" xr6:uid="{9D28AB43-1DC1-4124-9F90-E449AAF09A47}" r="F181" connectionId="0">
    <xmlCellPr id="1" xr6:uid="{831CF9C0-A8BA-4BC1-B2A6-D8DE705A7529}" uniqueName="CON_equipos_medicion">
      <xmlPr mapId="145" xpath="/ManifestacionInteres/Contrapartida/@CON_equipos_medicion" xmlDataType="anyType"/>
    </xmlCellPr>
  </singleXmlCell>
  <singleXmlCell id="80" xr6:uid="{6AC6D23B-7AEF-448A-A247-580857B09673}" r="F182" connectionId="0">
    <xmlCellPr id="1" xr6:uid="{93201BC7-CDBC-4B10-B50F-F0E7E3ACA30C}" uniqueName="CON_bienes_y_servicios">
      <xmlPr mapId="145" xpath="/ManifestacionInteres/Contrapartida/@CON_bienes_y_servicios" xmlDataType="anyType"/>
    </xmlCellPr>
  </singleXmlCell>
  <singleXmlCell id="81" xr6:uid="{96FEF05E-0872-4864-9BFB-04A34C026F96}" r="C185" connectionId="0">
    <xmlCellPr id="1" xr6:uid="{188DDCFB-DA7B-4A28-9174-D65040236367}" uniqueName="CON_total_contrapartida">
      <xmlPr mapId="145" xpath="/ManifestacionInteres/Contrapartida/@CON_total_contrapartida" xmlDataType="anyType"/>
    </xmlCellPr>
  </singleXmlCell>
  <singleXmlCell id="82" xr6:uid="{65C8B89A-9A91-43EC-8332-3746DAD86B60}" r="E185" connectionId="0">
    <xmlCellPr id="1" xr6:uid="{9B4B4EDC-943C-43E3-9268-61F5ADF3ED9D}" uniqueName="CON_Es_igual_a">
      <xmlPr mapId="145" xpath="/ManifestacionInteres/Contrapartida/@CON_Es_igual_a" xmlDataType="anyType"/>
    </xmlCellPr>
  </singleXmlCell>
  <singleXmlCell id="83" xr6:uid="{BC4E10DA-6247-40CE-99D5-09B82FCB1E53}" r="G179" connectionId="0">
    <xmlCellPr id="1" xr6:uid="{76CB41F0-DFDF-44A1-9A39-1D4FCA58AC94}" uniqueName="CON_dotacion_total">
      <xmlPr mapId="145" xpath="/ManifestacionInteres/Contrapartida/@CON_dotacion_total" xmlDataType="anyType"/>
    </xmlCellPr>
  </singleXmlCell>
  <singleXmlCell id="84" xr6:uid="{D7483017-76A9-48A4-A350-932EA01DFB50}" r="G180" connectionId="0">
    <xmlCellPr id="1" xr6:uid="{10AFAACA-15D5-47D0-A6A0-5742105785B8}" uniqueName="CON_talento_humano_total">
      <xmlPr mapId="145" xpath="/ManifestacionInteres/Contrapartida/@CON_talento_humano_total" xmlDataType="anyType"/>
    </xmlCellPr>
  </singleXmlCell>
  <singleXmlCell id="85" xr6:uid="{F6E21967-631A-4541-BB9D-B19793B59F6C}" r="G181" connectionId="0">
    <xmlCellPr id="1" xr6:uid="{83FAAA1C-A527-4D14-8797-C0F4AFFB2DF1}" uniqueName="CON_equipos_medicion_total">
      <xmlPr mapId="145" xpath="/ManifestacionInteres/Contrapartida/@CON_equipos_medicion_total" xmlDataType="anyType"/>
    </xmlCellPr>
  </singleXmlCell>
  <singleXmlCell id="86" xr6:uid="{3D46792C-1D66-4FFB-BCB6-A29EA22F2BA2}" r="G182" connectionId="0">
    <xmlCellPr id="1" xr6:uid="{496CCD40-7A54-4C7D-98CC-368DFADB46D6}" uniqueName="CON_bienes_y_servicios_total">
      <xmlPr mapId="145" xpath="/ManifestacionInteres/Contrapartida/@CON_bienes_y_servicios_total" xmlDataType="anyType"/>
    </xmlCellPr>
  </singleXmlCell>
  <singleXmlCell id="87" xr6:uid="{2FF1C471-BD9C-4853-B818-1435A5FB096A}" r="M179" connectionId="0">
    <xmlCellPr id="1" xr6:uid="{85010960-671C-47CC-83B1-F3BE8ADBA4C7}" uniqueName="VTA_Control_social">
      <xmlPr mapId="145" xpath="/ManifestacionInteres/ValoresTecnicosAgregados/@VTA_Control_social" xmlDataType="anyType"/>
    </xmlCellPr>
  </singleXmlCell>
  <singleXmlCell id="88" xr6:uid="{7D205A36-C1D3-4DB7-8C0C-99BA75449440}" r="M180" connectionId="0">
    <xmlCellPr id="1" xr6:uid="{843AAA75-4F90-43D9-A54A-C7EE7836C144}" uniqueName="VTA_Logisitica">
      <xmlPr mapId="145" xpath="/ManifestacionInteres/ValoresTecnicosAgregados/@VTA_Logisitica" xmlDataType="anyType"/>
    </xmlCellPr>
  </singleXmlCell>
  <singleXmlCell id="89" xr6:uid="{2AF3DB05-45B8-4295-9767-198A4A3499E0}" r="M181" connectionId="0">
    <xmlCellPr id="1" xr6:uid="{88416065-7CDE-47D5-A661-A9BD817B1B53}" uniqueName="VTA_kit_control_social">
      <xmlPr mapId="145" xpath="/ManifestacionInteres/ValoresTecnicosAgregados/@VTA_kit_control_social" xmlDataType="anyType"/>
    </xmlCellPr>
  </singleXmlCell>
  <singleXmlCell id="90" xr6:uid="{5F96210D-5C0B-4808-A894-D924DCADF94B}" r="M182" connectionId="0">
    <xmlCellPr id="1" xr6:uid="{8C3EFD45-9D4C-4650-8347-6FB682DA3447}" uniqueName="VTA_plan_comunicacion">
      <xmlPr mapId="145" xpath="/ManifestacionInteres/ValoresTecnicosAgregados/@VTA_plan_comunicacion" xmlDataType="anyType"/>
    </xmlCellPr>
  </singleXmlCell>
  <singleXmlCell id="91" xr6:uid="{4AC16BF4-53E0-468B-B5F0-13E5EF8E396D}" r="M183" connectionId="0">
    <xmlCellPr id="1" xr6:uid="{E710558D-D43A-40D9-A5FC-95F11F32C0C6}" uniqueName="VTA_Valor_agregado">
      <xmlPr mapId="145" xpath="/ManifestacionInteres/ValoresTecnicosAgregados/@VTA_Valor_agregado" xmlDataType="anyType"/>
    </xmlCellPr>
  </singleXmlCell>
  <singleXmlCell id="92" xr6:uid="{9552BFD0-3017-453D-9D76-4F082357F7BF}" r="S179" connectionId="0">
    <xmlCellPr id="1" xr6:uid="{58AF1A1C-6567-49C6-859C-0B7F113FD989}" uniqueName="VTA_Control_social_total">
      <xmlPr mapId="145" xpath="/ManifestacionInteres/ValoresTecnicosAgregados/@VTA_Control_social_total" xmlDataType="anyType"/>
    </xmlCellPr>
  </singleXmlCell>
  <singleXmlCell id="93" xr6:uid="{76743DDE-12DC-4DDC-8853-8065F25D6D8A}" r="N180" connectionId="0">
    <xmlCellPr id="1" xr6:uid="{5E7523A1-8D05-4612-B232-30CB6E89B221}" uniqueName="VTA_Logisitica_total">
      <xmlPr mapId="145" xpath="/ManifestacionInteres/ValoresTecnicosAgregados/@VTA_Logisitica_total" xmlDataType="anyType"/>
    </xmlCellPr>
  </singleXmlCell>
  <singleXmlCell id="94" xr6:uid="{35B0231B-50DA-4CBA-AE51-39DCCDA08B38}" r="N181" connectionId="0">
    <xmlCellPr id="1" xr6:uid="{89DA2193-DA58-4B3E-A224-1681D6A3FCD0}" uniqueName="VTA_kit_control_social_total">
      <xmlPr mapId="145" xpath="/ManifestacionInteres/ValoresTecnicosAgregados/@VTA_kit_control_social_total" xmlDataType="anyType"/>
    </xmlCellPr>
  </singleXmlCell>
  <singleXmlCell id="95" xr6:uid="{5B8779C4-2842-443F-A480-B7BC9EEB3C49}" r="N182" connectionId="0">
    <xmlCellPr id="1" xr6:uid="{88C0B367-ABCF-4420-9185-DF85F088E155}" uniqueName="VTA_plan_comunicacion_total">
      <xmlPr mapId="145" xpath="/ManifestacionInteres/ValoresTecnicosAgregados/@VTA_plan_comunicacion_total" xmlDataType="anyType"/>
    </xmlCellPr>
  </singleXmlCell>
  <singleXmlCell id="96" xr6:uid="{F2344D83-E56D-4978-9BE8-0109772E8B84}" r="N183" connectionId="0">
    <xmlCellPr id="1" xr6:uid="{5B18FCE2-B9F6-4D4C-A9E3-1CD25245A1D7}" uniqueName="VTA_Valor_agregado_total">
      <xmlPr mapId="145" xpath="/ManifestacionInteres/ValoresTecnicosAgregados/@VTA_Valor_agregado_total" xmlDataType="anyType"/>
    </xmlCellPr>
  </singleXmlCell>
  <singleXmlCell id="97" xr6:uid="{35DB42BB-CED7-4098-947B-EB72CCFBF0BC}" r="J185" connectionId="0">
    <xmlCellPr id="1" xr6:uid="{E0C7C612-A310-4CC3-8B67-56C12573B887}" uniqueName="VTA_total_vta">
      <xmlPr mapId="145" xpath="/ManifestacionInteres/ValoresTecnicosAgregados/@VTA_total_vta" xmlDataType="anyType"/>
    </xmlCellPr>
  </singleXmlCell>
  <singleXmlCell id="99" xr6:uid="{C7E85B6F-6353-4AD0-ADB8-54824715B233}" r="M185" connectionId="0">
    <xmlCellPr id="1" xr6:uid="{4F7E81C5-485F-4A24-B433-1C56BCCE170D}" uniqueName="VTA_Es_igual_a">
      <xmlPr mapId="145" xpath="/ManifestacionInteres/ValoresTecnicosAgregados/@VTA_Es_igual_a" xmlDataType="anyType"/>
    </xmlCellPr>
  </singleXmlCell>
  <singleXmlCell id="100" xr6:uid="{80F4D36F-2436-4A23-87A2-7CD39A9603E1}" r="C193" connectionId="0">
    <xmlCellPr id="1" xr6:uid="{BFEEE14F-2DDD-49B5-BA03-8AFBE3CFAC8F}" uniqueName="TRA_Fecha_Pesronaria_juridica">
      <xmlPr mapId="145" xpath="/ManifestacionInteres/Trayectoria/@TRA_Fecha_Pesronaria_juridica" xmlDataType="date"/>
    </xmlCellPr>
  </singleXmlCell>
  <singleXmlCell id="101" xr6:uid="{E6F2C080-CD32-42AE-B7F4-C72B43269C96}" r="E193" connectionId="0">
    <xmlCellPr id="1" xr6:uid="{306E15E0-E2A9-435A-ADEC-2E1379CF5D75}" uniqueName="TRA_resolucion">
      <xmlPr mapId="145" xpath="/ManifestacionInteres/Trayectoria/@TRA_resolucion" xmlDataType="int"/>
    </xmlCellPr>
  </singleXmlCell>
  <singleXmlCell id="103" xr6:uid="{04A44023-AF81-4726-AF10-45EB300C88DA}" r="H193" connectionId="0">
    <xmlCellPr id="1" xr6:uid="{13277D8B-3DE0-4758-BEC6-EFCAC5B1A82C}" uniqueName="TRA_Representante_legal">
      <xmlPr mapId="145" xpath="/ManifestacionInteres/Trayectoria/@TRA_Representante_legal" xmlDataType="string"/>
    </xmlCellPr>
  </singleXmlCell>
  <singleXmlCell id="104" xr6:uid="{D4BB3203-1725-4CC0-9262-2A3B56D42E46}" r="K193" connectionId="0">
    <xmlCellPr id="1" xr6:uid="{1E6B30CC-8EB3-4DED-900D-F1E483E3465C}" uniqueName="TRA_Fecha_inicio_contrato_antiguo_SNBF">
      <xmlPr mapId="145" xpath="/ManifestacionInteres/Trayectoria/@TRA_Fecha_inicio_contrato_antiguo_SNBF" xmlDataType="date"/>
    </xmlCellPr>
  </singleXmlCell>
  <singleXmlCell id="105" xr6:uid="{696ABBE8-381A-4BA0-A5DA-4E612A533886}" r="C212" connectionId="0">
    <xmlCellPr id="1" xr6:uid="{A70B6FFE-FEE9-4B3A-9927-BE7A42C5FD8A}" uniqueName="ACP_Representante_legal">
      <xmlPr mapId="145" xpath="/ManifestacionInteres/Aceptacion/@ACP_Representante_legal" xmlDataType="string"/>
    </xmlCellPr>
  </singleXmlCell>
  <singleXmlCell id="106" xr6:uid="{2A7127F5-1313-4188-8E07-6273B53FEE2D}" r="H211" connectionId="0">
    <xmlCellPr id="1" xr6:uid="{D32A7781-8F98-4132-A3DC-07E261E90A3C}" uniqueName="ACP_direccion_comercial">
      <xmlPr mapId="145" xpath="/ManifestacionInteres/Aceptacion/@ACP_direccion_comercial" xmlDataType="string"/>
    </xmlCellPr>
  </singleXmlCell>
  <singleXmlCell id="107" xr6:uid="{DB8F8A29-3DF7-4913-90EA-20E939F0620E}" r="H212" connectionId="0">
    <xmlCellPr id="1" xr6:uid="{ED49EDFC-DC3F-4DEC-BDFE-E6D2E5F00A41}" uniqueName="ACP_telefono">
      <xmlPr mapId="145" xpath="/ManifestacionInteres/Aceptacion/@ACP_telefono" xmlDataType="string"/>
    </xmlCellPr>
  </singleXmlCell>
  <singleXmlCell id="108" xr6:uid="{63479470-CE0C-49E1-9CDD-26871BD2CE35}" r="K211" connectionId="0">
    <xmlCellPr id="1" xr6:uid="{869D07F3-70D2-40F4-925D-0AAB952CDC74}" uniqueName="ACP_domicilio_legal">
      <xmlPr mapId="145" xpath="/ManifestacionInteres/Aceptacion/@ACP_domicilio_legal" xmlDataType="string"/>
    </xmlCellPr>
  </singleXmlCell>
  <singleXmlCell id="109" xr6:uid="{7B855334-31D9-49C1-ABE9-FD2B95B1D353}" r="K212" connectionId="0">
    <xmlCellPr id="1" xr6:uid="{B321E8AE-838F-4106-A208-7460092C6A68}"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0" xr6:uid="{2C70197C-BDFA-420E-B6D7-6A3F82C48E10}" r="C15" connectionId="0">
    <xmlCellPr id="1" xr6:uid="{270EF5E5-E7A3-481B-AF25-09C5EDE32017}" uniqueName="DP_Asunto_ManifestacionInteres_No">
      <xmlPr mapId="146" xpath="/ManifestacionInteres/DatosProceso/@DP_Asunto_ManifestacionInteres_No" xmlDataType="string"/>
    </xmlCellPr>
  </singleXmlCell>
  <singleXmlCell id="111" xr6:uid="{7CF36AAF-D7DA-432F-B48E-4F1BCB48C25E}" r="H15" connectionId="0">
    <xmlCellPr id="1" xr6:uid="{8320BFF9-C9BD-47DD-A4C6-702570407FB1}" uniqueName="DP_Regional_ICBF">
      <xmlPr mapId="146" xpath="/ManifestacionInteres/DatosProceso/@DP_Regional_ICBF" xmlDataType="string"/>
    </xmlCellPr>
  </singleXmlCell>
  <singleXmlCell id="112" xr6:uid="{292CEE35-6C67-47DD-B845-EAF1E8434963}" r="J15" connectionId="0">
    <xmlCellPr id="1" xr6:uid="{66B248BD-A6D2-47ED-B253-58D4F519778B}" uniqueName="DP_Tipo_de_Oferente">
      <xmlPr mapId="146" xpath="/ManifestacionInteres/DatosProceso/@DP_Tipo_de_Oferente" xmlDataType="string"/>
    </xmlCellPr>
  </singleXmlCell>
  <singleXmlCell id="113" xr6:uid="{E4874D66-63E1-49FE-A6BB-9240100F0B66}" r="N15" connectionId="0">
    <xmlCellPr id="1" xr6:uid="{1D7B0433-1E4E-4F59-97F9-7A3ED2296362}" uniqueName="DP_PorcentajeParticipacion">
      <xmlPr mapId="146" xpath="/ManifestacionInteres/DatosProceso/@DP_PorcentajeParticipacion" xmlDataType="string"/>
    </xmlCellPr>
  </singleXmlCell>
  <singleXmlCell id="114" xr6:uid="{8D82E6B3-77D8-41AF-A848-F91FABA7BA97}" r="P4" connectionId="0">
    <xmlCellPr id="1" xr6:uid="{A0E43217-74FC-4A05-9550-AA6C8E2A8662}" uniqueName="Fecha">
      <xmlPr mapId="146" xpath="/ManifestacionInteres/DatosProceso/@Fecha" xmlDataType="dateTime"/>
    </xmlCellPr>
  </singleXmlCell>
  <singleXmlCell id="115" xr6:uid="{3651039D-D727-4417-AE54-D2A97DD74C91}" r="B20" connectionId="0">
    <xmlCellPr id="1" xr6:uid="{E5760B0D-62FD-45E6-BBB9-D26FAAE0C200}" uniqueName="DO_NIT">
      <xmlPr mapId="146" xpath="/ManifestacionInteres/DatosOferente/@DO_NIT" xmlDataType="int"/>
    </xmlCellPr>
  </singleXmlCell>
  <singleXmlCell id="116" xr6:uid="{882CD4D3-1F43-49AD-9C98-DBF42274452E}" r="F19" connectionId="0">
    <xmlCellPr id="1" xr6:uid="{BFC9860E-DE71-4D8E-B9BB-9111A31C6906}" uniqueName="DO_NIT_UT">
      <xmlPr mapId="146" xpath="/ManifestacionInteres/DatosOferente/@DO_NIT_UT" xmlDataType="int"/>
    </xmlCellPr>
  </singleXmlCell>
  <singleXmlCell id="117" xr6:uid="{7E09A088-D8B1-4767-B495-33CAEF619B4A}" r="F20" connectionId="0">
    <xmlCellPr id="1" xr6:uid="{07DCA04F-BF20-45B1-9291-AEA94F1CD9E7}" uniqueName="DO_Razon_Social_UT">
      <xmlPr mapId="146" xpath="/ManifestacionInteres/DatosOferente/@DO_Razon_Social_UT" xmlDataType="string"/>
    </xmlCellPr>
  </singleXmlCell>
  <singleXmlCell id="118" xr6:uid="{9A925D6E-1DBB-40BA-BFBE-788F1D7881F5}" r="B38" connectionId="0">
    <xmlCellPr id="1" xr6:uid="{5D070841-2FCA-4A08-8659-D634848C1F14}" uniqueName="DO_Razon_Social">
      <xmlPr mapId="146" xpath="/ManifestacionInteres/DatosOferente/@DO_Razon_Social" xmlDataType="string"/>
    </xmlCellPr>
  </singleXmlCell>
  <singleXmlCell id="119" xr6:uid="{6574F0AF-F59E-46B4-85C4-8651684C8099}" r="I39" connectionId="0">
    <xmlCellPr id="1" xr6:uid="{3A652C5E-1684-440A-854E-38FC2E0612BA}" uniqueName="DCI_Objeto_Contrato">
      <xmlPr mapId="146" xpath="/ManifestacionInteres/DatosContratoInvitacion_General/@DCI_Objeto_Contrato" xmlDataType="string"/>
    </xmlCellPr>
  </singleXmlCell>
  <singleXmlCell id="120" xr6:uid="{9235A51F-D18D-4379-8CFE-7E6F71ED1BEF}" r="N163" connectionId="0">
    <xmlCellPr id="1" xr6:uid="{F876B7C9-9802-41B1-8ACF-FF1B2FCBBCEE}" uniqueName="D_Certificado">
      <xmlPr mapId="146" xpath="/ManifestacionInteres/Discapacidad/@D_Certificado" xmlDataType="string"/>
    </xmlCellPr>
  </singleXmlCell>
  <singleXmlCell id="121" xr6:uid="{0810C919-BE39-4115-9CED-EF2DABD9E7AB}" r="D165" connectionId="0">
    <xmlCellPr id="1" xr6:uid="{2B17F1B7-2651-420B-95C8-74E54EAEDB9D}" uniqueName="TalentoHumano_cumple">
      <xmlPr mapId="146" xpath="/ManifestacionInteres/TalentoHumano/@TalentoHumano_cumple" xmlDataType="string"/>
    </xmlCellPr>
  </singleXmlCell>
  <singleXmlCell id="122" xr6:uid="{A43310D6-EAA9-4F99-9343-2F6218EDF9C5}" r="G165" connectionId="0">
    <xmlCellPr id="1" xr6:uid="{DCE0AE01-A5EA-4BC2-AF9E-6AF74A8ED5B0}" uniqueName="Infraestructura_Cumple">
      <xmlPr mapId="146" xpath="/ManifestacionInteres/Infraestructura/@Infraestructura_Cumple" xmlDataType="string"/>
    </xmlCellPr>
  </singleXmlCell>
  <singleXmlCell id="123" xr6:uid="{722296F3-36F3-45DC-97B0-5F9E72B68C17}" r="F177" connectionId="0">
    <xmlCellPr id="1" xr6:uid="{6E04DCBD-4849-449A-B65A-063F065104A9}" uniqueName="CON_dotacion">
      <xmlPr mapId="146" xpath="/ManifestacionInteres/Contrapartida/@CON_dotacion" xmlDataType="decimal"/>
    </xmlCellPr>
  </singleXmlCell>
  <singleXmlCell id="124" xr6:uid="{1888B5C1-EE0F-44EF-A5DB-545062BD2A9C}" r="F178" connectionId="0">
    <xmlCellPr id="1" xr6:uid="{110F1971-5654-4755-9E7C-D8C340DD6E14}" uniqueName="CON_talento_humano">
      <xmlPr mapId="146" xpath="/ManifestacionInteres/Contrapartida/@CON_talento_humano" xmlDataType="anyType"/>
    </xmlCellPr>
  </singleXmlCell>
  <singleXmlCell id="125" xr6:uid="{7D1E048E-61B5-41E7-9D21-6E0DC9AA9864}" r="F179" connectionId="0">
    <xmlCellPr id="1" xr6:uid="{3DB1C744-0C88-4756-A7BE-C684F4548369}" uniqueName="CON_equipos_medicion">
      <xmlPr mapId="146" xpath="/ManifestacionInteres/Contrapartida/@CON_equipos_medicion" xmlDataType="anyType"/>
    </xmlCellPr>
  </singleXmlCell>
  <singleXmlCell id="126" xr6:uid="{3758FFB4-9A26-4A3A-8D94-F17EC79674EC}" r="F180" connectionId="0">
    <xmlCellPr id="1" xr6:uid="{A4306818-7640-4371-A289-EF784F70C17E}" uniqueName="CON_bienes_y_servicios">
      <xmlPr mapId="146" xpath="/ManifestacionInteres/Contrapartida/@CON_bienes_y_servicios" xmlDataType="anyType"/>
    </xmlCellPr>
  </singleXmlCell>
  <singleXmlCell id="127" xr6:uid="{A0AE41C4-B9A2-464F-90E8-C02A4B400FD0}" r="C183" connectionId="0">
    <xmlCellPr id="1" xr6:uid="{AC060E3F-AE0D-4F20-9A3A-579151738E50}" uniqueName="CON_total_contrapartida">
      <xmlPr mapId="146" xpath="/ManifestacionInteres/Contrapartida/@CON_total_contrapartida" xmlDataType="anyType"/>
    </xmlCellPr>
  </singleXmlCell>
  <singleXmlCell id="128" xr6:uid="{95E59D96-1AB3-4889-870A-D97C913C9C83}" r="E183" connectionId="0">
    <xmlCellPr id="1" xr6:uid="{1E84ADBA-0362-4597-BA28-211489AA9881}" uniqueName="CON_Es_igual_a">
      <xmlPr mapId="146" xpath="/ManifestacionInteres/Contrapartida/@CON_Es_igual_a" xmlDataType="anyType"/>
    </xmlCellPr>
  </singleXmlCell>
  <singleXmlCell id="130" xr6:uid="{F83870B0-D30E-4198-A87C-4B09D3E96DEF}" r="G177" connectionId="0">
    <xmlCellPr id="1" xr6:uid="{B04D28F6-2F0E-4E56-B95F-B091CC54E45C}" uniqueName="CON_dotacion_total">
      <xmlPr mapId="146" xpath="/ManifestacionInteres/Contrapartida/@CON_dotacion_total" xmlDataType="anyType"/>
    </xmlCellPr>
  </singleXmlCell>
  <singleXmlCell id="131" xr6:uid="{DD97CB7C-79B1-4B6B-9DB3-98B792C8FFF7}" r="G178" connectionId="0">
    <xmlCellPr id="1" xr6:uid="{B3DF353E-16CA-464A-A5ED-1EF6F5B8DA12}" uniqueName="CON_talento_humano_total">
      <xmlPr mapId="146" xpath="/ManifestacionInteres/Contrapartida/@CON_talento_humano_total" xmlDataType="anyType"/>
    </xmlCellPr>
  </singleXmlCell>
  <singleXmlCell id="132" xr6:uid="{45229A82-6C3F-4ECA-8D56-FC1CA5ED89E4}" r="G179" connectionId="0">
    <xmlCellPr id="1" xr6:uid="{EF0A5BCD-3FD4-4042-943F-12F19E7A97FC}" uniqueName="CON_equipos_medicion_total">
      <xmlPr mapId="146" xpath="/ManifestacionInteres/Contrapartida/@CON_equipos_medicion_total" xmlDataType="anyType"/>
    </xmlCellPr>
  </singleXmlCell>
  <singleXmlCell id="133" xr6:uid="{667B6390-5945-4D61-A47F-021B68C6B28B}" r="G180" connectionId="0">
    <xmlCellPr id="1" xr6:uid="{EB2B371C-E55A-4453-9717-F2446097BEE9}" uniqueName="CON_bienes_y_servicios_total">
      <xmlPr mapId="146" xpath="/ManifestacionInteres/Contrapartida/@CON_bienes_y_servicios_total" xmlDataType="anyType"/>
    </xmlCellPr>
  </singleXmlCell>
  <singleXmlCell id="134" xr6:uid="{4DC45944-82E3-4EB3-890C-8CB1A2239218}" r="M177" connectionId="0">
    <xmlCellPr id="1" xr6:uid="{8C80E579-62A0-4304-A1F9-19BF352AD0EC}" uniqueName="VTA_Control_social">
      <xmlPr mapId="146" xpath="/ManifestacionInteres/ValoresTecnicosAgregados/@VTA_Control_social" xmlDataType="anyType"/>
    </xmlCellPr>
  </singleXmlCell>
  <singleXmlCell id="135" xr6:uid="{2B79CB3F-3D8B-4411-A6C3-B020B4AA6131}" r="M178" connectionId="0">
    <xmlCellPr id="1" xr6:uid="{86544DF8-46C6-4C09-A337-194319BBDA3C}" uniqueName="VTA_Logisitica">
      <xmlPr mapId="146" xpath="/ManifestacionInteres/ValoresTecnicosAgregados/@VTA_Logisitica" xmlDataType="anyType"/>
    </xmlCellPr>
  </singleXmlCell>
  <singleXmlCell id="136" xr6:uid="{9501E7CD-BFE8-4D60-AB8B-271EE5A12D41}" r="M179" connectionId="0">
    <xmlCellPr id="1" xr6:uid="{1A464DD2-BBC9-4122-882A-042D3B46A3E3}" uniqueName="VTA_kit_control_social">
      <xmlPr mapId="146" xpath="/ManifestacionInteres/ValoresTecnicosAgregados/@VTA_kit_control_social" xmlDataType="anyType"/>
    </xmlCellPr>
  </singleXmlCell>
  <singleXmlCell id="137" xr6:uid="{E3E72A97-EFAB-479F-B06E-676DCDA66632}" r="M180" connectionId="0">
    <xmlCellPr id="1" xr6:uid="{5605D56C-BCF8-4541-8F0B-0815807F60C9}" uniqueName="VTA_plan_comunicacion">
      <xmlPr mapId="146" xpath="/ManifestacionInteres/ValoresTecnicosAgregados/@VTA_plan_comunicacion" xmlDataType="anyType"/>
    </xmlCellPr>
  </singleXmlCell>
  <singleXmlCell id="138" xr6:uid="{39CE0F8F-A395-40FF-A302-4BF78C84F3C5}" r="M181" connectionId="0">
    <xmlCellPr id="1" xr6:uid="{DA96FB0D-2F59-4418-8C23-6F5AFDA8B28F}" uniqueName="VTA_Valor_agregado">
      <xmlPr mapId="146" xpath="/ManifestacionInteres/ValoresTecnicosAgregados/@VTA_Valor_agregado" xmlDataType="anyType"/>
    </xmlCellPr>
  </singleXmlCell>
  <singleXmlCell id="139" xr6:uid="{DC8C30DB-CD28-480F-844B-3570F35CAA08}" r="R177" connectionId="0">
    <xmlCellPr id="1" xr6:uid="{4B53E164-D293-41A0-9913-73F8F9E19F6C}" uniqueName="VTA_Control_social_total">
      <xmlPr mapId="146" xpath="/ManifestacionInteres/ValoresTecnicosAgregados/@VTA_Control_social_total" xmlDataType="anyType"/>
    </xmlCellPr>
  </singleXmlCell>
  <singleXmlCell id="140" xr6:uid="{923C1D14-662C-4F95-ACC6-0D98BB6BEF19}" r="N178" connectionId="0">
    <xmlCellPr id="1" xr6:uid="{D1B63790-CDD8-4876-8AA3-530002821279}" uniqueName="VTA_Logisitica_total">
      <xmlPr mapId="146" xpath="/ManifestacionInteres/ValoresTecnicosAgregados/@VTA_Logisitica_total" xmlDataType="anyType"/>
    </xmlCellPr>
  </singleXmlCell>
  <singleXmlCell id="141" xr6:uid="{6EEE5D8E-B4E0-4248-81D1-F0959937AE45}" r="N179" connectionId="0">
    <xmlCellPr id="1" xr6:uid="{C7E1296E-823F-43B2-B77E-4BECAD57ED6D}" uniqueName="VTA_kit_control_social_total">
      <xmlPr mapId="146" xpath="/ManifestacionInteres/ValoresTecnicosAgregados/@VTA_kit_control_social_total" xmlDataType="anyType"/>
    </xmlCellPr>
  </singleXmlCell>
  <singleXmlCell id="142" xr6:uid="{15328E13-F8CE-4B8E-8394-F5A3305ECD18}" r="N180" connectionId="0">
    <xmlCellPr id="1" xr6:uid="{4E2D1F13-3EB3-49CA-B615-43FB31AC16ED}" uniqueName="VTA_plan_comunicacion_total">
      <xmlPr mapId="146" xpath="/ManifestacionInteres/ValoresTecnicosAgregados/@VTA_plan_comunicacion_total" xmlDataType="anyType"/>
    </xmlCellPr>
  </singleXmlCell>
  <singleXmlCell id="143" xr6:uid="{D6A54004-C19A-4A1A-AFBC-00AFE562A872}" r="N181" connectionId="0">
    <xmlCellPr id="1" xr6:uid="{4A2090B3-072C-4E2D-883C-6643F28419A6}" uniqueName="VTA_Valor_agregado_total">
      <xmlPr mapId="146" xpath="/ManifestacionInteres/ValoresTecnicosAgregados/@VTA_Valor_agregado_total" xmlDataType="anyType"/>
    </xmlCellPr>
  </singleXmlCell>
  <singleXmlCell id="144" xr6:uid="{3D69ACA7-067D-40A4-A950-85B638E6010D}" r="J183" connectionId="0">
    <xmlCellPr id="1" xr6:uid="{912EAC8E-828A-438B-AB76-BA18ED4807BF}" uniqueName="VTA_total_vta">
      <xmlPr mapId="146" xpath="/ManifestacionInteres/ValoresTecnicosAgregados/@VTA_total_vta" xmlDataType="anyType"/>
    </xmlCellPr>
  </singleXmlCell>
  <singleXmlCell id="145" xr6:uid="{359370A7-54A5-4101-90FF-A122C02B3719}" r="M183" connectionId="0">
    <xmlCellPr id="1" xr6:uid="{58C5D0B0-BE6B-4C9C-9556-7CFD024B8DB0}" uniqueName="VTA_Es_igual_a">
      <xmlPr mapId="146" xpath="/ManifestacionInteres/ValoresTecnicosAgregados/@VTA_Es_igual_a" xmlDataType="anyType"/>
    </xmlCellPr>
  </singleXmlCell>
  <singleXmlCell id="146" xr6:uid="{485DAE82-8C16-4E7B-AFD3-8E44BB64A392}" r="C191" connectionId="0">
    <xmlCellPr id="1" xr6:uid="{0AFF9032-895A-442C-9685-B6D1519D4C50}" uniqueName="TRA_Fecha_Pesronaria_juridica">
      <xmlPr mapId="146" xpath="/ManifestacionInteres/Trayectoria/@TRA_Fecha_Pesronaria_juridica" xmlDataType="date"/>
    </xmlCellPr>
  </singleXmlCell>
  <singleXmlCell id="147" xr6:uid="{5E0741F7-F0A1-48B3-8AA8-BAD1BE7B9693}" r="E191" connectionId="0">
    <xmlCellPr id="1" xr6:uid="{DE99E169-C766-4BA3-9445-D33799347638}" uniqueName="TRA_resolucion">
      <xmlPr mapId="146" xpath="/ManifestacionInteres/Trayectoria/@TRA_resolucion" xmlDataType="int"/>
    </xmlCellPr>
  </singleXmlCell>
  <singleXmlCell id="148" xr6:uid="{7C207965-15EF-483C-8198-3F52EEF03DA9}" r="H191" connectionId="0">
    <xmlCellPr id="1" xr6:uid="{F51FCD66-ACF7-4B65-B0C5-5F41BB3105D9}" uniqueName="TRA_Representante_legal">
      <xmlPr mapId="146" xpath="/ManifestacionInteres/Trayectoria/@TRA_Representante_legal" xmlDataType="string"/>
    </xmlCellPr>
  </singleXmlCell>
  <singleXmlCell id="149" xr6:uid="{70DE7226-F449-4D3A-8F88-E3F5B3C3AEAF}" r="K191" connectionId="0">
    <xmlCellPr id="1" xr6:uid="{D3A990FF-411C-432C-8D05-8BA9E5EEAE61}" uniqueName="TRA_Fecha_inicio_contrato_antiguo_SNBF">
      <xmlPr mapId="146" xpath="/ManifestacionInteres/Trayectoria/@TRA_Fecha_inicio_contrato_antiguo_SNBF" xmlDataType="date"/>
    </xmlCellPr>
  </singleXmlCell>
  <singleXmlCell id="150" xr6:uid="{48EEA622-8C0D-48A9-B8F9-AAB94C27F571}" r="C210" connectionId="0">
    <xmlCellPr id="1" xr6:uid="{FF4CA037-8164-44CA-AB4F-AF6C8C47C9A9}" uniqueName="ACP_Representante_legal">
      <xmlPr mapId="146" xpath="/ManifestacionInteres/Aceptacion/@ACP_Representante_legal" xmlDataType="string"/>
    </xmlCellPr>
  </singleXmlCell>
  <singleXmlCell id="151" xr6:uid="{BFE452C9-E6EE-47E0-AA97-2D34AA0EC167}" r="H209" connectionId="0">
    <xmlCellPr id="1" xr6:uid="{18F41ABE-0846-4CDE-AD1E-6A882C746695}" uniqueName="ACP_direccion_comercial">
      <xmlPr mapId="146" xpath="/ManifestacionInteres/Aceptacion/@ACP_direccion_comercial" xmlDataType="string"/>
    </xmlCellPr>
  </singleXmlCell>
  <singleXmlCell id="152" xr6:uid="{A26D04BA-7BAB-4F4B-BA48-E3D8C6413989}" r="H210" connectionId="0">
    <xmlCellPr id="1" xr6:uid="{E58FB4C6-2206-4FFB-B2EE-2B7DC32D75B4}" uniqueName="ACP_telefono">
      <xmlPr mapId="146" xpath="/ManifestacionInteres/Aceptacion/@ACP_telefono" xmlDataType="string"/>
    </xmlCellPr>
  </singleXmlCell>
  <singleXmlCell id="153" xr6:uid="{2ED9E1D5-D79B-42DA-A76B-63503F5D668E}" r="K209" connectionId="0">
    <xmlCellPr id="1" xr6:uid="{42F74D6A-6740-4942-8B63-DD47846FEF9D}" uniqueName="ACP_domicilio_legal">
      <xmlPr mapId="146" xpath="/ManifestacionInteres/Aceptacion/@ACP_domicilio_legal" xmlDataType="string"/>
    </xmlCellPr>
  </singleXmlCell>
  <singleXmlCell id="154" xr6:uid="{FE4AE091-AB08-4466-A751-29D0C2047510}" r="K210" connectionId="0">
    <xmlCellPr id="1" xr6:uid="{5F438C13-7AD6-4502-9217-B531DB3D6EE7}"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55" xr6:uid="{367548F5-EFDE-4042-9B40-E9BDCA68B4F9}" r="C15" connectionId="0">
    <xmlCellPr id="1" xr6:uid="{47A946B0-C019-4E0E-B271-58E908B6ADBA}" uniqueName="DP_Asunto_ManifestacionInteres_No">
      <xmlPr mapId="147" xpath="/ManifestacionInteres/DatosProceso/@DP_Asunto_ManifestacionInteres_No" xmlDataType="string"/>
    </xmlCellPr>
  </singleXmlCell>
  <singleXmlCell id="156" xr6:uid="{D2A1013D-B75D-4D8B-B6DC-B4ADAE354D10}" r="B20" connectionId="0">
    <xmlCellPr id="1" xr6:uid="{F957DFB3-0E6C-4268-8F7F-D9074727C3C2}" uniqueName="DO_NIT">
      <xmlPr mapId="147" xpath="/ManifestacionInteres/DatosOferente/@DO_NIT" xmlDataType="int"/>
    </xmlCellPr>
  </singleXmlCell>
  <singleXmlCell id="157" xr6:uid="{BBBD0C48-0367-4F8D-9852-D7F697B65031}" r="H15" connectionId="0">
    <xmlCellPr id="1" xr6:uid="{96815016-1857-40BB-9FFD-18E3E1B14761}" uniqueName="DP_Regional_ICBF">
      <xmlPr mapId="147" xpath="/ManifestacionInteres/DatosProceso/@DP_Regional_ICBF" xmlDataType="string"/>
    </xmlCellPr>
  </singleXmlCell>
  <singleXmlCell id="158" xr6:uid="{8B4C257B-C105-4BB1-989D-E33F09C01E05}" r="F19" connectionId="0">
    <xmlCellPr id="1" xr6:uid="{1F54A27A-BBB6-40CC-8A9C-133F4F3BFD19}" uniqueName="DO_NIT_UT">
      <xmlPr mapId="147" xpath="/ManifestacionInteres/DatosOferente/@DO_NIT_UT" xmlDataType="int"/>
    </xmlCellPr>
  </singleXmlCell>
  <singleXmlCell id="159" xr6:uid="{45A6FC9A-55DE-40A2-9FC4-D441DF3853B5}" r="F20" connectionId="0">
    <xmlCellPr id="1" xr6:uid="{1177BAE3-A149-4536-A9D3-8C773CBFBAE1}" uniqueName="DO_Razon_Social_UT">
      <xmlPr mapId="147" xpath="/ManifestacionInteres/DatosOferente/@DO_Razon_Social_UT" xmlDataType="string"/>
    </xmlCellPr>
  </singleXmlCell>
  <singleXmlCell id="160" xr6:uid="{147FBB62-434C-4933-BFF1-7DAFA8D9EA17}" r="J15" connectionId="0">
    <xmlCellPr id="1" xr6:uid="{E9790136-09F8-4A6D-9EE3-16A6B531FD23}" uniqueName="DP_Tipo_de_Oferente">
      <xmlPr mapId="147" xpath="/ManifestacionInteres/DatosProceso/@DP_Tipo_de_Oferente" xmlDataType="string"/>
    </xmlCellPr>
  </singleXmlCell>
  <singleXmlCell id="161" xr6:uid="{4F020A7C-5359-4715-8D40-D43805D95FFB}" r="N15" connectionId="0">
    <xmlCellPr id="1" xr6:uid="{68B39DB3-0F2D-44CA-AD06-673C2457503C}" uniqueName="DP_PorcentajeParticipacion">
      <xmlPr mapId="147" xpath="/ManifestacionInteres/DatosProceso/@DP_PorcentajeParticipacion" xmlDataType="string"/>
    </xmlCellPr>
  </singleXmlCell>
  <singleXmlCell id="162" xr6:uid="{E75A0242-0C5D-4C57-A4B2-8DDA8C049809}" r="P4" connectionId="0">
    <xmlCellPr id="1" xr6:uid="{8B76FEAA-56DE-4B6A-8BD1-596D42D321FD}" uniqueName="Fecha">
      <xmlPr mapId="147" xpath="/ManifestacionInteres/DatosProceso/@Fecha" xmlDataType="dateTime"/>
    </xmlCellPr>
  </singleXmlCell>
  <singleXmlCell id="163" xr6:uid="{BEF3C4E2-F76D-497E-AA39-CDDB0B56C752}" r="I39" connectionId="0">
    <xmlCellPr id="1" xr6:uid="{DB2F10DD-984C-4894-BDB8-40E41AD89A34}" uniqueName="DCI_Objeto_Contrato">
      <xmlPr mapId="147" xpath="/ManifestacionInteres/DatosContratoInvitacion_General/@DCI_Objeto_Contrato" xmlDataType="string"/>
    </xmlCellPr>
  </singleXmlCell>
  <singleXmlCell id="164" xr6:uid="{FAA5463D-67A2-4F0C-9ECE-0B03FEE12F45}" r="B38" connectionId="0">
    <xmlCellPr id="1" xr6:uid="{D40FCA08-360A-4D00-9A76-2A9C06EB8B4A}" uniqueName="DO_Razon_Social">
      <xmlPr mapId="147" xpath="/ManifestacionInteres/DatosOferente/@DO_Razon_Social" xmlDataType="string"/>
    </xmlCellPr>
  </singleXmlCell>
  <singleXmlCell id="165" xr6:uid="{FD525B20-CA85-43FE-9867-4F49D62E8CCE}" r="N165" connectionId="0">
    <xmlCellPr id="1" xr6:uid="{BECE4818-5FBD-4AD3-BD21-3DA882681A51}" uniqueName="D_Certificado">
      <xmlPr mapId="147" xpath="/ManifestacionInteres/Discapacidad/@D_Certificado" xmlDataType="string"/>
    </xmlCellPr>
  </singleXmlCell>
  <singleXmlCell id="166" xr6:uid="{05D7325A-4E92-430D-B97E-F29F4731E93D}" r="G167" connectionId="0">
    <xmlCellPr id="1" xr6:uid="{98AD3E5E-F896-421C-BAF2-DB57C79320BD}" uniqueName="Infraestructura_Cumple">
      <xmlPr mapId="147" xpath="/ManifestacionInteres/Infraestructura/@Infraestructura_Cumple" xmlDataType="string"/>
    </xmlCellPr>
  </singleXmlCell>
  <singleXmlCell id="167" xr6:uid="{FDC73D43-966C-42D2-B777-8AF3F62F1085}" r="D167" connectionId="0">
    <xmlCellPr id="1" xr6:uid="{A7913EED-30B6-4C84-B90A-1C515DAD9387}" uniqueName="TalentoHumano_cumple">
      <xmlPr mapId="147" xpath="/ManifestacionInteres/TalentoHumano/@TalentoHumano_cumple" xmlDataType="string"/>
    </xmlCellPr>
  </singleXmlCell>
  <singleXmlCell id="168" xr6:uid="{E071BA31-B2BB-4944-9907-FA6D4DEE18A6}" r="F179" connectionId="0">
    <xmlCellPr id="1" xr6:uid="{6AFF7FA9-7129-4E90-8145-4143F8892CF0}" uniqueName="CON_dotacion">
      <xmlPr mapId="147" xpath="/ManifestacionInteres/Contrapartida/@CON_dotacion" xmlDataType="decimal"/>
    </xmlCellPr>
  </singleXmlCell>
  <singleXmlCell id="169" xr6:uid="{1638BAD4-1339-4042-98AA-F762ADDFE6A0}" r="F180" connectionId="0">
    <xmlCellPr id="1" xr6:uid="{1AC73CB8-8C53-4A3B-8BED-769BCE083498}" uniqueName="CON_talento_humano">
      <xmlPr mapId="147" xpath="/ManifestacionInteres/Contrapartida/@CON_talento_humano" xmlDataType="anyType"/>
    </xmlCellPr>
  </singleXmlCell>
  <singleXmlCell id="170" xr6:uid="{49F7BE11-4C8C-41B7-832E-085B499F9D0A}" r="F181" connectionId="0">
    <xmlCellPr id="1" xr6:uid="{557A5351-8665-472D-9BAD-8E5F070D2B50}" uniqueName="CON_equipos_medicion">
      <xmlPr mapId="147" xpath="/ManifestacionInteres/Contrapartida/@CON_equipos_medicion" xmlDataType="anyType"/>
    </xmlCellPr>
  </singleXmlCell>
  <singleXmlCell id="171" xr6:uid="{B59A87D5-7904-4F9C-8B48-0B64627B1C70}" r="F182" connectionId="0">
    <xmlCellPr id="1" xr6:uid="{E79B4214-FE71-4AEA-BDBB-1123ADF66944}" uniqueName="CON_bienes_y_servicios">
      <xmlPr mapId="147" xpath="/ManifestacionInteres/Contrapartida/@CON_bienes_y_servicios" xmlDataType="anyType"/>
    </xmlCellPr>
  </singleXmlCell>
  <singleXmlCell id="172" xr6:uid="{67B91C26-D5A4-41F0-A68C-7524D6F422C0}" r="C185" connectionId="0">
    <xmlCellPr id="1" xr6:uid="{502AF1DB-D31E-4D6F-B57F-230468D98987}" uniqueName="CON_total_contrapartida">
      <xmlPr mapId="147" xpath="/ManifestacionInteres/Contrapartida/@CON_total_contrapartida" xmlDataType="anyType"/>
    </xmlCellPr>
  </singleXmlCell>
  <singleXmlCell id="173" xr6:uid="{83D1F1D2-4B9F-4DCF-802B-55F14F583B02}" r="E185" connectionId="0">
    <xmlCellPr id="1" xr6:uid="{87E4C294-34ED-43BD-8CE5-5AA4EFACA17E}" uniqueName="CON_Es_igual_a">
      <xmlPr mapId="147" xpath="/ManifestacionInteres/Contrapartida/@CON_Es_igual_a" xmlDataType="anyType"/>
    </xmlCellPr>
  </singleXmlCell>
  <singleXmlCell id="174" xr6:uid="{54407BEA-D8E9-4B00-9B75-7A031A35A2A8}" r="G179" connectionId="0">
    <xmlCellPr id="1" xr6:uid="{87CD45B7-0B8E-49FD-B0A4-BA3DEA4D198C}" uniqueName="CON_dotacion_total">
      <xmlPr mapId="147" xpath="/ManifestacionInteres/Contrapartida/@CON_dotacion_total" xmlDataType="anyType"/>
    </xmlCellPr>
  </singleXmlCell>
  <singleXmlCell id="175" xr6:uid="{F8184997-4A39-4D5A-967F-27432183A39A}" r="G180" connectionId="0">
    <xmlCellPr id="1" xr6:uid="{01D5963C-379B-4976-8527-8407E62B1443}" uniqueName="CON_talento_humano_total">
      <xmlPr mapId="147" xpath="/ManifestacionInteres/Contrapartida/@CON_talento_humano_total" xmlDataType="anyType"/>
    </xmlCellPr>
  </singleXmlCell>
  <singleXmlCell id="176" xr6:uid="{D6652597-C963-409C-BDAB-A396AFC4E29D}" r="G181" connectionId="0">
    <xmlCellPr id="1" xr6:uid="{5B4A9831-AFB2-415B-AC45-A1B5F045D7B0}" uniqueName="CON_equipos_medicion_total">
      <xmlPr mapId="147" xpath="/ManifestacionInteres/Contrapartida/@CON_equipos_medicion_total" xmlDataType="anyType"/>
    </xmlCellPr>
  </singleXmlCell>
  <singleXmlCell id="177" xr6:uid="{4A1BC341-F6D5-4149-BCD6-CD2D8FE3A6E0}" r="G182" connectionId="0">
    <xmlCellPr id="1" xr6:uid="{336D3FC1-B063-4439-BC83-F56424B46975}" uniqueName="CON_bienes_y_servicios_total">
      <xmlPr mapId="147" xpath="/ManifestacionInteres/Contrapartida/@CON_bienes_y_servicios_total" xmlDataType="anyType"/>
    </xmlCellPr>
  </singleXmlCell>
  <singleXmlCell id="178" xr6:uid="{B51CF742-1869-40D0-A070-C63B21A04FBF}" r="M179" connectionId="0">
    <xmlCellPr id="1" xr6:uid="{25AB43C3-6650-4BA5-A964-0E41B9B2712F}" uniqueName="VTA_Control_social">
      <xmlPr mapId="147" xpath="/ManifestacionInteres/ValoresTecnicosAgregados/@VTA_Control_social" xmlDataType="anyType"/>
    </xmlCellPr>
  </singleXmlCell>
  <singleXmlCell id="179" xr6:uid="{EF42E841-44F3-4882-83C0-70E5DFC02852}" r="M180" connectionId="0">
    <xmlCellPr id="1" xr6:uid="{91A81BFD-0044-48FD-80B9-8E8FA0AD048E}" uniqueName="VTA_Logisitica">
      <xmlPr mapId="147" xpath="/ManifestacionInteres/ValoresTecnicosAgregados/@VTA_Logisitica" xmlDataType="anyType"/>
    </xmlCellPr>
  </singleXmlCell>
  <singleXmlCell id="180" xr6:uid="{74B6AB3C-E029-4A3D-980C-D16BA43CA34C}" r="M181" connectionId="0">
    <xmlCellPr id="1" xr6:uid="{66B1BC62-04A1-42C2-93C7-4A41B03E0B44}" uniqueName="VTA_kit_control_social">
      <xmlPr mapId="147" xpath="/ManifestacionInteres/ValoresTecnicosAgregados/@VTA_kit_control_social" xmlDataType="anyType"/>
    </xmlCellPr>
  </singleXmlCell>
  <singleXmlCell id="181" xr6:uid="{B8B13DDE-B8EE-447D-8C2A-5DE015577EC0}" r="M182" connectionId="0">
    <xmlCellPr id="1" xr6:uid="{14FD496D-B44B-4EFE-88FD-E611DCE208C3}" uniqueName="VTA_plan_comunicacion">
      <xmlPr mapId="147" xpath="/ManifestacionInteres/ValoresTecnicosAgregados/@VTA_plan_comunicacion" xmlDataType="anyType"/>
    </xmlCellPr>
  </singleXmlCell>
  <singleXmlCell id="182" xr6:uid="{0D1882DB-92B3-46E4-9AB3-0265D121C9B3}" r="M183" connectionId="0">
    <xmlCellPr id="1" xr6:uid="{D793D2C5-B899-4F7E-B6D1-C310942D71F7}" uniqueName="VTA_Valor_agregado">
      <xmlPr mapId="147" xpath="/ManifestacionInteres/ValoresTecnicosAgregados/@VTA_Valor_agregado" xmlDataType="anyType"/>
    </xmlCellPr>
  </singleXmlCell>
  <singleXmlCell id="183" xr6:uid="{C6D636B0-7898-4C74-8280-A498744339BE}" r="R179" connectionId="0">
    <xmlCellPr id="1" xr6:uid="{3562E6E7-9634-41DE-9306-852E6A225157}" uniqueName="VTA_Control_social_total">
      <xmlPr mapId="147" xpath="/ManifestacionInteres/ValoresTecnicosAgregados/@VTA_Control_social_total" xmlDataType="anyType"/>
    </xmlCellPr>
  </singleXmlCell>
  <singleXmlCell id="184" xr6:uid="{472FB402-1578-43AE-86D5-94F9984F8C99}" r="N180" connectionId="0">
    <xmlCellPr id="1" xr6:uid="{8815BC74-AD25-4F9D-A2A1-DD1B0F1E195E}" uniqueName="VTA_Logisitica_total">
      <xmlPr mapId="147" xpath="/ManifestacionInteres/ValoresTecnicosAgregados/@VTA_Logisitica_total" xmlDataType="anyType"/>
    </xmlCellPr>
  </singleXmlCell>
  <singleXmlCell id="185" xr6:uid="{140BC00E-F349-4E17-8264-B692D4043F53}" r="N181" connectionId="0">
    <xmlCellPr id="1" xr6:uid="{83B87BCE-C73A-4C6F-97EA-5AA047056F6F}" uniqueName="VTA_kit_control_social_total">
      <xmlPr mapId="147" xpath="/ManifestacionInteres/ValoresTecnicosAgregados/@VTA_kit_control_social_total" xmlDataType="anyType"/>
    </xmlCellPr>
  </singleXmlCell>
  <singleXmlCell id="186" xr6:uid="{9FF41D98-0578-44C0-966E-5151D3E47770}" r="N182" connectionId="0">
    <xmlCellPr id="1" xr6:uid="{1C75D834-B0B4-41D7-AFEA-25513D830A4F}" uniqueName="VTA_plan_comunicacion_total">
      <xmlPr mapId="147" xpath="/ManifestacionInteres/ValoresTecnicosAgregados/@VTA_plan_comunicacion_total" xmlDataType="anyType"/>
    </xmlCellPr>
  </singleXmlCell>
  <singleXmlCell id="187" xr6:uid="{6ABE59D1-46C4-425F-A280-7CC91D437DDD}" r="N183" connectionId="0">
    <xmlCellPr id="1" xr6:uid="{3E5C19D3-A278-4542-A3ED-1F197BB71AC2}" uniqueName="VTA_Valor_agregado_total">
      <xmlPr mapId="147" xpath="/ManifestacionInteres/ValoresTecnicosAgregados/@VTA_Valor_agregado_total" xmlDataType="anyType"/>
    </xmlCellPr>
  </singleXmlCell>
  <singleXmlCell id="188" xr6:uid="{90A5BE67-92B0-4B98-9898-9B99C628A492}" r="J185" connectionId="0">
    <xmlCellPr id="1" xr6:uid="{09EBD38E-7DFC-4584-8943-08C99916F2DD}" uniqueName="VTA_total_vta">
      <xmlPr mapId="147" xpath="/ManifestacionInteres/ValoresTecnicosAgregados/@VTA_total_vta" xmlDataType="anyType"/>
    </xmlCellPr>
  </singleXmlCell>
  <singleXmlCell id="189" xr6:uid="{491ACD44-E16D-4AED-B879-24E0CC3082A6}" r="M185" connectionId="0">
    <xmlCellPr id="1" xr6:uid="{5B93257C-C15A-4D7F-8A81-DBC145824874}" uniqueName="VTA_Es_igual_a">
      <xmlPr mapId="147" xpath="/ManifestacionInteres/ValoresTecnicosAgregados/@VTA_Es_igual_a" xmlDataType="anyType"/>
    </xmlCellPr>
  </singleXmlCell>
  <singleXmlCell id="191" xr6:uid="{14300522-91B1-44A8-B130-F585A0FE4628}" r="C193" connectionId="0">
    <xmlCellPr id="1" xr6:uid="{9CB80F25-54D7-4166-A347-617A0D0E84EF}" uniqueName="TRA_Fecha_Pesronaria_juridica">
      <xmlPr mapId="147" xpath="/ManifestacionInteres/Trayectoria/@TRA_Fecha_Pesronaria_juridica" xmlDataType="date"/>
    </xmlCellPr>
  </singleXmlCell>
  <singleXmlCell id="192" xr6:uid="{8629D41C-1DA8-4C82-B5A8-82A8FE6D8401}" r="E193" connectionId="0">
    <xmlCellPr id="1" xr6:uid="{A829DA0C-49BE-4FB5-ABE6-09CC15435349}" uniqueName="TRA_resolucion">
      <xmlPr mapId="147" xpath="/ManifestacionInteres/Trayectoria/@TRA_resolucion" xmlDataType="int"/>
    </xmlCellPr>
  </singleXmlCell>
  <singleXmlCell id="193" xr6:uid="{6668E6C3-A3CE-47C5-80E4-1BD98089B66D}" r="H193" connectionId="0">
    <xmlCellPr id="1" xr6:uid="{BC5FBF93-F081-41CB-854B-C2E77DA9C9AE}" uniqueName="TRA_Representante_legal">
      <xmlPr mapId="147" xpath="/ManifestacionInteres/Trayectoria/@TRA_Representante_legal" xmlDataType="string"/>
    </xmlCellPr>
  </singleXmlCell>
  <singleXmlCell id="194" xr6:uid="{EE46248F-0463-41C0-8EDE-F10B9AA6D800}" r="K193" connectionId="0">
    <xmlCellPr id="1" xr6:uid="{1654E05C-04E2-495F-BB8F-82A737399AB2}" uniqueName="TRA_Fecha_inicio_contrato_antiguo_SNBF">
      <xmlPr mapId="147" xpath="/ManifestacionInteres/Trayectoria/@TRA_Fecha_inicio_contrato_antiguo_SNBF" xmlDataType="date"/>
    </xmlCellPr>
  </singleXmlCell>
  <singleXmlCell id="195" xr6:uid="{7391BD77-D5A0-413C-8878-5448646EA7FF}" r="C212" connectionId="0">
    <xmlCellPr id="1" xr6:uid="{A38A6C58-0743-45D6-9C8F-B8D2B9FF08C5}" uniqueName="ACP_Representante_legal">
      <xmlPr mapId="147" xpath="/ManifestacionInteres/Aceptacion/@ACP_Representante_legal" xmlDataType="string"/>
    </xmlCellPr>
  </singleXmlCell>
  <singleXmlCell id="196" xr6:uid="{E9E7AF7B-501D-4276-A7A5-929544EB380D}" r="H211" connectionId="0">
    <xmlCellPr id="1" xr6:uid="{EE5E5B5C-915A-4354-83F0-8672B46BF83F}" uniqueName="ACP_direccion_comercial">
      <xmlPr mapId="147" xpath="/ManifestacionInteres/Aceptacion/@ACP_direccion_comercial" xmlDataType="string"/>
    </xmlCellPr>
  </singleXmlCell>
  <singleXmlCell id="197" xr6:uid="{0CD15F93-3782-41FD-907B-242798A9CA69}" r="H212" connectionId="0">
    <xmlCellPr id="1" xr6:uid="{3F9FC6C5-768C-47AE-AE10-8C89F5AC53B8}" uniqueName="ACP_telefono">
      <xmlPr mapId="147" xpath="/ManifestacionInteres/Aceptacion/@ACP_telefono" xmlDataType="string"/>
    </xmlCellPr>
  </singleXmlCell>
  <singleXmlCell id="198" xr6:uid="{816A8FFB-0002-4C24-941A-ED0F41C7B358}" r="K211" connectionId="0">
    <xmlCellPr id="1" xr6:uid="{39B42A59-157F-4C76-B77E-9CA9BA86120F}" uniqueName="ACP_domicilio_legal">
      <xmlPr mapId="147" xpath="/ManifestacionInteres/Aceptacion/@ACP_domicilio_legal" xmlDataType="string"/>
    </xmlCellPr>
  </singleXmlCell>
  <singleXmlCell id="199" xr6:uid="{AD9CA921-D710-4C82-8632-88DAD288CE9F}" r="K212" connectionId="0">
    <xmlCellPr id="1" xr6:uid="{6B10BD81-0975-44C4-92BF-4744F3AE5957}"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0" xr6:uid="{DC858619-A424-4C50-BC25-C938C68CF1EE}" r="C15" connectionId="0">
    <xmlCellPr id="1" xr6:uid="{6899BA57-3E70-425F-9F3B-B22242C024B1}" uniqueName="DP_Asunto_ManifestacionInteres_No">
      <xmlPr mapId="148" xpath="/ManifestacionInteres/DatosProceso/@DP_Asunto_ManifestacionInteres_No" xmlDataType="string"/>
    </xmlCellPr>
  </singleXmlCell>
  <singleXmlCell id="201" xr6:uid="{44B4D776-0933-464E-83EC-468C6683284E}" r="B20" connectionId="0">
    <xmlCellPr id="1" xr6:uid="{1C8E6FD6-678C-4595-8C35-04998B02B30A}" uniqueName="DO_NIT">
      <xmlPr mapId="148" xpath="/ManifestacionInteres/DatosOferente/@DO_NIT" xmlDataType="int"/>
    </xmlCellPr>
  </singleXmlCell>
  <singleXmlCell id="202" xr6:uid="{99F4A5A8-9329-46F0-BABC-07ADFCDBB9F7}" r="F19" connectionId="0">
    <xmlCellPr id="1" xr6:uid="{5DBF8F13-E9E6-4F8B-9B34-004ADF128ED4}" uniqueName="DO_NIT_UT">
      <xmlPr mapId="148" xpath="/ManifestacionInteres/DatosOferente/@DO_NIT_UT" xmlDataType="int"/>
    </xmlCellPr>
  </singleXmlCell>
  <singleXmlCell id="203" xr6:uid="{6585B395-DD6A-4BD0-9ECE-841602E869CC}" r="F20" connectionId="0">
    <xmlCellPr id="1" xr6:uid="{FA1DB1AB-F08F-44B5-A9F4-6D72DC0CC553}" uniqueName="DO_Razon_Social_UT">
      <xmlPr mapId="148" xpath="/ManifestacionInteres/DatosOferente/@DO_Razon_Social_UT" xmlDataType="string"/>
    </xmlCellPr>
  </singleXmlCell>
  <singleXmlCell id="205" xr6:uid="{48A73221-7B5D-4A0F-99A8-54C86FADF36C}" r="H15" connectionId="0">
    <xmlCellPr id="1" xr6:uid="{32315517-3E24-4D6E-A5C7-9E6E3946EDF9}" uniqueName="DP_Regional_ICBF">
      <xmlPr mapId="148" xpath="/ManifestacionInteres/DatosProceso/@DP_Regional_ICBF" xmlDataType="string"/>
    </xmlCellPr>
  </singleXmlCell>
  <singleXmlCell id="206" xr6:uid="{6B2122F2-BC26-476C-8B81-3908DDC4DD46}" r="J15" connectionId="0">
    <xmlCellPr id="1" xr6:uid="{A7ABE2F1-D127-47DA-82CA-5659272111D4}" uniqueName="DP_Tipo_de_Oferente">
      <xmlPr mapId="148" xpath="/ManifestacionInteres/DatosProceso/@DP_Tipo_de_Oferente" xmlDataType="string"/>
    </xmlCellPr>
  </singleXmlCell>
  <singleXmlCell id="207" xr6:uid="{B963A23B-6F94-4E12-9CD0-C121965E7A8C}" r="N15" connectionId="0">
    <xmlCellPr id="1" xr6:uid="{E47B89F5-4ABC-4465-865B-5CCC015688FD}" uniqueName="DP_PorcentajeParticipacion">
      <xmlPr mapId="148" xpath="/ManifestacionInteres/DatosProceso/@DP_PorcentajeParticipacion" xmlDataType="string"/>
    </xmlCellPr>
  </singleXmlCell>
  <singleXmlCell id="208" xr6:uid="{2625B9D6-CFA4-418F-8AF4-B35282AA1104}" r="P4" connectionId="0">
    <xmlCellPr id="1" xr6:uid="{80A15474-FBDE-4FCB-B340-0229752AFB4C}" uniqueName="Fecha">
      <xmlPr mapId="148" xpath="/ManifestacionInteres/DatosProceso/@Fecha" xmlDataType="dateTime"/>
    </xmlCellPr>
  </singleXmlCell>
  <singleXmlCell id="209" xr6:uid="{1552488E-5E59-4F91-B4BA-0F0F4BC891CD}" r="I39" connectionId="0">
    <xmlCellPr id="1" xr6:uid="{0887D8F7-5383-44AD-954A-5A9A3D3D9EB5}" uniqueName="DCI_Objeto_Contrato">
      <xmlPr mapId="148" xpath="/ManifestacionInteres/DatosContratoInvitacion_General/@DCI_Objeto_Contrato" xmlDataType="string"/>
    </xmlCellPr>
  </singleXmlCell>
  <singleXmlCell id="210" xr6:uid="{0BCDED41-1979-436B-873A-D1C6457DB041}" r="B38" connectionId="0">
    <xmlCellPr id="1" xr6:uid="{33A6A074-4DE5-424E-8517-D7F57A9CED88}" uniqueName="DO_Razon_Social">
      <xmlPr mapId="148" xpath="/ManifestacionInteres/DatosOferente/@DO_Razon_Social" xmlDataType="string"/>
    </xmlCellPr>
  </singleXmlCell>
  <singleXmlCell id="211" xr6:uid="{960435D9-24CF-4E35-AB27-C861B6D11752}" r="N163" connectionId="0">
    <xmlCellPr id="1" xr6:uid="{E77D3FFC-8A0B-4507-A35C-12300D7D00E8}" uniqueName="D_Certificado">
      <xmlPr mapId="148" xpath="/ManifestacionInteres/Discapacidad/@D_Certificado" xmlDataType="string"/>
    </xmlCellPr>
  </singleXmlCell>
  <singleXmlCell id="212" xr6:uid="{FBCA4DA2-B5D0-46E9-8F36-A6D125EF0B1A}" r="G165" connectionId="0">
    <xmlCellPr id="1" xr6:uid="{839F0523-4985-40B7-9895-89A08E6F6D7E}" uniqueName="Infraestructura_Cumple">
      <xmlPr mapId="148" xpath="/ManifestacionInteres/Infraestructura/@Infraestructura_Cumple" xmlDataType="string"/>
    </xmlCellPr>
  </singleXmlCell>
  <singleXmlCell id="213" xr6:uid="{C877D1C8-80B5-4FCF-9798-D63529E3F6A3}" r="D165" connectionId="0">
    <xmlCellPr id="1" xr6:uid="{56268746-8592-4E96-9A38-65192F826C64}" uniqueName="TalentoHumano_cumple">
      <xmlPr mapId="148" xpath="/ManifestacionInteres/TalentoHumano/@TalentoHumano_cumple" xmlDataType="string"/>
    </xmlCellPr>
  </singleXmlCell>
  <singleXmlCell id="214" xr6:uid="{CEE2A260-CE8B-4C4E-A82A-9FBAC42F2B01}" r="F177" connectionId="0">
    <xmlCellPr id="1" xr6:uid="{2D2EA96A-A162-4716-BB40-57BFA32EDDB9}" uniqueName="CON_dotacion">
      <xmlPr mapId="148" xpath="/ManifestacionInteres/Contrapartida/@CON_dotacion" xmlDataType="decimal"/>
    </xmlCellPr>
  </singleXmlCell>
  <singleXmlCell id="215" xr6:uid="{F72D0828-7A6B-4AEE-8BEF-C422A501E00E}" r="F178" connectionId="0">
    <xmlCellPr id="1" xr6:uid="{7A9E5D39-8597-4DFA-8942-B8EE45BEA751}" uniqueName="CON_talento_humano">
      <xmlPr mapId="148" xpath="/ManifestacionInteres/Contrapartida/@CON_talento_humano" xmlDataType="anyType"/>
    </xmlCellPr>
  </singleXmlCell>
  <singleXmlCell id="216" xr6:uid="{1B03B154-1678-472E-BEB1-4A24F752D472}" r="F179" connectionId="0">
    <xmlCellPr id="1" xr6:uid="{C05F351F-8F1A-4CC0-A4C0-B2EAF75A303E}" uniqueName="CON_equipos_medicion">
      <xmlPr mapId="148" xpath="/ManifestacionInteres/Contrapartida/@CON_equipos_medicion" xmlDataType="anyType"/>
    </xmlCellPr>
  </singleXmlCell>
  <singleXmlCell id="217" xr6:uid="{975CAD86-2700-4578-82B7-F1A2BC5A00E7}" r="F180" connectionId="0">
    <xmlCellPr id="1" xr6:uid="{D17D30B3-0EC3-4F63-BA1F-C7E01410BC65}" uniqueName="CON_bienes_y_servicios">
      <xmlPr mapId="148" xpath="/ManifestacionInteres/Contrapartida/@CON_bienes_y_servicios" xmlDataType="anyType"/>
    </xmlCellPr>
  </singleXmlCell>
  <singleXmlCell id="218" xr6:uid="{1926F103-D967-4CC0-BB2D-A28C37360484}" r="C183" connectionId="0">
    <xmlCellPr id="1" xr6:uid="{D607F584-CC58-46EB-812B-DAB12729D6CC}" uniqueName="CON_total_contrapartida">
      <xmlPr mapId="148" xpath="/ManifestacionInteres/Contrapartida/@CON_total_contrapartida" xmlDataType="anyType"/>
    </xmlCellPr>
  </singleXmlCell>
  <singleXmlCell id="219" xr6:uid="{5C55B7E6-0F38-4881-91C9-756543D99F51}" r="E183" connectionId="0">
    <xmlCellPr id="1" xr6:uid="{2C52E1D7-B609-43A6-9BDF-4AF5AFF9B719}" uniqueName="CON_Es_igual_a">
      <xmlPr mapId="148" xpath="/ManifestacionInteres/Contrapartida/@CON_Es_igual_a" xmlDataType="anyType"/>
    </xmlCellPr>
  </singleXmlCell>
  <singleXmlCell id="220" xr6:uid="{B68FFDB5-6F73-4D6C-8CDA-4D54B2473893}" r="G177" connectionId="0">
    <xmlCellPr id="1" xr6:uid="{BA8E89B7-D5AC-49D6-BB60-45319A57E902}" uniqueName="CON_dotacion_total">
      <xmlPr mapId="148" xpath="/ManifestacionInteres/Contrapartida/@CON_dotacion_total" xmlDataType="anyType"/>
    </xmlCellPr>
  </singleXmlCell>
  <singleXmlCell id="221" xr6:uid="{6FC52EEC-17BF-4554-88E7-5037451A2DBB}" r="G178" connectionId="0">
    <xmlCellPr id="1" xr6:uid="{DF648949-B0BA-4BD0-86BD-7333DE2FA3F3}" uniqueName="CON_talento_humano_total">
      <xmlPr mapId="148" xpath="/ManifestacionInteres/Contrapartida/@CON_talento_humano_total" xmlDataType="anyType"/>
    </xmlCellPr>
  </singleXmlCell>
  <singleXmlCell id="222" xr6:uid="{C6B62210-38DB-46B5-B391-4215A533D706}" r="G179" connectionId="0">
    <xmlCellPr id="1" xr6:uid="{842443FC-2DC1-45D4-85D9-AF4801B40621}" uniqueName="CON_equipos_medicion_total">
      <xmlPr mapId="148" xpath="/ManifestacionInteres/Contrapartida/@CON_equipos_medicion_total" xmlDataType="anyType"/>
    </xmlCellPr>
  </singleXmlCell>
  <singleXmlCell id="223" xr6:uid="{720BDAA0-BDCF-421C-A70B-4A75F8017BE5}" r="G180" connectionId="0">
    <xmlCellPr id="1" xr6:uid="{60296414-16CE-49B8-AE06-A91EBBA01FD4}" uniqueName="CON_bienes_y_servicios_total">
      <xmlPr mapId="148" xpath="/ManifestacionInteres/Contrapartida/@CON_bienes_y_servicios_total" xmlDataType="anyType"/>
    </xmlCellPr>
  </singleXmlCell>
  <singleXmlCell id="224" xr6:uid="{B32FE076-6072-4F33-9A68-EEB500C6F124}" r="M177" connectionId="0">
    <xmlCellPr id="1" xr6:uid="{EF9A529E-723B-46A7-B4FC-A2FF86CCD137}" uniqueName="VTA_Control_social">
      <xmlPr mapId="148" xpath="/ManifestacionInteres/ValoresTecnicosAgregados/@VTA_Control_social" xmlDataType="anyType"/>
    </xmlCellPr>
  </singleXmlCell>
  <singleXmlCell id="225" xr6:uid="{69A3BB06-12E6-4D7F-9F6A-00DEA90470CE}" r="M178" connectionId="0">
    <xmlCellPr id="1" xr6:uid="{D0732081-169D-433A-A6AA-166C09B3D79D}" uniqueName="VTA_Logisitica">
      <xmlPr mapId="148" xpath="/ManifestacionInteres/ValoresTecnicosAgregados/@VTA_Logisitica" xmlDataType="anyType"/>
    </xmlCellPr>
  </singleXmlCell>
  <singleXmlCell id="226" xr6:uid="{ECEA288B-6A3F-42A8-BEED-4A76113A87A9}" r="M179" connectionId="0">
    <xmlCellPr id="1" xr6:uid="{E13F7E9A-0674-4B98-A3DF-A854FF51AAD8}" uniqueName="VTA_kit_control_social">
      <xmlPr mapId="148" xpath="/ManifestacionInteres/ValoresTecnicosAgregados/@VTA_kit_control_social" xmlDataType="anyType"/>
    </xmlCellPr>
  </singleXmlCell>
  <singleXmlCell id="227" xr6:uid="{6C2543F1-8ADB-4D69-B36D-4B74B6764489}" r="M180" connectionId="0">
    <xmlCellPr id="1" xr6:uid="{D0E8F8EC-CBCF-439E-B524-41411CC1C1E0}" uniqueName="VTA_plan_comunicacion">
      <xmlPr mapId="148" xpath="/ManifestacionInteres/ValoresTecnicosAgregados/@VTA_plan_comunicacion" xmlDataType="anyType"/>
    </xmlCellPr>
  </singleXmlCell>
  <singleXmlCell id="228" xr6:uid="{CC8EC071-5618-45AA-BEEB-AE16BFC95A3B}" r="M181" connectionId="0">
    <xmlCellPr id="1" xr6:uid="{0CD46712-933D-429A-876B-CC2FA783EE29}" uniqueName="VTA_Valor_agregado">
      <xmlPr mapId="148" xpath="/ManifestacionInteres/ValoresTecnicosAgregados/@VTA_Valor_agregado" xmlDataType="anyType"/>
    </xmlCellPr>
  </singleXmlCell>
  <singleXmlCell id="229" xr6:uid="{7D38E1E0-83D3-46DC-9C5C-8A7375E1157F}" r="S177" connectionId="0">
    <xmlCellPr id="1" xr6:uid="{43C0D4F5-C3DE-4F04-8459-3CD2977EB39A}" uniqueName="VTA_Control_social_total">
      <xmlPr mapId="148" xpath="/ManifestacionInteres/ValoresTecnicosAgregados/@VTA_Control_social_total" xmlDataType="anyType"/>
    </xmlCellPr>
  </singleXmlCell>
  <singleXmlCell id="230" xr6:uid="{27BCC4E7-325A-4214-974B-129E10F66BA6}" r="N178" connectionId="0">
    <xmlCellPr id="1" xr6:uid="{F5C7547C-8D8B-4911-BC9D-C30A9F50604B}" uniqueName="VTA_Logisitica_total">
      <xmlPr mapId="148" xpath="/ManifestacionInteres/ValoresTecnicosAgregados/@VTA_Logisitica_total" xmlDataType="anyType"/>
    </xmlCellPr>
  </singleXmlCell>
  <singleXmlCell id="231" xr6:uid="{4B96E6E9-CBF9-4D81-B827-0CB59E56B88F}" r="N179" connectionId="0">
    <xmlCellPr id="1" xr6:uid="{95E8CBB3-CE64-417A-B545-576E40595460}" uniqueName="VTA_kit_control_social_total">
      <xmlPr mapId="148" xpath="/ManifestacionInteres/ValoresTecnicosAgregados/@VTA_kit_control_social_total" xmlDataType="anyType"/>
    </xmlCellPr>
  </singleXmlCell>
  <singleXmlCell id="232" xr6:uid="{C4B5CE17-78E0-4D54-9748-EFDC69BE78C9}" r="N180" connectionId="0">
    <xmlCellPr id="1" xr6:uid="{563FF302-0096-4585-B76A-AD32CFBD5B49}" uniqueName="VTA_plan_comunicacion_total">
      <xmlPr mapId="148" xpath="/ManifestacionInteres/ValoresTecnicosAgregados/@VTA_plan_comunicacion_total" xmlDataType="anyType"/>
    </xmlCellPr>
  </singleXmlCell>
  <singleXmlCell id="233" xr6:uid="{A620274D-C144-41DC-B0C3-DE1C0F69A190}" r="N181" connectionId="0">
    <xmlCellPr id="1" xr6:uid="{B8C4A290-BBE6-4E1D-9F62-893FAD5A0116}" uniqueName="VTA_Valor_agregado_total">
      <xmlPr mapId="148" xpath="/ManifestacionInteres/ValoresTecnicosAgregados/@VTA_Valor_agregado_total" xmlDataType="anyType"/>
    </xmlCellPr>
  </singleXmlCell>
  <singleXmlCell id="234" xr6:uid="{DF44939C-9BDC-4B04-8B1B-B72BCB662B16}" r="J183" connectionId="0">
    <xmlCellPr id="1" xr6:uid="{7EE01532-3083-4AA0-9F57-F5E9681C97EA}" uniqueName="VTA_total_vta">
      <xmlPr mapId="148" xpath="/ManifestacionInteres/ValoresTecnicosAgregados/@VTA_total_vta" xmlDataType="anyType"/>
    </xmlCellPr>
  </singleXmlCell>
  <singleXmlCell id="235" xr6:uid="{4D227D03-665D-4023-9DD6-0FF1F7624565}" r="M183" connectionId="0">
    <xmlCellPr id="1" xr6:uid="{5140EBEB-FAAB-4B32-8E87-1E0A18B7CAB0}" uniqueName="VTA_Es_igual_a">
      <xmlPr mapId="148" xpath="/ManifestacionInteres/ValoresTecnicosAgregados/@VTA_Es_igual_a" xmlDataType="anyType"/>
    </xmlCellPr>
  </singleXmlCell>
  <singleXmlCell id="236" xr6:uid="{3FA0C2E4-4D94-47C3-B09A-006FB465A2CD}" r="K191" connectionId="0">
    <xmlCellPr id="1" xr6:uid="{E55EF2C8-9393-49F1-AD65-7F719AFBF1A2}" uniqueName="TRA_Fecha_inicio_contrato_antiguo_SNBF">
      <xmlPr mapId="148" xpath="/ManifestacionInteres/Trayectoria/@TRA_Fecha_inicio_contrato_antiguo_SNBF" xmlDataType="date"/>
    </xmlCellPr>
  </singleXmlCell>
  <singleXmlCell id="237" xr6:uid="{D4FBECD7-6FD8-4D8A-86FD-0033D9182DA8}" r="H191" connectionId="0">
    <xmlCellPr id="1" xr6:uid="{4D45D2C8-9B9F-46C7-B6C1-FE922586C4E9}" uniqueName="TRA_Representante_legal">
      <xmlPr mapId="148" xpath="/ManifestacionInteres/Trayectoria/@TRA_Representante_legal" xmlDataType="string"/>
    </xmlCellPr>
  </singleXmlCell>
  <singleXmlCell id="238" xr6:uid="{33542427-C38A-485F-A00C-27FEDCF308F9}" r="E191" connectionId="0">
    <xmlCellPr id="1" xr6:uid="{8A0FA917-8D8A-4089-8AF9-1C84F295AA45}" uniqueName="TRA_resolucion">
      <xmlPr mapId="148" xpath="/ManifestacionInteres/Trayectoria/@TRA_resolucion" xmlDataType="int"/>
    </xmlCellPr>
  </singleXmlCell>
  <singleXmlCell id="240" xr6:uid="{B6C4C256-36B3-436A-9BFC-66CFC5EB7B96}" r="C191" connectionId="0">
    <xmlCellPr id="1" xr6:uid="{7179881E-EC16-4649-87C2-642BC60A5E44}" uniqueName="TRA_Fecha_Pesronaria_juridica">
      <xmlPr mapId="148" xpath="/ManifestacionInteres/Trayectoria/@TRA_Fecha_Pesronaria_juridica" xmlDataType="date"/>
    </xmlCellPr>
  </singleXmlCell>
  <singleXmlCell id="241" xr6:uid="{E724981B-28C5-4AAA-BD74-4DA3FF18291E}" r="C210" connectionId="0">
    <xmlCellPr id="1" xr6:uid="{8AE6C6C2-5B31-446E-B688-A90C892428B2}" uniqueName="ACP_Representante_legal">
      <xmlPr mapId="148" xpath="/ManifestacionInteres/Aceptacion/@ACP_Representante_legal" xmlDataType="string"/>
    </xmlCellPr>
  </singleXmlCell>
  <singleXmlCell id="242" xr6:uid="{322D37F4-BA77-40DA-AF91-B9BD7AA195F0}" r="H209" connectionId="0">
    <xmlCellPr id="1" xr6:uid="{C71B8A6C-E5A3-42B0-AAEB-5ECAF2A8E128}" uniqueName="ACP_direccion_comercial">
      <xmlPr mapId="148" xpath="/ManifestacionInteres/Aceptacion/@ACP_direccion_comercial" xmlDataType="string"/>
    </xmlCellPr>
  </singleXmlCell>
  <singleXmlCell id="243" xr6:uid="{B9FE536E-2A4A-40EC-9976-CCF6DD1FAAA4}" r="H210" connectionId="0">
    <xmlCellPr id="1" xr6:uid="{8FC62913-7AAB-4EE1-8080-EB9096E8C237}" uniqueName="ACP_telefono">
      <xmlPr mapId="148" xpath="/ManifestacionInteres/Aceptacion/@ACP_telefono" xmlDataType="string"/>
    </xmlCellPr>
  </singleXmlCell>
  <singleXmlCell id="244" xr6:uid="{060B01AD-73F2-4991-AF34-89CF587029BA}" r="K209" connectionId="0">
    <xmlCellPr id="1" xr6:uid="{7E2CA050-0A11-445C-BDE2-32D465F9DD73}" uniqueName="ACP_domicilio_legal">
      <xmlPr mapId="148" xpath="/ManifestacionInteres/Aceptacion/@ACP_domicilio_legal" xmlDataType="string"/>
    </xmlCellPr>
  </singleXmlCell>
  <singleXmlCell id="245" xr6:uid="{943E269C-30B0-4425-A2E1-A09C2FC27034}" r="K210" connectionId="0">
    <xmlCellPr id="1" xr6:uid="{1C26C052-17F5-46BD-B5F8-77410E7FF490}"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46" xr6:uid="{AC4AABCF-CE8F-447F-82B6-6B8210CAEFC4}" r="C15" connectionId="0">
    <xmlCellPr id="1" xr6:uid="{34855EF4-F3E5-4FEC-A0C7-643123B471BC}" uniqueName="DP_Asunto_ManifestacionInteres_No">
      <xmlPr mapId="149" xpath="/ManifestacionInteres/DatosProceso/@DP_Asunto_ManifestacionInteres_No" xmlDataType="string"/>
    </xmlCellPr>
  </singleXmlCell>
  <singleXmlCell id="247" xr6:uid="{C641F3B9-9BD6-409B-AB0F-C503B305FDF3}" r="B20" connectionId="0">
    <xmlCellPr id="1" xr6:uid="{155733D2-107A-46E0-A275-6A0AF2AB8086}" uniqueName="DO_NIT">
      <xmlPr mapId="149" xpath="/ManifestacionInteres/DatosOferente/@DO_NIT" xmlDataType="int"/>
    </xmlCellPr>
  </singleXmlCell>
  <singleXmlCell id="248" xr6:uid="{F1356B61-AE8E-40F1-A744-B571399AC9AB}" r="H15" connectionId="0">
    <xmlCellPr id="1" xr6:uid="{77D05057-7B75-4839-841B-54E08DB4851D}" uniqueName="DP_Regional_ICBF">
      <xmlPr mapId="149" xpath="/ManifestacionInteres/DatosProceso/@DP_Regional_ICBF" xmlDataType="string"/>
    </xmlCellPr>
  </singleXmlCell>
  <singleXmlCell id="249" xr6:uid="{D1FDB954-CDB1-4053-8758-2ECCD39D2B30}" r="J15" connectionId="0">
    <xmlCellPr id="1" xr6:uid="{9920CCCE-5918-4EF0-87AB-5E15D15516D8}" uniqueName="DP_Tipo_de_Oferente">
      <xmlPr mapId="149" xpath="/ManifestacionInteres/DatosProceso/@DP_Tipo_de_Oferente" xmlDataType="string"/>
    </xmlCellPr>
  </singleXmlCell>
  <singleXmlCell id="250" xr6:uid="{191BF47A-8BF9-47DE-A0D0-C969604FF5B2}" r="N15" connectionId="0">
    <xmlCellPr id="1" xr6:uid="{BE68EA90-A5B0-4B1B-A326-F7A2204A29F9}" uniqueName="DP_PorcentajeParticipacion">
      <xmlPr mapId="149" xpath="/ManifestacionInteres/DatosProceso/@DP_PorcentajeParticipacion" xmlDataType="string"/>
    </xmlCellPr>
  </singleXmlCell>
  <singleXmlCell id="251" xr6:uid="{C9BFE96C-EF8A-49C3-B60F-BA7473656E84}" r="P4" connectionId="0">
    <xmlCellPr id="1" xr6:uid="{EE0830C6-0150-4326-9D62-F5CA19AF8E52}" uniqueName="Fecha">
      <xmlPr mapId="149" xpath="/ManifestacionInteres/DatosProceso/@Fecha" xmlDataType="dateTime"/>
    </xmlCellPr>
  </singleXmlCell>
  <singleXmlCell id="252" xr6:uid="{8F017FAF-2E98-4BB2-A7BC-F0A19AF19626}" r="F19" connectionId="0">
    <xmlCellPr id="1" xr6:uid="{FE46B488-BCDB-4BB1-B477-994252D84D3E}" uniqueName="DO_NIT_UT">
      <xmlPr mapId="149" xpath="/ManifestacionInteres/DatosOferente/@DO_NIT_UT" xmlDataType="int"/>
    </xmlCellPr>
  </singleXmlCell>
  <singleXmlCell id="253" xr6:uid="{BF122370-81A5-493E-8617-94A8E631B89C}" r="F20" connectionId="0">
    <xmlCellPr id="1" xr6:uid="{0BEFAD5D-C581-4749-82D8-8518E2B9C7D9}" uniqueName="DO_Razon_Social_UT">
      <xmlPr mapId="149" xpath="/ManifestacionInteres/DatosOferente/@DO_Razon_Social_UT" xmlDataType="string"/>
    </xmlCellPr>
  </singleXmlCell>
  <singleXmlCell id="254" xr6:uid="{0F66EA7D-DC07-4C1A-9230-0B8BEC99A37D}" r="I39" connectionId="0">
    <xmlCellPr id="1" xr6:uid="{9E4002DD-D398-435F-9E9D-670330A0C880}" uniqueName="DCI_Objeto_Contrato">
      <xmlPr mapId="149" xpath="/ManifestacionInteres/DatosContratoInvitacion_General/@DCI_Objeto_Contrato" xmlDataType="string"/>
    </xmlCellPr>
  </singleXmlCell>
  <singleXmlCell id="255" xr6:uid="{258D7B99-D771-4C43-8A4A-FDB34BDAA2F4}" r="B38" connectionId="0">
    <xmlCellPr id="1" xr6:uid="{5F0D7C15-2B6A-4CB1-9E3E-2F31A8ECD5D3}" uniqueName="DO_Razon_Social">
      <xmlPr mapId="149" xpath="/ManifestacionInteres/DatosOferente/@DO_Razon_Social" xmlDataType="string"/>
    </xmlCellPr>
  </singleXmlCell>
  <singleXmlCell id="256" xr6:uid="{C332DC23-053F-4570-9A9D-8A0CB1FE9402}" r="N165" connectionId="0">
    <xmlCellPr id="1" xr6:uid="{BF0FBBB6-0DD4-4159-9DE9-88A9B5EA39FF}" uniqueName="D_Certificado">
      <xmlPr mapId="149" xpath="/ManifestacionInteres/Discapacidad/@D_Certificado" xmlDataType="string"/>
    </xmlCellPr>
  </singleXmlCell>
  <singleXmlCell id="257" xr6:uid="{41040FC1-609F-458E-B84E-59E5A8CFFD41}" r="G167" connectionId="0">
    <xmlCellPr id="1" xr6:uid="{4E3CB0EE-AEDC-4C25-AE17-069D50757D89}" uniqueName="Infraestructura_Cumple">
      <xmlPr mapId="149" xpath="/ManifestacionInteres/Infraestructura/@Infraestructura_Cumple" xmlDataType="string"/>
    </xmlCellPr>
  </singleXmlCell>
  <singleXmlCell id="258" xr6:uid="{83D28EA6-53A0-4857-B1DF-055D971A57DE}" r="D167" connectionId="0">
    <xmlCellPr id="1" xr6:uid="{4C81568B-B8F8-4130-AD9E-16D5625AEBA0}" uniqueName="TalentoHumano_cumple">
      <xmlPr mapId="149" xpath="/ManifestacionInteres/TalentoHumano/@TalentoHumano_cumple" xmlDataType="string"/>
    </xmlCellPr>
  </singleXmlCell>
  <singleXmlCell id="259" xr6:uid="{0C6102F6-A644-4D35-AC28-6A5DF133B23C}" r="F179" connectionId="0">
    <xmlCellPr id="1" xr6:uid="{112E90AB-DA1F-4C26-8CA7-6CDBB69B1DAA}" uniqueName="CON_dotacion">
      <xmlPr mapId="149" xpath="/ManifestacionInteres/Contrapartida/@CON_dotacion" xmlDataType="decimal"/>
    </xmlCellPr>
  </singleXmlCell>
  <singleXmlCell id="260" xr6:uid="{CFE8B65C-CEC2-48D1-951C-13512BCC3A92}" r="F180" connectionId="0">
    <xmlCellPr id="1" xr6:uid="{61CC76CA-32E2-44C9-915B-62E372C725FB}" uniqueName="CON_talento_humano">
      <xmlPr mapId="149" xpath="/ManifestacionInteres/Contrapartida/@CON_talento_humano" xmlDataType="anyType"/>
    </xmlCellPr>
  </singleXmlCell>
  <singleXmlCell id="261" xr6:uid="{8D713224-F4E1-4F91-A403-F7D06C0D1CB0}" r="F181" connectionId="0">
    <xmlCellPr id="1" xr6:uid="{34051DA1-07D0-454A-BD84-85C944109DA9}" uniqueName="CON_equipos_medicion">
      <xmlPr mapId="149" xpath="/ManifestacionInteres/Contrapartida/@CON_equipos_medicion" xmlDataType="anyType"/>
    </xmlCellPr>
  </singleXmlCell>
  <singleXmlCell id="262" xr6:uid="{D5A436B0-1B21-432E-BC0C-73DF97A35705}" r="F182" connectionId="0">
    <xmlCellPr id="1" xr6:uid="{5C39235C-CEDA-459A-BCC2-BAF90CEFDD5F}" uniqueName="CON_bienes_y_servicios">
      <xmlPr mapId="149" xpath="/ManifestacionInteres/Contrapartida/@CON_bienes_y_servicios" xmlDataType="anyType"/>
    </xmlCellPr>
  </singleXmlCell>
  <singleXmlCell id="263" xr6:uid="{D15E804D-DD84-4073-8A80-32AC2BCF573D}" r="C185" connectionId="0">
    <xmlCellPr id="1" xr6:uid="{84B5BA14-B887-4FBA-B944-DD70BD08BD56}" uniqueName="CON_total_contrapartida">
      <xmlPr mapId="149" xpath="/ManifestacionInteres/Contrapartida/@CON_total_contrapartida" xmlDataType="anyType"/>
    </xmlCellPr>
  </singleXmlCell>
  <singleXmlCell id="264" xr6:uid="{A7103891-F4F7-44D0-A29D-23C11BA2B84C}" r="E185" connectionId="0">
    <xmlCellPr id="1" xr6:uid="{EF0583A1-F2DF-4A38-815E-7DFA82D0D3E6}" uniqueName="CON_Es_igual_a">
      <xmlPr mapId="149" xpath="/ManifestacionInteres/Contrapartida/@CON_Es_igual_a" xmlDataType="anyType"/>
    </xmlCellPr>
  </singleXmlCell>
  <singleXmlCell id="265" xr6:uid="{964A9F0B-0521-4524-A416-349D22E14B8D}" r="G179" connectionId="0">
    <xmlCellPr id="1" xr6:uid="{801B8AEE-4F5A-462C-AC97-0173A37FBBAE}" uniqueName="CON_dotacion_total">
      <xmlPr mapId="149" xpath="/ManifestacionInteres/Contrapartida/@CON_dotacion_total" xmlDataType="anyType"/>
    </xmlCellPr>
  </singleXmlCell>
  <singleXmlCell id="266" xr6:uid="{98A8C4D0-989C-4A09-8A26-7AD7510C9A7E}" r="G180" connectionId="0">
    <xmlCellPr id="1" xr6:uid="{AEF79786-3CF0-4753-815F-C8944790E67A}" uniqueName="CON_talento_humano_total">
      <xmlPr mapId="149" xpath="/ManifestacionInteres/Contrapartida/@CON_talento_humano_total" xmlDataType="anyType"/>
    </xmlCellPr>
  </singleXmlCell>
  <singleXmlCell id="267" xr6:uid="{8CD6F71A-B5AF-45B5-83AC-E5FEE93629E4}" r="G181" connectionId="0">
    <xmlCellPr id="1" xr6:uid="{6F1D1333-2305-4623-B6AB-E271D08B9629}" uniqueName="CON_equipos_medicion_total">
      <xmlPr mapId="149" xpath="/ManifestacionInteres/Contrapartida/@CON_equipos_medicion_total" xmlDataType="anyType"/>
    </xmlCellPr>
  </singleXmlCell>
  <singleXmlCell id="268" xr6:uid="{C147D34B-3D2A-4A6F-820C-8B40EA70AD48}" r="G182" connectionId="0">
    <xmlCellPr id="1" xr6:uid="{81F9D399-382F-43AD-93EB-98438399B1D5}" uniqueName="CON_bienes_y_servicios_total">
      <xmlPr mapId="149" xpath="/ManifestacionInteres/Contrapartida/@CON_bienes_y_servicios_total" xmlDataType="anyType"/>
    </xmlCellPr>
  </singleXmlCell>
  <singleXmlCell id="269" xr6:uid="{11F34220-CF93-4160-BFB7-E403C367EEE3}" r="M179" connectionId="0">
    <xmlCellPr id="1" xr6:uid="{66D840AD-2F2F-4219-99B7-15D5FE230122}" uniqueName="VTA_Control_social">
      <xmlPr mapId="149" xpath="/ManifestacionInteres/ValoresTecnicosAgregados/@VTA_Control_social" xmlDataType="anyType"/>
    </xmlCellPr>
  </singleXmlCell>
  <singleXmlCell id="270" xr6:uid="{02568D2C-E8A0-4C77-ABCF-FA2A885C6D32}" r="M180" connectionId="0">
    <xmlCellPr id="1" xr6:uid="{65F67334-CC0A-46FD-A4AC-7D8A61FBB267}" uniqueName="VTA_Logisitica">
      <xmlPr mapId="149" xpath="/ManifestacionInteres/ValoresTecnicosAgregados/@VTA_Logisitica" xmlDataType="anyType"/>
    </xmlCellPr>
  </singleXmlCell>
  <singleXmlCell id="271" xr6:uid="{67F91049-78EE-44E5-B55A-2C1A35FA8D12}" r="M181" connectionId="0">
    <xmlCellPr id="1" xr6:uid="{C29D3E75-D5E4-4325-B25C-A72D7BE5977A}" uniqueName="VTA_kit_control_social">
      <xmlPr mapId="149" xpath="/ManifestacionInteres/ValoresTecnicosAgregados/@VTA_kit_control_social" xmlDataType="anyType"/>
    </xmlCellPr>
  </singleXmlCell>
  <singleXmlCell id="272" xr6:uid="{354CA482-80A5-40DE-9FDC-67374BF318D9}" r="M182" connectionId="0">
    <xmlCellPr id="1" xr6:uid="{34DC77F9-46EA-4D9E-8BDF-8C71FD42321A}" uniqueName="VTA_plan_comunicacion">
      <xmlPr mapId="149" xpath="/ManifestacionInteres/ValoresTecnicosAgregados/@VTA_plan_comunicacion" xmlDataType="anyType"/>
    </xmlCellPr>
  </singleXmlCell>
  <singleXmlCell id="273" xr6:uid="{F7BA9FC5-3C9A-487B-B587-DFF02BFD439F}" r="M183" connectionId="0">
    <xmlCellPr id="1" xr6:uid="{BEA91CBA-CD80-4E6E-AE8A-5C80071FECA6}" uniqueName="VTA_Valor_agregado">
      <xmlPr mapId="149" xpath="/ManifestacionInteres/ValoresTecnicosAgregados/@VTA_Valor_agregado" xmlDataType="anyType"/>
    </xmlCellPr>
  </singleXmlCell>
  <singleXmlCell id="274" xr6:uid="{20371E8C-D50A-4C54-9CF3-2F528833364C}" r="S179" connectionId="0">
    <xmlCellPr id="1" xr6:uid="{B07E8F0A-949E-4C76-9115-3B5066AE1638}" uniqueName="VTA_Control_social_total">
      <xmlPr mapId="149" xpath="/ManifestacionInteres/ValoresTecnicosAgregados/@VTA_Control_social_total" xmlDataType="anyType"/>
    </xmlCellPr>
  </singleXmlCell>
  <singleXmlCell id="275" xr6:uid="{F0F14078-3205-4E24-978B-DD1A779BDAF4}" r="N180" connectionId="0">
    <xmlCellPr id="1" xr6:uid="{3AFA6013-55DE-48C2-8161-FB85822CDAC7}" uniqueName="VTA_Logisitica_total">
      <xmlPr mapId="149" xpath="/ManifestacionInteres/ValoresTecnicosAgregados/@VTA_Logisitica_total" xmlDataType="anyType"/>
    </xmlCellPr>
  </singleXmlCell>
  <singleXmlCell id="276" xr6:uid="{409411E2-B62D-408D-8BF8-F66067EED0BF}" r="N181" connectionId="0">
    <xmlCellPr id="1" xr6:uid="{DE0E6FF7-86E2-4224-B37F-5D0AF038089C}" uniqueName="VTA_kit_control_social_total">
      <xmlPr mapId="149" xpath="/ManifestacionInteres/ValoresTecnicosAgregados/@VTA_kit_control_social_total" xmlDataType="anyType"/>
    </xmlCellPr>
  </singleXmlCell>
  <singleXmlCell id="277" xr6:uid="{0A2C0B54-9D01-4ED6-8471-BBB3E68285E2}" r="N182" connectionId="0">
    <xmlCellPr id="1" xr6:uid="{B29DA0E1-1060-4929-8EDC-FF92DACBABEA}" uniqueName="VTA_plan_comunicacion_total">
      <xmlPr mapId="149" xpath="/ManifestacionInteres/ValoresTecnicosAgregados/@VTA_plan_comunicacion_total" xmlDataType="anyType"/>
    </xmlCellPr>
  </singleXmlCell>
  <singleXmlCell id="278" xr6:uid="{F3EEB8D8-5B49-471E-96D1-7F5C271D326E}" r="N183" connectionId="0">
    <xmlCellPr id="1" xr6:uid="{1183CF34-2ABC-4ED9-B821-DAB8529E6940}" uniqueName="VTA_Valor_agregado_total">
      <xmlPr mapId="149" xpath="/ManifestacionInteres/ValoresTecnicosAgregados/@VTA_Valor_agregado_total" xmlDataType="anyType"/>
    </xmlCellPr>
  </singleXmlCell>
  <singleXmlCell id="280" xr6:uid="{5CD417A5-E3EC-418C-AB9E-98507859B61E}" r="J185" connectionId="0">
    <xmlCellPr id="1" xr6:uid="{17ECC8AE-7E32-4AD5-A067-4AA423D17C1C}" uniqueName="VTA_total_vta">
      <xmlPr mapId="149" xpath="/ManifestacionInteres/ValoresTecnicosAgregados/@VTA_total_vta" xmlDataType="anyType"/>
    </xmlCellPr>
  </singleXmlCell>
  <singleXmlCell id="281" xr6:uid="{D75580EE-9927-48D4-B42B-70BD5104B7CF}" r="M185" connectionId="0">
    <xmlCellPr id="1" xr6:uid="{1305809C-3A44-4100-B0ED-8418F982C141}" uniqueName="VTA_Es_igual_a">
      <xmlPr mapId="149" xpath="/ManifestacionInteres/ValoresTecnicosAgregados/@VTA_Es_igual_a" xmlDataType="anyType"/>
    </xmlCellPr>
  </singleXmlCell>
  <singleXmlCell id="282" xr6:uid="{DD8CB201-B34E-4EC7-B0EA-C8B2941B2CBA}" r="C193" connectionId="0">
    <xmlCellPr id="1" xr6:uid="{21C78718-EDF4-46BF-B779-3E6D7E1D001A}" uniqueName="TRA_Fecha_Pesronaria_juridica">
      <xmlPr mapId="149" xpath="/ManifestacionInteres/Trayectoria/@TRA_Fecha_Pesronaria_juridica" xmlDataType="date"/>
    </xmlCellPr>
  </singleXmlCell>
  <singleXmlCell id="283" xr6:uid="{D76EB59C-1B5C-4569-A01D-46173B840232}" r="E193" connectionId="0">
    <xmlCellPr id="1" xr6:uid="{CDD4040B-B7BB-49B0-8E89-37DADA36F197}" uniqueName="TRA_resolucion">
      <xmlPr mapId="149" xpath="/ManifestacionInteres/Trayectoria/@TRA_resolucion" xmlDataType="int"/>
    </xmlCellPr>
  </singleXmlCell>
  <singleXmlCell id="284" xr6:uid="{D4B55E53-0702-4DC3-8639-3091A90C6445}" r="H193" connectionId="0">
    <xmlCellPr id="1" xr6:uid="{434E43B9-0863-40CE-B4DA-7BE6D20C6A17}" uniqueName="TRA_Representante_legal">
      <xmlPr mapId="149" xpath="/ManifestacionInteres/Trayectoria/@TRA_Representante_legal" xmlDataType="string"/>
    </xmlCellPr>
  </singleXmlCell>
  <singleXmlCell id="285" xr6:uid="{B0BBFA59-4C7A-4666-949E-16F43FB3777A}" r="K193" connectionId="0">
    <xmlCellPr id="1" xr6:uid="{24B06D98-B079-499E-AD39-DD7211B443A7}" uniqueName="TRA_Fecha_inicio_contrato_antiguo_SNBF">
      <xmlPr mapId="149" xpath="/ManifestacionInteres/Trayectoria/@TRA_Fecha_inicio_contrato_antiguo_SNBF" xmlDataType="date"/>
    </xmlCellPr>
  </singleXmlCell>
  <singleXmlCell id="286" xr6:uid="{B61139C2-ECA8-486B-B9F8-08FDC22F0E81}" r="K212" connectionId="0">
    <xmlCellPr id="1" xr6:uid="{3CFB8577-3539-4885-B4E9-3779A26F06F2}" uniqueName="ACP_correo_electronico">
      <xmlPr mapId="149" xpath="/ManifestacionInteres/Aceptacion/@ACP_correo_electronico" xmlDataType="string"/>
    </xmlCellPr>
  </singleXmlCell>
  <singleXmlCell id="287" xr6:uid="{51EE4C17-B4BC-46AB-8D59-BB5B9A97D335}" r="K211" connectionId="0">
    <xmlCellPr id="1" xr6:uid="{A4142CE9-9C5D-4D28-A212-6B790FE43406}" uniqueName="ACP_domicilio_legal">
      <xmlPr mapId="149" xpath="/ManifestacionInteres/Aceptacion/@ACP_domicilio_legal" xmlDataType="string"/>
    </xmlCellPr>
  </singleXmlCell>
  <singleXmlCell id="288" xr6:uid="{EE09174B-AA6E-4F3B-BC2C-E9853C8AA8E5}" r="H211" connectionId="0">
    <xmlCellPr id="1" xr6:uid="{15483749-B106-4F86-B921-F003DCA39F4C}" uniqueName="ACP_direccion_comercial">
      <xmlPr mapId="149" xpath="/ManifestacionInteres/Aceptacion/@ACP_direccion_comercial" xmlDataType="string"/>
    </xmlCellPr>
  </singleXmlCell>
  <singleXmlCell id="289" xr6:uid="{BD38EBDC-BBD0-4A1F-A197-7E6C782E4920}" r="H212" connectionId="0">
    <xmlCellPr id="1" xr6:uid="{423646B4-DA22-4467-B6EB-3AC09CD8C5DD}" uniqueName="ACP_telefono">
      <xmlPr mapId="149" xpath="/ManifestacionInteres/Aceptacion/@ACP_telefono" xmlDataType="string"/>
    </xmlCellPr>
  </singleXmlCell>
  <singleXmlCell id="290" xr6:uid="{7095477D-0463-48EF-A9D7-391B949839CD}" r="C212" connectionId="0">
    <xmlCellPr id="1" xr6:uid="{8EF01A05-2A43-453F-9847-A72DBE5F7FC8}"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214"/>
  <sheetViews>
    <sheetView showGridLines="0" topLeftCell="A7" zoomScale="85" zoomScaleNormal="85" zoomScaleSheetLayoutView="40" zoomScalePageLayoutView="40" workbookViewId="0">
      <selection activeCell="F20" sqref="F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64">
        <f ca="1">NOW()</f>
        <v>44200.845098611113</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8" t="str">
        <f>HYPERLINK("#Integrante_1!B20","IDENTIFICACIÓN DEL OFERENTE")</f>
        <v>IDENTIFICACIÓN DEL OFERENTE</v>
      </c>
      <c r="C8" s="48"/>
      <c r="D8" s="152"/>
      <c r="E8" s="209" t="str">
        <f>HYPERLINK("#Integrante_1!A109","CAPACIDAD RESIDUAL")</f>
        <v>CAPACIDAD RESIDUAL</v>
      </c>
      <c r="F8" s="210"/>
      <c r="G8" s="211"/>
      <c r="H8" s="179"/>
      <c r="I8" s="178" t="str">
        <f>HYPERLINK("#Integrante_1!N162","DISCAPACIDAD")</f>
        <v>DISCAPACIDAD</v>
      </c>
      <c r="J8" s="180"/>
      <c r="K8" s="178" t="str">
        <f>HYPERLINK("#Integrante_1!A188","TRAYECTORIA")</f>
        <v>TRAYECTORIA</v>
      </c>
      <c r="L8" s="36"/>
      <c r="M8" s="36"/>
      <c r="N8" s="36"/>
      <c r="O8" s="43"/>
    </row>
    <row r="9" spans="1:20" ht="30.75" customHeight="1" thickBot="1" x14ac:dyDescent="0.3">
      <c r="A9" s="42"/>
      <c r="B9" s="178" t="str">
        <f>HYPERLINK("#Integrante_1!I20","DATOS CONTRATO INVITACIÓN")</f>
        <v>DATOS CONTRATO INVITACIÓN</v>
      </c>
      <c r="C9" s="48"/>
      <c r="D9" s="48"/>
      <c r="E9" s="209" t="str">
        <f>HYPERLINK("#Integrante_1!A162","TALENTO HUMANO")</f>
        <v>TALENTO HUMANO</v>
      </c>
      <c r="F9" s="210"/>
      <c r="G9" s="211"/>
      <c r="H9" s="179"/>
      <c r="I9" s="178" t="str">
        <f>HYPERLINK("#Integrante_1!B176","CONTRAPARTIDA ADICIONAL")</f>
        <v>CONTRAPARTIDA ADICIONAL</v>
      </c>
      <c r="J9" s="49"/>
      <c r="K9" s="178" t="str">
        <f>HYPERLINK("#Integrante_1!A199","ACEPTACIÓN")</f>
        <v>ACEPTACIÓN</v>
      </c>
      <c r="L9" s="36"/>
      <c r="M9" s="36"/>
      <c r="N9" s="36"/>
      <c r="O9" s="43"/>
    </row>
    <row r="10" spans="1:20" ht="30.75" customHeight="1" thickBot="1" x14ac:dyDescent="0.3">
      <c r="A10" s="42"/>
      <c r="B10" s="178" t="str">
        <f>HYPERLINK("#Integrante_1!B48","EXPERIENCIA TERRITORIAL")</f>
        <v>EXPERIENCIA TERRITORIAL</v>
      </c>
      <c r="C10" s="48"/>
      <c r="D10" s="48"/>
      <c r="E10" s="209" t="str">
        <f>HYPERLINK("#Integrante_1!F162","INFRAESTRUCTURA")</f>
        <v>INFRAESTRUCTURA</v>
      </c>
      <c r="F10" s="210"/>
      <c r="G10" s="211"/>
      <c r="H10" s="179"/>
      <c r="I10" s="178"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t="s">
        <v>2756</v>
      </c>
      <c r="D15" s="35"/>
      <c r="E15" s="35"/>
      <c r="F15" s="5"/>
      <c r="G15" s="32" t="s">
        <v>1168</v>
      </c>
      <c r="H15" s="103" t="s">
        <v>36</v>
      </c>
      <c r="I15" s="32" t="s">
        <v>2629</v>
      </c>
      <c r="J15" s="108" t="s">
        <v>2637</v>
      </c>
      <c r="L15" s="202" t="s">
        <v>8</v>
      </c>
      <c r="M15" s="202"/>
      <c r="N15" s="176">
        <v>0.4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26"/>
      <c r="D19" s="26"/>
      <c r="E19" s="153" t="s">
        <v>2669</v>
      </c>
      <c r="F19" s="154"/>
      <c r="G19" s="5"/>
      <c r="H19" s="212" t="s">
        <v>2644</v>
      </c>
      <c r="I19" s="133" t="s">
        <v>11</v>
      </c>
      <c r="J19" s="134" t="s">
        <v>10</v>
      </c>
      <c r="K19" s="134" t="s">
        <v>2613</v>
      </c>
      <c r="L19" s="134" t="s">
        <v>1161</v>
      </c>
      <c r="M19" s="134" t="s">
        <v>1162</v>
      </c>
      <c r="N19" s="135" t="s">
        <v>2614</v>
      </c>
      <c r="O19" s="130"/>
      <c r="Q19" s="51"/>
      <c r="R19" s="51"/>
    </row>
    <row r="20" spans="1:23" ht="30" customHeight="1" x14ac:dyDescent="0.25">
      <c r="A20" s="9"/>
      <c r="B20" s="109">
        <v>805023177</v>
      </c>
      <c r="C20" s="5"/>
      <c r="D20" s="73"/>
      <c r="E20" s="153" t="s">
        <v>2670</v>
      </c>
      <c r="F20" s="187" t="s">
        <v>2763</v>
      </c>
      <c r="G20" s="5"/>
      <c r="H20" s="212"/>
      <c r="I20" s="142" t="s">
        <v>36</v>
      </c>
      <c r="J20" s="143" t="s">
        <v>124</v>
      </c>
      <c r="K20" s="144">
        <v>1242980298</v>
      </c>
      <c r="L20" s="145">
        <v>44194</v>
      </c>
      <c r="M20" s="145">
        <v>44561</v>
      </c>
      <c r="N20" s="128">
        <f>+(M20-L20)/30</f>
        <v>12.233333333333333</v>
      </c>
      <c r="O20" s="131"/>
      <c r="U20" s="127"/>
      <c r="V20" s="105">
        <f ca="1">NOW()</f>
        <v>44200.845098611113</v>
      </c>
      <c r="W20" s="105">
        <f ca="1">NOW()</f>
        <v>44200.845098611113</v>
      </c>
    </row>
    <row r="21" spans="1:23" ht="30" customHeight="1" outlineLevel="1" x14ac:dyDescent="0.25">
      <c r="A21" s="9"/>
      <c r="B21" s="71"/>
      <c r="C21" s="5"/>
      <c r="D21" s="5"/>
      <c r="E21" s="5"/>
      <c r="F21" s="5"/>
      <c r="G21" s="5"/>
      <c r="H21" s="70"/>
      <c r="I21" s="142"/>
      <c r="J21" s="143"/>
      <c r="K21" s="144"/>
      <c r="L21" s="145"/>
      <c r="M21" s="145"/>
      <c r="N21" s="128">
        <f t="shared" ref="N21:N35" si="0">+(M21-L21)/30</f>
        <v>0</v>
      </c>
      <c r="O21" s="132"/>
    </row>
    <row r="22" spans="1:23" ht="30" customHeight="1" outlineLevel="1" x14ac:dyDescent="0.25">
      <c r="A22" s="9"/>
      <c r="B22" s="71"/>
      <c r="C22" s="5"/>
      <c r="D22" s="5"/>
      <c r="E22" s="5"/>
      <c r="F22" s="5"/>
      <c r="G22" s="5"/>
      <c r="H22" s="70"/>
      <c r="I22" s="142"/>
      <c r="J22" s="143"/>
      <c r="K22" s="144"/>
      <c r="L22" s="145"/>
      <c r="M22" s="145"/>
      <c r="N22" s="129">
        <f t="shared" ref="N22:N33" si="1">+(M22-L22)/30</f>
        <v>0</v>
      </c>
      <c r="O22" s="132"/>
    </row>
    <row r="23" spans="1:23" ht="30" customHeight="1" outlineLevel="1" x14ac:dyDescent="0.25">
      <c r="A23" s="9"/>
      <c r="B23" s="102"/>
      <c r="C23" s="21"/>
      <c r="D23" s="21"/>
      <c r="E23" s="21"/>
      <c r="F23" s="5"/>
      <c r="G23" s="5"/>
      <c r="H23" s="70"/>
      <c r="I23" s="142"/>
      <c r="J23" s="143"/>
      <c r="K23" s="144"/>
      <c r="L23" s="145"/>
      <c r="M23" s="145"/>
      <c r="N23" s="129">
        <f t="shared" si="1"/>
        <v>0</v>
      </c>
      <c r="O23" s="132"/>
      <c r="Q23" s="104"/>
      <c r="R23" s="55"/>
      <c r="S23" s="105"/>
      <c r="T23" s="105"/>
    </row>
    <row r="24" spans="1:23" ht="30" customHeight="1" outlineLevel="1" x14ac:dyDescent="0.25">
      <c r="A24" s="9"/>
      <c r="B24" s="102"/>
      <c r="C24" s="21"/>
      <c r="D24" s="21"/>
      <c r="E24" s="21"/>
      <c r="F24" s="5"/>
      <c r="G24" s="5"/>
      <c r="H24" s="70"/>
      <c r="I24" s="142"/>
      <c r="J24" s="143"/>
      <c r="K24" s="144"/>
      <c r="L24" s="145"/>
      <c r="M24" s="145"/>
      <c r="N24" s="129">
        <f t="shared" si="1"/>
        <v>0</v>
      </c>
      <c r="O24" s="132"/>
    </row>
    <row r="25" spans="1:23" ht="30" customHeight="1" outlineLevel="1" x14ac:dyDescent="0.25">
      <c r="A25" s="9"/>
      <c r="B25" s="102"/>
      <c r="C25" s="21"/>
      <c r="D25" s="21"/>
      <c r="E25" s="21"/>
      <c r="F25" s="5"/>
      <c r="G25" s="5"/>
      <c r="H25" s="70"/>
      <c r="I25" s="142"/>
      <c r="J25" s="143"/>
      <c r="K25" s="144"/>
      <c r="L25" s="145"/>
      <c r="M25" s="145"/>
      <c r="N25" s="129">
        <f t="shared" si="1"/>
        <v>0</v>
      </c>
      <c r="O25" s="132"/>
    </row>
    <row r="26" spans="1:23" ht="30" customHeight="1" outlineLevel="1" x14ac:dyDescent="0.25">
      <c r="A26" s="9"/>
      <c r="B26" s="102"/>
      <c r="C26" s="21"/>
      <c r="D26" s="21"/>
      <c r="E26" s="21"/>
      <c r="F26" s="5"/>
      <c r="G26" s="5"/>
      <c r="H26" s="70"/>
      <c r="I26" s="142"/>
      <c r="J26" s="143"/>
      <c r="K26" s="144"/>
      <c r="L26" s="145"/>
      <c r="M26" s="145"/>
      <c r="N26" s="129">
        <f t="shared" si="1"/>
        <v>0</v>
      </c>
      <c r="O26" s="132"/>
    </row>
    <row r="27" spans="1:23" ht="30" customHeight="1" outlineLevel="1" x14ac:dyDescent="0.25">
      <c r="A27" s="9"/>
      <c r="B27" s="102"/>
      <c r="C27" s="21"/>
      <c r="D27" s="21"/>
      <c r="E27" s="21"/>
      <c r="F27" s="5"/>
      <c r="G27" s="5"/>
      <c r="H27" s="70"/>
      <c r="I27" s="142"/>
      <c r="J27" s="143"/>
      <c r="K27" s="144"/>
      <c r="L27" s="145"/>
      <c r="M27" s="145"/>
      <c r="N27" s="129">
        <f t="shared" si="1"/>
        <v>0</v>
      </c>
      <c r="O27" s="132"/>
    </row>
    <row r="28" spans="1:23" ht="30" customHeight="1" outlineLevel="1" x14ac:dyDescent="0.25">
      <c r="A28" s="9"/>
      <c r="B28" s="102"/>
      <c r="C28" s="21"/>
      <c r="D28" s="21"/>
      <c r="E28" s="21"/>
      <c r="F28" s="5"/>
      <c r="G28" s="5"/>
      <c r="H28" s="70"/>
      <c r="I28" s="142"/>
      <c r="J28" s="143"/>
      <c r="K28" s="144"/>
      <c r="L28" s="145"/>
      <c r="M28" s="145"/>
      <c r="N28" s="129">
        <f t="shared" si="1"/>
        <v>0</v>
      </c>
      <c r="O28" s="132"/>
    </row>
    <row r="29" spans="1:23" ht="30" customHeight="1" outlineLevel="1" x14ac:dyDescent="0.25">
      <c r="A29" s="9"/>
      <c r="B29" s="71"/>
      <c r="C29" s="5"/>
      <c r="D29" s="5"/>
      <c r="E29" s="5"/>
      <c r="F29" s="5"/>
      <c r="G29" s="5"/>
      <c r="H29" s="70"/>
      <c r="I29" s="142"/>
      <c r="J29" s="143"/>
      <c r="K29" s="144"/>
      <c r="L29" s="145"/>
      <c r="M29" s="145"/>
      <c r="N29" s="129">
        <f t="shared" si="1"/>
        <v>0</v>
      </c>
      <c r="O29" s="132"/>
    </row>
    <row r="30" spans="1:23" ht="30" customHeight="1" outlineLevel="1" x14ac:dyDescent="0.25">
      <c r="A30" s="9"/>
      <c r="B30" s="71"/>
      <c r="C30" s="5"/>
      <c r="D30" s="5"/>
      <c r="E30" s="5"/>
      <c r="F30" s="5"/>
      <c r="G30" s="5"/>
      <c r="H30" s="70"/>
      <c r="I30" s="142"/>
      <c r="J30" s="143"/>
      <c r="K30" s="144"/>
      <c r="L30" s="145"/>
      <c r="M30" s="145"/>
      <c r="N30" s="129">
        <f t="shared" si="1"/>
        <v>0</v>
      </c>
      <c r="O30" s="132"/>
    </row>
    <row r="31" spans="1:23" ht="30" customHeight="1" outlineLevel="1" x14ac:dyDescent="0.25">
      <c r="A31" s="9"/>
      <c r="B31" s="71"/>
      <c r="C31" s="5"/>
      <c r="D31" s="5"/>
      <c r="E31" s="5"/>
      <c r="F31" s="5"/>
      <c r="G31" s="5"/>
      <c r="H31" s="70"/>
      <c r="I31" s="142"/>
      <c r="J31" s="143"/>
      <c r="K31" s="144"/>
      <c r="L31" s="145"/>
      <c r="M31" s="145"/>
      <c r="N31" s="129">
        <f t="shared" si="1"/>
        <v>0</v>
      </c>
      <c r="O31" s="132"/>
    </row>
    <row r="32" spans="1:23" ht="30" customHeight="1" outlineLevel="1" x14ac:dyDescent="0.25">
      <c r="A32" s="9"/>
      <c r="B32" s="71"/>
      <c r="C32" s="5"/>
      <c r="D32" s="5"/>
      <c r="E32" s="5"/>
      <c r="F32" s="5"/>
      <c r="G32" s="5"/>
      <c r="H32" s="70"/>
      <c r="I32" s="142"/>
      <c r="J32" s="143"/>
      <c r="K32" s="144"/>
      <c r="L32" s="145"/>
      <c r="M32" s="145"/>
      <c r="N32" s="129">
        <f t="shared" si="1"/>
        <v>0</v>
      </c>
      <c r="O32" s="132"/>
    </row>
    <row r="33" spans="1:16" ht="30" customHeight="1" outlineLevel="1" x14ac:dyDescent="0.25">
      <c r="A33" s="9"/>
      <c r="B33" s="71"/>
      <c r="C33" s="5"/>
      <c r="D33" s="5"/>
      <c r="E33" s="5"/>
      <c r="F33" s="5"/>
      <c r="G33" s="5"/>
      <c r="H33" s="70"/>
      <c r="I33" s="142"/>
      <c r="J33" s="143"/>
      <c r="K33" s="144"/>
      <c r="L33" s="145"/>
      <c r="M33" s="145"/>
      <c r="N33" s="129">
        <f t="shared" si="1"/>
        <v>0</v>
      </c>
      <c r="O33" s="132"/>
    </row>
    <row r="34" spans="1:16" ht="30" customHeight="1" outlineLevel="1" x14ac:dyDescent="0.25">
      <c r="A34" s="9"/>
      <c r="B34" s="71"/>
      <c r="C34" s="5"/>
      <c r="D34" s="5"/>
      <c r="E34" s="5"/>
      <c r="F34" s="5"/>
      <c r="G34" s="5"/>
      <c r="H34" s="70"/>
      <c r="I34" s="142"/>
      <c r="J34" s="143"/>
      <c r="K34" s="144"/>
      <c r="L34" s="145"/>
      <c r="M34" s="145"/>
      <c r="N34" s="129">
        <f t="shared" si="0"/>
        <v>0</v>
      </c>
      <c r="O34" s="132"/>
    </row>
    <row r="35" spans="1:16" ht="30" customHeight="1" outlineLevel="1" x14ac:dyDescent="0.25">
      <c r="A35" s="9"/>
      <c r="B35" s="71"/>
      <c r="C35" s="5"/>
      <c r="D35" s="5"/>
      <c r="E35" s="5"/>
      <c r="F35" s="5"/>
      <c r="G35" s="5"/>
      <c r="H35" s="70"/>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206" t="str">
        <f>VLOOKUP(B20,EAS!A2:B1439,2,0)</f>
        <v>FUNDACIÓN FUNDACOBA</v>
      </c>
      <c r="C38" s="206"/>
      <c r="D38" s="206"/>
      <c r="E38" s="206"/>
      <c r="F38" s="206"/>
      <c r="G38" s="5"/>
      <c r="H38" s="125"/>
      <c r="I38" s="216" t="s">
        <v>7</v>
      </c>
      <c r="J38" s="216"/>
      <c r="K38" s="216"/>
      <c r="L38" s="216"/>
      <c r="M38" s="216"/>
      <c r="N38" s="216"/>
      <c r="O38" s="126"/>
    </row>
    <row r="39" spans="1:16" ht="42.95" customHeight="1" thickBot="1" x14ac:dyDescent="0.3">
      <c r="A39" s="10"/>
      <c r="B39" s="11"/>
      <c r="C39" s="11"/>
      <c r="D39" s="11"/>
      <c r="E39" s="11"/>
      <c r="F39" s="11"/>
      <c r="G39" s="11"/>
      <c r="H39" s="10"/>
      <c r="I39" s="266" t="s">
        <v>2749</v>
      </c>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7"/>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7"/>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t="s">
        <v>2741</v>
      </c>
      <c r="C48" s="110" t="s">
        <v>32</v>
      </c>
      <c r="D48" s="116" t="s">
        <v>2742</v>
      </c>
      <c r="E48" s="188">
        <v>38363</v>
      </c>
      <c r="F48" s="188">
        <v>38909</v>
      </c>
      <c r="G48" s="165">
        <f>IF(AND(E48&lt;&gt;"",F48&lt;&gt;""),((F48-E48)/30),"")</f>
        <v>18.2</v>
      </c>
      <c r="H48" s="117" t="s">
        <v>2743</v>
      </c>
      <c r="I48" s="111" t="s">
        <v>36</v>
      </c>
      <c r="J48" s="116" t="s">
        <v>84</v>
      </c>
      <c r="K48" s="118">
        <v>30905835</v>
      </c>
      <c r="L48" s="112" t="s">
        <v>1148</v>
      </c>
      <c r="M48" s="113">
        <v>1</v>
      </c>
      <c r="N48" s="112" t="s">
        <v>27</v>
      </c>
      <c r="O48" s="112" t="s">
        <v>1148</v>
      </c>
      <c r="P48" s="79"/>
    </row>
    <row r="49" spans="1:16" s="6" customFormat="1" ht="24.75" customHeight="1" x14ac:dyDescent="0.25">
      <c r="A49" s="136">
        <v>2</v>
      </c>
      <c r="B49" s="117" t="s">
        <v>2741</v>
      </c>
      <c r="C49" s="119" t="s">
        <v>32</v>
      </c>
      <c r="D49" s="116" t="s">
        <v>2744</v>
      </c>
      <c r="E49" s="188">
        <v>38930</v>
      </c>
      <c r="F49" s="188">
        <v>39479</v>
      </c>
      <c r="G49" s="165">
        <f t="shared" ref="G49:G107" si="2">IF(AND(E49&lt;&gt;"",F49&lt;&gt;""),((F49-E49)/30),"")</f>
        <v>18.3</v>
      </c>
      <c r="H49" s="117" t="s">
        <v>2743</v>
      </c>
      <c r="I49" s="116" t="s">
        <v>36</v>
      </c>
      <c r="J49" s="116" t="s">
        <v>84</v>
      </c>
      <c r="K49" s="118">
        <v>32695001</v>
      </c>
      <c r="L49" s="119" t="s">
        <v>1148</v>
      </c>
      <c r="M49" s="113">
        <v>1</v>
      </c>
      <c r="N49" s="119" t="s">
        <v>27</v>
      </c>
      <c r="O49" s="119" t="s">
        <v>1148</v>
      </c>
      <c r="P49" s="79"/>
    </row>
    <row r="50" spans="1:16" s="6" customFormat="1" ht="24.75" customHeight="1" x14ac:dyDescent="0.25">
      <c r="A50" s="136">
        <v>3</v>
      </c>
      <c r="B50" s="117" t="s">
        <v>2741</v>
      </c>
      <c r="C50" s="119" t="s">
        <v>32</v>
      </c>
      <c r="D50" s="116" t="s">
        <v>2745</v>
      </c>
      <c r="E50" s="188">
        <v>39498</v>
      </c>
      <c r="F50" s="188">
        <v>40045</v>
      </c>
      <c r="G50" s="165">
        <f t="shared" si="2"/>
        <v>18.233333333333334</v>
      </c>
      <c r="H50" s="117" t="s">
        <v>2743</v>
      </c>
      <c r="I50" s="116" t="s">
        <v>36</v>
      </c>
      <c r="J50" s="116" t="s">
        <v>84</v>
      </c>
      <c r="K50" s="114">
        <v>34626666</v>
      </c>
      <c r="L50" s="119" t="s">
        <v>1148</v>
      </c>
      <c r="M50" s="113">
        <v>1</v>
      </c>
      <c r="N50" s="119" t="s">
        <v>27</v>
      </c>
      <c r="O50" s="119" t="s">
        <v>1148</v>
      </c>
      <c r="P50" s="79"/>
    </row>
    <row r="51" spans="1:16" s="6" customFormat="1" ht="24.75" customHeight="1" outlineLevel="1" x14ac:dyDescent="0.25">
      <c r="A51" s="136">
        <v>4</v>
      </c>
      <c r="B51" s="117" t="s">
        <v>2741</v>
      </c>
      <c r="C51" s="119" t="s">
        <v>32</v>
      </c>
      <c r="D51" s="116" t="s">
        <v>2746</v>
      </c>
      <c r="E51" s="188">
        <v>40057</v>
      </c>
      <c r="F51" s="188">
        <v>40603</v>
      </c>
      <c r="G51" s="165">
        <f t="shared" si="2"/>
        <v>18.2</v>
      </c>
      <c r="H51" s="117" t="s">
        <v>2743</v>
      </c>
      <c r="I51" s="116" t="s">
        <v>36</v>
      </c>
      <c r="J51" s="116" t="s">
        <v>84</v>
      </c>
      <c r="K51" s="114">
        <v>37205100</v>
      </c>
      <c r="L51" s="119" t="s">
        <v>1148</v>
      </c>
      <c r="M51" s="113">
        <v>1</v>
      </c>
      <c r="N51" s="119" t="s">
        <v>27</v>
      </c>
      <c r="O51" s="119" t="s">
        <v>1148</v>
      </c>
      <c r="P51" s="79"/>
    </row>
    <row r="52" spans="1:16" s="7" customFormat="1" ht="24.75" customHeight="1" outlineLevel="1" x14ac:dyDescent="0.25">
      <c r="A52" s="137">
        <v>5</v>
      </c>
      <c r="B52" s="117" t="s">
        <v>2741</v>
      </c>
      <c r="C52" s="119" t="s">
        <v>32</v>
      </c>
      <c r="D52" s="116" t="s">
        <v>2747</v>
      </c>
      <c r="E52" s="188">
        <v>40616</v>
      </c>
      <c r="F52" s="188">
        <v>41166</v>
      </c>
      <c r="G52" s="165">
        <f t="shared" si="2"/>
        <v>18.333333333333332</v>
      </c>
      <c r="H52" s="117" t="s">
        <v>2743</v>
      </c>
      <c r="I52" s="116" t="s">
        <v>36</v>
      </c>
      <c r="J52" s="116" t="s">
        <v>84</v>
      </c>
      <c r="K52" s="118">
        <v>39383204</v>
      </c>
      <c r="L52" s="119" t="s">
        <v>1148</v>
      </c>
      <c r="M52" s="113">
        <v>1</v>
      </c>
      <c r="N52" s="119" t="s">
        <v>27</v>
      </c>
      <c r="O52" s="119" t="s">
        <v>1148</v>
      </c>
      <c r="P52" s="80"/>
    </row>
    <row r="53" spans="1:16" s="7" customFormat="1" ht="24.75" customHeight="1" outlineLevel="1" x14ac:dyDescent="0.25">
      <c r="A53" s="137">
        <v>6</v>
      </c>
      <c r="B53" s="117" t="s">
        <v>2741</v>
      </c>
      <c r="C53" s="119" t="s">
        <v>32</v>
      </c>
      <c r="D53" s="116" t="s">
        <v>2748</v>
      </c>
      <c r="E53" s="188">
        <v>41177</v>
      </c>
      <c r="F53" s="188">
        <v>41722</v>
      </c>
      <c r="G53" s="165">
        <f t="shared" si="2"/>
        <v>18.166666666666668</v>
      </c>
      <c r="H53" s="117" t="s">
        <v>2743</v>
      </c>
      <c r="I53" s="116" t="s">
        <v>36</v>
      </c>
      <c r="J53" s="116" t="s">
        <v>84</v>
      </c>
      <c r="K53" s="118">
        <v>41611494</v>
      </c>
      <c r="L53" s="119" t="s">
        <v>1148</v>
      </c>
      <c r="M53" s="113">
        <v>1</v>
      </c>
      <c r="N53" s="119" t="s">
        <v>27</v>
      </c>
      <c r="O53" s="119" t="s">
        <v>1148</v>
      </c>
      <c r="P53" s="80"/>
    </row>
    <row r="54" spans="1:16" s="7" customFormat="1" ht="24.75" customHeight="1" outlineLevel="1" x14ac:dyDescent="0.25">
      <c r="A54" s="137">
        <v>7</v>
      </c>
      <c r="B54" s="117"/>
      <c r="C54" s="119"/>
      <c r="D54" s="116"/>
      <c r="E54" s="188"/>
      <c r="F54" s="188"/>
      <c r="G54" s="165" t="str">
        <f t="shared" si="2"/>
        <v/>
      </c>
      <c r="H54" s="117"/>
      <c r="I54" s="111"/>
      <c r="J54" s="116"/>
      <c r="K54" s="118"/>
      <c r="L54" s="119"/>
      <c r="M54" s="113"/>
      <c r="N54" s="119"/>
      <c r="O54" s="119"/>
      <c r="P54" s="80"/>
    </row>
    <row r="55" spans="1:16" s="7" customFormat="1" ht="24.75" customHeight="1" outlineLevel="1" x14ac:dyDescent="0.25">
      <c r="A55" s="137">
        <v>8</v>
      </c>
      <c r="B55" s="117"/>
      <c r="C55" s="119"/>
      <c r="D55" s="116"/>
      <c r="E55" s="188"/>
      <c r="F55" s="188"/>
      <c r="G55" s="165" t="str">
        <f t="shared" si="2"/>
        <v/>
      </c>
      <c r="H55" s="117"/>
      <c r="I55" s="116"/>
      <c r="J55" s="116"/>
      <c r="K55" s="118"/>
      <c r="L55" s="112"/>
      <c r="M55" s="113"/>
      <c r="N55" s="112"/>
      <c r="O55" s="112"/>
      <c r="P55" s="80"/>
    </row>
    <row r="56" spans="1:16" s="7" customFormat="1" ht="24.75" customHeight="1" outlineLevel="1" x14ac:dyDescent="0.25">
      <c r="A56" s="137">
        <v>9</v>
      </c>
      <c r="B56" s="117"/>
      <c r="C56" s="119"/>
      <c r="D56" s="116"/>
      <c r="E56" s="188"/>
      <c r="F56" s="188"/>
      <c r="G56" s="165" t="str">
        <f t="shared" si="2"/>
        <v/>
      </c>
      <c r="H56" s="117"/>
      <c r="I56" s="116"/>
      <c r="J56" s="116"/>
      <c r="K56" s="118"/>
      <c r="L56" s="119"/>
      <c r="M56" s="113"/>
      <c r="N56" s="119"/>
      <c r="O56" s="119"/>
      <c r="P56" s="80"/>
    </row>
    <row r="57" spans="1:16" s="7" customFormat="1" ht="24.75" customHeight="1" outlineLevel="1" x14ac:dyDescent="0.25">
      <c r="A57" s="137">
        <v>10</v>
      </c>
      <c r="B57" s="117"/>
      <c r="C57" s="119"/>
      <c r="D57" s="116"/>
      <c r="E57" s="188"/>
      <c r="F57" s="188"/>
      <c r="G57" s="165" t="str">
        <f t="shared" si="2"/>
        <v/>
      </c>
      <c r="H57" s="117"/>
      <c r="I57" s="116"/>
      <c r="J57" s="116"/>
      <c r="K57" s="118"/>
      <c r="L57" s="119"/>
      <c r="M57" s="113"/>
      <c r="N57" s="119"/>
      <c r="O57" s="119"/>
      <c r="P57" s="80"/>
    </row>
    <row r="58" spans="1:16" s="7" customFormat="1" ht="24.75" customHeight="1" outlineLevel="1" x14ac:dyDescent="0.25">
      <c r="A58" s="137">
        <v>11</v>
      </c>
      <c r="B58" s="117"/>
      <c r="C58" s="119"/>
      <c r="D58" s="116"/>
      <c r="E58" s="188"/>
      <c r="F58" s="188"/>
      <c r="G58" s="165" t="str">
        <f t="shared" si="2"/>
        <v/>
      </c>
      <c r="H58" s="117"/>
      <c r="I58" s="116"/>
      <c r="J58" s="116"/>
      <c r="K58" s="118"/>
      <c r="L58" s="119"/>
      <c r="M58" s="113"/>
      <c r="N58" s="119"/>
      <c r="O58" s="119"/>
      <c r="P58" s="80"/>
    </row>
    <row r="59" spans="1:16" s="7" customFormat="1" ht="24.75" customHeight="1" outlineLevel="1" x14ac:dyDescent="0.25">
      <c r="A59" s="137">
        <v>12</v>
      </c>
      <c r="B59" s="117"/>
      <c r="C59" s="119"/>
      <c r="D59" s="116"/>
      <c r="E59" s="188"/>
      <c r="F59" s="188"/>
      <c r="G59" s="165" t="str">
        <f t="shared" si="2"/>
        <v/>
      </c>
      <c r="H59" s="117"/>
      <c r="I59" s="116"/>
      <c r="J59" s="116"/>
      <c r="K59" s="118"/>
      <c r="L59" s="119"/>
      <c r="M59" s="113"/>
      <c r="N59" s="119"/>
      <c r="O59" s="119"/>
      <c r="P59" s="80"/>
    </row>
    <row r="60" spans="1:16" s="7" customFormat="1" ht="24.75" customHeight="1" outlineLevel="1" x14ac:dyDescent="0.25">
      <c r="A60" s="137">
        <v>13</v>
      </c>
      <c r="B60" s="117"/>
      <c r="C60" s="119"/>
      <c r="D60" s="116"/>
      <c r="E60" s="188"/>
      <c r="F60" s="188"/>
      <c r="G60" s="165" t="str">
        <f t="shared" si="2"/>
        <v/>
      </c>
      <c r="H60" s="117"/>
      <c r="I60" s="116"/>
      <c r="J60" s="116"/>
      <c r="K60" s="114"/>
      <c r="L60" s="119"/>
      <c r="M60" s="67"/>
      <c r="N60" s="119"/>
      <c r="O60" s="119"/>
      <c r="P60" s="80"/>
    </row>
    <row r="61" spans="1:16" s="7" customFormat="1" ht="24.75" customHeight="1" outlineLevel="1" x14ac:dyDescent="0.25">
      <c r="A61" s="137">
        <v>14</v>
      </c>
      <c r="B61" s="117"/>
      <c r="C61" s="119"/>
      <c r="D61" s="116"/>
      <c r="E61" s="188"/>
      <c r="F61" s="188"/>
      <c r="G61" s="165" t="str">
        <f t="shared" si="2"/>
        <v/>
      </c>
      <c r="H61" s="117"/>
      <c r="I61" s="116"/>
      <c r="J61" s="116"/>
      <c r="K61" s="114"/>
      <c r="L61" s="119"/>
      <c r="M61" s="67"/>
      <c r="N61" s="119"/>
      <c r="O61" s="119"/>
      <c r="P61" s="80"/>
    </row>
    <row r="62" spans="1:16" s="7" customFormat="1" ht="24.75" customHeight="1" outlineLevel="1" x14ac:dyDescent="0.25">
      <c r="A62" s="137">
        <v>15</v>
      </c>
      <c r="B62" s="117"/>
      <c r="C62" s="119"/>
      <c r="D62" s="116"/>
      <c r="E62" s="188"/>
      <c r="F62" s="188"/>
      <c r="G62" s="165" t="str">
        <f t="shared" si="2"/>
        <v/>
      </c>
      <c r="H62" s="117"/>
      <c r="I62" s="116"/>
      <c r="J62" s="116"/>
      <c r="K62" s="66"/>
      <c r="L62" s="119"/>
      <c r="M62" s="67"/>
      <c r="N62" s="119"/>
      <c r="O62" s="119"/>
      <c r="P62" s="80"/>
    </row>
    <row r="63" spans="1:16" s="7" customFormat="1" ht="24.75" customHeight="1" outlineLevel="1" x14ac:dyDescent="0.25">
      <c r="A63" s="137">
        <v>16</v>
      </c>
      <c r="B63" s="117"/>
      <c r="C63" s="119"/>
      <c r="D63" s="116"/>
      <c r="E63" s="188"/>
      <c r="F63" s="188"/>
      <c r="G63" s="165" t="str">
        <f t="shared" si="2"/>
        <v/>
      </c>
      <c r="H63" s="117"/>
      <c r="I63" s="116"/>
      <c r="J63" s="116"/>
      <c r="K63" s="118"/>
      <c r="L63" s="119"/>
      <c r="M63" s="67"/>
      <c r="N63" s="119"/>
      <c r="O63" s="119"/>
      <c r="P63" s="80"/>
    </row>
    <row r="64" spans="1:16" s="7" customFormat="1" ht="24.75" customHeight="1" outlineLevel="1" x14ac:dyDescent="0.25">
      <c r="A64" s="137">
        <v>17</v>
      </c>
      <c r="B64" s="117"/>
      <c r="C64" s="119"/>
      <c r="D64" s="116"/>
      <c r="E64" s="188"/>
      <c r="F64" s="188"/>
      <c r="G64" s="165" t="str">
        <f t="shared" si="2"/>
        <v/>
      </c>
      <c r="H64" s="117"/>
      <c r="I64" s="116"/>
      <c r="J64" s="116"/>
      <c r="K64" s="118"/>
      <c r="L64" s="119"/>
      <c r="M64" s="67"/>
      <c r="N64" s="119"/>
      <c r="O64" s="119"/>
      <c r="P64" s="80"/>
    </row>
    <row r="65" spans="1:16" s="7" customFormat="1" ht="24.75" customHeight="1" outlineLevel="1" x14ac:dyDescent="0.25">
      <c r="A65" s="137">
        <v>18</v>
      </c>
      <c r="B65" s="117"/>
      <c r="C65" s="119"/>
      <c r="D65" s="116"/>
      <c r="E65" s="188"/>
      <c r="F65" s="188"/>
      <c r="G65" s="165" t="str">
        <f t="shared" si="2"/>
        <v/>
      </c>
      <c r="H65" s="117"/>
      <c r="I65" s="116"/>
      <c r="J65" s="116"/>
      <c r="K65" s="118"/>
      <c r="L65" s="119"/>
      <c r="M65" s="67"/>
      <c r="N65" s="119"/>
      <c r="O65" s="119"/>
      <c r="P65" s="80"/>
    </row>
    <row r="66" spans="1:16" s="7" customFormat="1" ht="24.75" customHeight="1" outlineLevel="1" x14ac:dyDescent="0.25">
      <c r="A66" s="137">
        <v>19</v>
      </c>
      <c r="B66" s="117"/>
      <c r="C66" s="119"/>
      <c r="D66" s="116"/>
      <c r="E66" s="188"/>
      <c r="F66" s="188"/>
      <c r="G66" s="165" t="str">
        <f t="shared" si="2"/>
        <v/>
      </c>
      <c r="H66" s="117"/>
      <c r="I66" s="116"/>
      <c r="J66" s="116"/>
      <c r="K66" s="118"/>
      <c r="L66" s="119"/>
      <c r="M66" s="67"/>
      <c r="N66" s="119"/>
      <c r="O66" s="119"/>
      <c r="P66" s="80"/>
    </row>
    <row r="67" spans="1:16" s="7" customFormat="1" ht="24.75" customHeight="1" outlineLevel="1" x14ac:dyDescent="0.25">
      <c r="A67" s="137">
        <v>20</v>
      </c>
      <c r="B67" s="117"/>
      <c r="C67" s="119"/>
      <c r="D67" s="116"/>
      <c r="E67" s="188"/>
      <c r="F67" s="188"/>
      <c r="G67" s="165" t="str">
        <f t="shared" si="2"/>
        <v/>
      </c>
      <c r="H67" s="117"/>
      <c r="I67" s="116"/>
      <c r="J67" s="116"/>
      <c r="K67" s="118"/>
      <c r="L67" s="119"/>
      <c r="M67" s="67"/>
      <c r="N67" s="119"/>
      <c r="O67" s="119"/>
      <c r="P67" s="80"/>
    </row>
    <row r="68" spans="1:16" s="7" customFormat="1" ht="24.75" customHeight="1" outlineLevel="1" x14ac:dyDescent="0.25">
      <c r="A68" s="136">
        <v>21</v>
      </c>
      <c r="B68" s="117"/>
      <c r="C68" s="119"/>
      <c r="D68" s="116"/>
      <c r="E68" s="188"/>
      <c r="F68" s="188"/>
      <c r="G68" s="165" t="str">
        <f t="shared" si="2"/>
        <v/>
      </c>
      <c r="H68" s="117"/>
      <c r="I68" s="116"/>
      <c r="J68" s="116"/>
      <c r="K68" s="118"/>
      <c r="L68" s="119"/>
      <c r="M68" s="113"/>
      <c r="N68" s="119"/>
      <c r="O68" s="119"/>
      <c r="P68" s="80"/>
    </row>
    <row r="69" spans="1:16" s="7" customFormat="1" ht="24.75" customHeight="1" outlineLevel="1" x14ac:dyDescent="0.25">
      <c r="A69" s="136">
        <v>22</v>
      </c>
      <c r="B69" s="117"/>
      <c r="C69" s="119"/>
      <c r="D69" s="116"/>
      <c r="E69" s="188"/>
      <c r="F69" s="188"/>
      <c r="G69" s="165" t="str">
        <f t="shared" si="2"/>
        <v/>
      </c>
      <c r="H69" s="117"/>
      <c r="I69" s="116"/>
      <c r="J69" s="116"/>
      <c r="K69" s="118"/>
      <c r="L69" s="119"/>
      <c r="M69" s="113"/>
      <c r="N69" s="119"/>
      <c r="O69" s="119"/>
      <c r="P69" s="80"/>
    </row>
    <row r="70" spans="1:16" s="7" customFormat="1" ht="24.75" customHeight="1" outlineLevel="1" x14ac:dyDescent="0.25">
      <c r="A70" s="136">
        <v>23</v>
      </c>
      <c r="B70" s="117"/>
      <c r="C70" s="119"/>
      <c r="D70" s="116"/>
      <c r="E70" s="188"/>
      <c r="F70" s="188"/>
      <c r="G70" s="165" t="str">
        <f t="shared" si="2"/>
        <v/>
      </c>
      <c r="H70" s="117"/>
      <c r="I70" s="116"/>
      <c r="J70" s="116"/>
      <c r="K70" s="118"/>
      <c r="L70" s="119"/>
      <c r="M70" s="113"/>
      <c r="N70" s="119"/>
      <c r="O70" s="119"/>
      <c r="P70" s="80"/>
    </row>
    <row r="71" spans="1:16" s="7" customFormat="1" ht="24.75" customHeight="1" outlineLevel="1" x14ac:dyDescent="0.25">
      <c r="A71" s="136">
        <v>24</v>
      </c>
      <c r="B71" s="117"/>
      <c r="C71" s="119"/>
      <c r="D71" s="116"/>
      <c r="E71" s="188"/>
      <c r="F71" s="188"/>
      <c r="G71" s="165" t="str">
        <f t="shared" si="2"/>
        <v/>
      </c>
      <c r="H71" s="117"/>
      <c r="I71" s="116"/>
      <c r="J71" s="116"/>
      <c r="K71" s="118"/>
      <c r="L71" s="119"/>
      <c r="M71" s="113"/>
      <c r="N71" s="119"/>
      <c r="O71" s="119"/>
      <c r="P71" s="80"/>
    </row>
    <row r="72" spans="1:16" s="7" customFormat="1" ht="24.75" customHeight="1" outlineLevel="1" x14ac:dyDescent="0.25">
      <c r="A72" s="137">
        <v>25</v>
      </c>
      <c r="B72" s="117"/>
      <c r="C72" s="119"/>
      <c r="D72" s="116"/>
      <c r="E72" s="188"/>
      <c r="F72" s="188"/>
      <c r="G72" s="165" t="str">
        <f t="shared" si="2"/>
        <v/>
      </c>
      <c r="H72" s="117"/>
      <c r="I72" s="116"/>
      <c r="J72" s="116"/>
      <c r="K72" s="118"/>
      <c r="L72" s="119"/>
      <c r="M72" s="113"/>
      <c r="N72" s="119"/>
      <c r="O72" s="119"/>
      <c r="P72" s="80"/>
    </row>
    <row r="73" spans="1:16" s="7" customFormat="1" ht="24.75" customHeight="1" outlineLevel="1" x14ac:dyDescent="0.25">
      <c r="A73" s="137">
        <v>26</v>
      </c>
      <c r="B73" s="117"/>
      <c r="C73" s="119"/>
      <c r="D73" s="116"/>
      <c r="E73" s="188"/>
      <c r="F73" s="188"/>
      <c r="G73" s="165" t="str">
        <f t="shared" si="2"/>
        <v/>
      </c>
      <c r="H73" s="117"/>
      <c r="I73" s="116"/>
      <c r="J73" s="116"/>
      <c r="K73" s="118"/>
      <c r="L73" s="119"/>
      <c r="M73" s="113"/>
      <c r="N73" s="119"/>
      <c r="O73" s="119"/>
      <c r="P73" s="80"/>
    </row>
    <row r="74" spans="1:16" s="7" customFormat="1" ht="24.75" customHeight="1" outlineLevel="1" x14ac:dyDescent="0.25">
      <c r="A74" s="137">
        <v>27</v>
      </c>
      <c r="B74" s="117"/>
      <c r="C74" s="119"/>
      <c r="D74" s="116"/>
      <c r="E74" s="188"/>
      <c r="F74" s="188"/>
      <c r="G74" s="165" t="str">
        <f t="shared" si="2"/>
        <v/>
      </c>
      <c r="H74" s="117"/>
      <c r="I74" s="116"/>
      <c r="J74" s="116"/>
      <c r="K74" s="118"/>
      <c r="L74" s="119"/>
      <c r="M74" s="113"/>
      <c r="N74" s="119"/>
      <c r="O74" s="119"/>
      <c r="P74" s="80"/>
    </row>
    <row r="75" spans="1:16" s="7" customFormat="1" ht="24.75" customHeight="1" outlineLevel="1" x14ac:dyDescent="0.25">
      <c r="A75" s="137">
        <v>28</v>
      </c>
      <c r="B75" s="117"/>
      <c r="C75" s="119"/>
      <c r="D75" s="116"/>
      <c r="E75" s="188"/>
      <c r="F75" s="188"/>
      <c r="G75" s="165" t="str">
        <f t="shared" si="2"/>
        <v/>
      </c>
      <c r="H75" s="117"/>
      <c r="I75" s="116"/>
      <c r="J75" s="116"/>
      <c r="K75" s="118"/>
      <c r="L75" s="119"/>
      <c r="M75" s="113"/>
      <c r="N75" s="119"/>
      <c r="O75" s="119"/>
      <c r="P75" s="80"/>
    </row>
    <row r="76" spans="1:16" s="7" customFormat="1" ht="24.75" customHeight="1" outlineLevel="1" x14ac:dyDescent="0.25">
      <c r="A76" s="137">
        <v>29</v>
      </c>
      <c r="B76" s="117"/>
      <c r="C76" s="119"/>
      <c r="D76" s="116"/>
      <c r="E76" s="188"/>
      <c r="F76" s="188"/>
      <c r="G76" s="165" t="str">
        <f t="shared" si="2"/>
        <v/>
      </c>
      <c r="H76" s="117"/>
      <c r="I76" s="116"/>
      <c r="J76" s="116"/>
      <c r="K76" s="118"/>
      <c r="L76" s="119"/>
      <c r="M76" s="113"/>
      <c r="N76" s="119"/>
      <c r="O76" s="119"/>
      <c r="P76" s="80"/>
    </row>
    <row r="77" spans="1:16" s="7" customFormat="1" ht="24.75" customHeight="1" outlineLevel="1" x14ac:dyDescent="0.25">
      <c r="A77" s="137">
        <v>30</v>
      </c>
      <c r="B77" s="117"/>
      <c r="C77" s="119"/>
      <c r="D77" s="116"/>
      <c r="E77" s="188"/>
      <c r="F77" s="188"/>
      <c r="G77" s="165" t="str">
        <f t="shared" si="2"/>
        <v/>
      </c>
      <c r="H77" s="117"/>
      <c r="I77" s="116"/>
      <c r="J77" s="116"/>
      <c r="K77" s="118"/>
      <c r="L77" s="119"/>
      <c r="M77" s="113"/>
      <c r="N77" s="119"/>
      <c r="O77" s="119"/>
      <c r="P77" s="80"/>
    </row>
    <row r="78" spans="1:16" s="7" customFormat="1" ht="24.75" customHeight="1" outlineLevel="1" x14ac:dyDescent="0.25">
      <c r="A78" s="137">
        <v>31</v>
      </c>
      <c r="B78" s="117"/>
      <c r="C78" s="119"/>
      <c r="D78" s="116"/>
      <c r="E78" s="188"/>
      <c r="F78" s="188"/>
      <c r="G78" s="165" t="str">
        <f t="shared" si="2"/>
        <v/>
      </c>
      <c r="H78" s="117"/>
      <c r="I78" s="116"/>
      <c r="J78" s="116"/>
      <c r="K78" s="118"/>
      <c r="L78" s="119"/>
      <c r="M78" s="113"/>
      <c r="N78" s="119"/>
      <c r="O78" s="119"/>
      <c r="P78" s="80"/>
    </row>
    <row r="79" spans="1:16" s="7" customFormat="1" ht="24.75" customHeight="1" outlineLevel="1" x14ac:dyDescent="0.25">
      <c r="A79" s="137">
        <v>32</v>
      </c>
      <c r="B79" s="117"/>
      <c r="C79" s="119"/>
      <c r="D79" s="116"/>
      <c r="E79" s="188"/>
      <c r="F79" s="188"/>
      <c r="G79" s="165" t="str">
        <f t="shared" si="2"/>
        <v/>
      </c>
      <c r="H79" s="117"/>
      <c r="I79" s="116"/>
      <c r="J79" s="116"/>
      <c r="K79" s="118"/>
      <c r="L79" s="119"/>
      <c r="M79" s="113"/>
      <c r="N79" s="119"/>
      <c r="O79" s="119"/>
      <c r="P79" s="80"/>
    </row>
    <row r="80" spans="1:16" s="7" customFormat="1" ht="24.75" customHeight="1" outlineLevel="1" x14ac:dyDescent="0.25">
      <c r="A80" s="137">
        <v>33</v>
      </c>
      <c r="B80" s="117"/>
      <c r="C80" s="119"/>
      <c r="D80" s="116"/>
      <c r="E80" s="188"/>
      <c r="F80" s="188"/>
      <c r="G80" s="165" t="str">
        <f t="shared" si="2"/>
        <v/>
      </c>
      <c r="H80" s="117"/>
      <c r="I80" s="116"/>
      <c r="J80" s="116"/>
      <c r="K80" s="118"/>
      <c r="L80" s="119"/>
      <c r="M80" s="113"/>
      <c r="N80" s="119"/>
      <c r="O80" s="119"/>
      <c r="P80" s="80"/>
    </row>
    <row r="81" spans="1:16" s="7" customFormat="1" ht="24.75" customHeight="1" outlineLevel="1" x14ac:dyDescent="0.25">
      <c r="A81" s="137">
        <v>34</v>
      </c>
      <c r="B81" s="117"/>
      <c r="C81" s="119"/>
      <c r="D81" s="116"/>
      <c r="E81" s="188"/>
      <c r="F81" s="188"/>
      <c r="G81" s="16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88"/>
      <c r="F82" s="188"/>
      <c r="G82" s="165" t="str">
        <f t="shared" si="2"/>
        <v/>
      </c>
      <c r="H82" s="117"/>
      <c r="I82" s="116"/>
      <c r="J82" s="116"/>
      <c r="K82" s="118"/>
      <c r="L82" s="119"/>
      <c r="M82" s="113"/>
      <c r="N82" s="119"/>
      <c r="O82" s="119"/>
      <c r="P82" s="80"/>
    </row>
    <row r="83" spans="1:16" s="7" customFormat="1" ht="24.75" customHeight="1" outlineLevel="1" x14ac:dyDescent="0.25">
      <c r="A83" s="137">
        <v>36</v>
      </c>
      <c r="B83" s="117"/>
      <c r="C83" s="119"/>
      <c r="D83" s="116"/>
      <c r="E83" s="188"/>
      <c r="F83" s="188"/>
      <c r="G83" s="165" t="str">
        <f t="shared" si="2"/>
        <v/>
      </c>
      <c r="H83" s="117"/>
      <c r="I83" s="116"/>
      <c r="J83" s="116"/>
      <c r="K83" s="66"/>
      <c r="L83" s="119"/>
      <c r="M83" s="67"/>
      <c r="N83" s="119"/>
      <c r="O83" s="119"/>
      <c r="P83" s="80"/>
    </row>
    <row r="84" spans="1:16" s="7" customFormat="1" ht="24.75" customHeight="1" outlineLevel="1" x14ac:dyDescent="0.25">
      <c r="A84" s="137">
        <v>37</v>
      </c>
      <c r="B84" s="117"/>
      <c r="C84" s="119"/>
      <c r="D84" s="116"/>
      <c r="E84" s="188"/>
      <c r="F84" s="188"/>
      <c r="G84" s="165" t="str">
        <f t="shared" si="2"/>
        <v/>
      </c>
      <c r="H84" s="117"/>
      <c r="I84" s="116"/>
      <c r="J84" s="116"/>
      <c r="K84" s="118"/>
      <c r="L84" s="119"/>
      <c r="M84" s="67"/>
      <c r="N84" s="119"/>
      <c r="O84" s="119"/>
      <c r="P84" s="80"/>
    </row>
    <row r="85" spans="1:16" s="7" customFormat="1" ht="24.75" customHeight="1" outlineLevel="1" x14ac:dyDescent="0.25">
      <c r="A85" s="137">
        <v>38</v>
      </c>
      <c r="B85" s="117"/>
      <c r="C85" s="119"/>
      <c r="D85" s="116"/>
      <c r="E85" s="188"/>
      <c r="F85" s="188"/>
      <c r="G85" s="165" t="str">
        <f t="shared" si="2"/>
        <v/>
      </c>
      <c r="H85" s="117"/>
      <c r="I85" s="116"/>
      <c r="J85" s="116"/>
      <c r="K85" s="118"/>
      <c r="L85" s="119"/>
      <c r="M85" s="67"/>
      <c r="N85" s="119"/>
      <c r="O85" s="119"/>
      <c r="P85" s="80"/>
    </row>
    <row r="86" spans="1:16" s="7" customFormat="1" ht="24.75" customHeight="1" outlineLevel="1" x14ac:dyDescent="0.25">
      <c r="A86" s="137">
        <v>39</v>
      </c>
      <c r="B86" s="117"/>
      <c r="C86" s="119"/>
      <c r="D86" s="116"/>
      <c r="E86" s="188"/>
      <c r="F86" s="188"/>
      <c r="G86" s="165" t="str">
        <f t="shared" si="2"/>
        <v/>
      </c>
      <c r="H86" s="117"/>
      <c r="I86" s="116"/>
      <c r="J86" s="116"/>
      <c r="K86" s="118"/>
      <c r="L86" s="119"/>
      <c r="M86" s="67"/>
      <c r="N86" s="119"/>
      <c r="O86" s="119"/>
      <c r="P86" s="80"/>
    </row>
    <row r="87" spans="1:16" s="7" customFormat="1" ht="24.75" customHeight="1" outlineLevel="1" x14ac:dyDescent="0.25">
      <c r="A87" s="137">
        <v>40</v>
      </c>
      <c r="B87" s="117"/>
      <c r="C87" s="119"/>
      <c r="D87" s="116"/>
      <c r="E87" s="188"/>
      <c r="F87" s="188"/>
      <c r="G87" s="165" t="str">
        <f t="shared" si="2"/>
        <v/>
      </c>
      <c r="H87" s="117"/>
      <c r="I87" s="116"/>
      <c r="J87" s="116"/>
      <c r="K87" s="118"/>
      <c r="L87" s="119"/>
      <c r="M87" s="67"/>
      <c r="N87" s="119"/>
      <c r="O87" s="119"/>
      <c r="P87" s="80"/>
    </row>
    <row r="88" spans="1:16" s="7" customFormat="1" ht="24.75" customHeight="1" outlineLevel="1" x14ac:dyDescent="0.25">
      <c r="A88" s="136">
        <v>41</v>
      </c>
      <c r="B88" s="117"/>
      <c r="C88" s="119"/>
      <c r="D88" s="116"/>
      <c r="E88" s="188"/>
      <c r="F88" s="188"/>
      <c r="G88" s="165" t="str">
        <f t="shared" si="2"/>
        <v/>
      </c>
      <c r="H88" s="117"/>
      <c r="I88" s="116"/>
      <c r="J88" s="116"/>
      <c r="K88" s="118"/>
      <c r="L88" s="119"/>
      <c r="M88" s="67"/>
      <c r="N88" s="119"/>
      <c r="O88" s="119"/>
      <c r="P88" s="80"/>
    </row>
    <row r="89" spans="1:16" s="7" customFormat="1" ht="24.75" customHeight="1" outlineLevel="1" x14ac:dyDescent="0.25">
      <c r="A89" s="136">
        <v>42</v>
      </c>
      <c r="B89" s="117"/>
      <c r="C89" s="119"/>
      <c r="D89" s="116"/>
      <c r="E89" s="188"/>
      <c r="F89" s="188"/>
      <c r="G89" s="165" t="str">
        <f t="shared" si="2"/>
        <v/>
      </c>
      <c r="H89" s="117"/>
      <c r="I89" s="116"/>
      <c r="J89" s="116"/>
      <c r="K89" s="118"/>
      <c r="L89" s="119"/>
      <c r="M89" s="67"/>
      <c r="N89" s="119"/>
      <c r="O89" s="119"/>
      <c r="P89" s="80"/>
    </row>
    <row r="90" spans="1:16" s="7" customFormat="1" ht="24.75" customHeight="1" outlineLevel="1" x14ac:dyDescent="0.25">
      <c r="A90" s="136">
        <v>43</v>
      </c>
      <c r="B90" s="64"/>
      <c r="C90" s="65"/>
      <c r="D90" s="63"/>
      <c r="E90" s="138"/>
      <c r="F90" s="138"/>
      <c r="G90" s="165" t="str">
        <f t="shared" si="2"/>
        <v/>
      </c>
      <c r="H90" s="64"/>
      <c r="I90" s="63"/>
      <c r="J90" s="63"/>
      <c r="K90" s="66"/>
      <c r="L90" s="65"/>
      <c r="M90" s="67"/>
      <c r="N90" s="65"/>
      <c r="O90" s="65"/>
      <c r="P90" s="80"/>
    </row>
    <row r="91" spans="1:16" s="7" customFormat="1" ht="24.75" customHeight="1" outlineLevel="1" x14ac:dyDescent="0.25">
      <c r="A91" s="136">
        <v>44</v>
      </c>
      <c r="B91" s="64"/>
      <c r="C91" s="65"/>
      <c r="D91" s="63"/>
      <c r="E91" s="138"/>
      <c r="F91" s="138"/>
      <c r="G91" s="165" t="str">
        <f t="shared" si="2"/>
        <v/>
      </c>
      <c r="H91" s="64"/>
      <c r="I91" s="63"/>
      <c r="J91" s="63"/>
      <c r="K91" s="66"/>
      <c r="L91" s="65"/>
      <c r="M91" s="67"/>
      <c r="N91" s="65"/>
      <c r="O91" s="65"/>
      <c r="P91" s="80"/>
    </row>
    <row r="92" spans="1:16" s="7" customFormat="1" ht="24.75" customHeight="1" outlineLevel="1" x14ac:dyDescent="0.25">
      <c r="A92" s="137">
        <v>45</v>
      </c>
      <c r="B92" s="64"/>
      <c r="C92" s="65"/>
      <c r="D92" s="63"/>
      <c r="E92" s="138"/>
      <c r="F92" s="138"/>
      <c r="G92" s="165" t="str">
        <f t="shared" si="2"/>
        <v/>
      </c>
      <c r="H92" s="64"/>
      <c r="I92" s="63"/>
      <c r="J92" s="63"/>
      <c r="K92" s="66"/>
      <c r="L92" s="65"/>
      <c r="M92" s="67"/>
      <c r="N92" s="65"/>
      <c r="O92" s="65"/>
      <c r="P92" s="80"/>
    </row>
    <row r="93" spans="1:16" s="7" customFormat="1" ht="24.75" customHeight="1" outlineLevel="1" x14ac:dyDescent="0.25">
      <c r="A93" s="137">
        <v>46</v>
      </c>
      <c r="B93" s="64"/>
      <c r="C93" s="65"/>
      <c r="D93" s="63"/>
      <c r="E93" s="138"/>
      <c r="F93" s="138"/>
      <c r="G93" s="165" t="str">
        <f t="shared" si="2"/>
        <v/>
      </c>
      <c r="H93" s="64"/>
      <c r="I93" s="63"/>
      <c r="J93" s="63"/>
      <c r="K93" s="66"/>
      <c r="L93" s="65"/>
      <c r="M93" s="67"/>
      <c r="N93" s="65"/>
      <c r="O93" s="65"/>
      <c r="P93" s="80"/>
    </row>
    <row r="94" spans="1:16" s="7" customFormat="1" ht="24.75" customHeight="1" outlineLevel="1" x14ac:dyDescent="0.25">
      <c r="A94" s="137">
        <v>47</v>
      </c>
      <c r="B94" s="64"/>
      <c r="C94" s="65"/>
      <c r="D94" s="63"/>
      <c r="E94" s="138"/>
      <c r="F94" s="138"/>
      <c r="G94" s="165" t="str">
        <f t="shared" si="2"/>
        <v/>
      </c>
      <c r="H94" s="64"/>
      <c r="I94" s="63"/>
      <c r="J94" s="63"/>
      <c r="K94" s="66"/>
      <c r="L94" s="65"/>
      <c r="M94" s="67"/>
      <c r="N94" s="65"/>
      <c r="O94" s="65"/>
      <c r="P94" s="80"/>
    </row>
    <row r="95" spans="1:16" s="7" customFormat="1" ht="24.75" customHeight="1" outlineLevel="1" x14ac:dyDescent="0.25">
      <c r="A95" s="137">
        <v>48</v>
      </c>
      <c r="B95" s="64"/>
      <c r="C95" s="65"/>
      <c r="D95" s="63"/>
      <c r="E95" s="138"/>
      <c r="F95" s="138"/>
      <c r="G95" s="165" t="str">
        <f t="shared" si="2"/>
        <v/>
      </c>
      <c r="H95" s="64"/>
      <c r="I95" s="63"/>
      <c r="J95" s="63"/>
      <c r="K95" s="66"/>
      <c r="L95" s="65"/>
      <c r="M95" s="67"/>
      <c r="N95" s="65"/>
      <c r="O95" s="65"/>
      <c r="P95" s="80"/>
    </row>
    <row r="96" spans="1:16" s="7" customFormat="1" ht="24.75" customHeight="1" outlineLevel="1" x14ac:dyDescent="0.25">
      <c r="A96" s="137">
        <v>49</v>
      </c>
      <c r="B96" s="64"/>
      <c r="C96" s="65"/>
      <c r="D96" s="63"/>
      <c r="E96" s="138"/>
      <c r="F96" s="138"/>
      <c r="G96" s="165" t="str">
        <f t="shared" si="2"/>
        <v/>
      </c>
      <c r="H96" s="64"/>
      <c r="I96" s="63"/>
      <c r="J96" s="63"/>
      <c r="K96" s="66"/>
      <c r="L96" s="65"/>
      <c r="M96" s="67"/>
      <c r="N96" s="65"/>
      <c r="O96" s="65"/>
      <c r="P96" s="80"/>
    </row>
    <row r="97" spans="1:16" s="7" customFormat="1" ht="24.75" customHeight="1" outlineLevel="1" x14ac:dyDescent="0.25">
      <c r="A97" s="137">
        <v>50</v>
      </c>
      <c r="B97" s="64"/>
      <c r="C97" s="65"/>
      <c r="D97" s="63"/>
      <c r="E97" s="138"/>
      <c r="F97" s="138"/>
      <c r="G97" s="165" t="str">
        <f t="shared" si="2"/>
        <v/>
      </c>
      <c r="H97" s="64"/>
      <c r="I97" s="63"/>
      <c r="J97" s="63"/>
      <c r="K97" s="66"/>
      <c r="L97" s="65"/>
      <c r="M97" s="67"/>
      <c r="N97" s="65"/>
      <c r="O97" s="65"/>
      <c r="P97" s="80"/>
    </row>
    <row r="98" spans="1:16" s="7" customFormat="1" ht="24.75" customHeight="1" outlineLevel="1" x14ac:dyDescent="0.25">
      <c r="A98" s="137">
        <v>51</v>
      </c>
      <c r="B98" s="64"/>
      <c r="C98" s="65"/>
      <c r="D98" s="63"/>
      <c r="E98" s="138"/>
      <c r="F98" s="138"/>
      <c r="G98" s="165" t="str">
        <f t="shared" si="2"/>
        <v/>
      </c>
      <c r="H98" s="64"/>
      <c r="I98" s="63"/>
      <c r="J98" s="63"/>
      <c r="K98" s="66"/>
      <c r="L98" s="65"/>
      <c r="M98" s="67"/>
      <c r="N98" s="65"/>
      <c r="O98" s="65"/>
      <c r="P98" s="80"/>
    </row>
    <row r="99" spans="1:16" s="7" customFormat="1" ht="24.75" customHeight="1" outlineLevel="1" x14ac:dyDescent="0.25">
      <c r="A99" s="137">
        <v>52</v>
      </c>
      <c r="B99" s="64"/>
      <c r="C99" s="65"/>
      <c r="D99" s="63"/>
      <c r="E99" s="138"/>
      <c r="F99" s="138"/>
      <c r="G99" s="165" t="str">
        <f t="shared" si="2"/>
        <v/>
      </c>
      <c r="H99" s="64"/>
      <c r="I99" s="63"/>
      <c r="J99" s="63"/>
      <c r="K99" s="66"/>
      <c r="L99" s="65"/>
      <c r="M99" s="67"/>
      <c r="N99" s="65"/>
      <c r="O99" s="65"/>
      <c r="P99" s="80"/>
    </row>
    <row r="100" spans="1:16" s="7" customFormat="1" ht="24.75" customHeight="1" outlineLevel="1" x14ac:dyDescent="0.25">
      <c r="A100" s="137">
        <v>53</v>
      </c>
      <c r="B100" s="64"/>
      <c r="C100" s="65"/>
      <c r="D100" s="63"/>
      <c r="E100" s="138"/>
      <c r="F100" s="138"/>
      <c r="G100" s="165" t="str">
        <f t="shared" si="2"/>
        <v/>
      </c>
      <c r="H100" s="64"/>
      <c r="I100" s="63"/>
      <c r="J100" s="63"/>
      <c r="K100" s="66"/>
      <c r="L100" s="65"/>
      <c r="M100" s="67"/>
      <c r="N100" s="65"/>
      <c r="O100" s="65"/>
      <c r="P100" s="80"/>
    </row>
    <row r="101" spans="1:16" s="7" customFormat="1" ht="24.75" customHeight="1" outlineLevel="1" x14ac:dyDescent="0.25">
      <c r="A101" s="137">
        <v>54</v>
      </c>
      <c r="B101" s="64"/>
      <c r="C101" s="65"/>
      <c r="D101" s="63"/>
      <c r="E101" s="138"/>
      <c r="F101" s="138"/>
      <c r="G101" s="165" t="str">
        <f t="shared" si="2"/>
        <v/>
      </c>
      <c r="H101" s="64"/>
      <c r="I101" s="63"/>
      <c r="J101" s="63"/>
      <c r="K101" s="66"/>
      <c r="L101" s="65"/>
      <c r="M101" s="67"/>
      <c r="N101" s="65"/>
      <c r="O101" s="65"/>
      <c r="P101" s="80"/>
    </row>
    <row r="102" spans="1:16" s="7" customFormat="1" ht="24.75" customHeight="1" outlineLevel="1" x14ac:dyDescent="0.25">
      <c r="A102" s="137">
        <v>55</v>
      </c>
      <c r="B102" s="64"/>
      <c r="C102" s="65"/>
      <c r="D102" s="63"/>
      <c r="E102" s="138"/>
      <c r="F102" s="138"/>
      <c r="G102" s="165" t="str">
        <f t="shared" si="2"/>
        <v/>
      </c>
      <c r="H102" s="64"/>
      <c r="I102" s="63"/>
      <c r="J102" s="63"/>
      <c r="K102" s="66"/>
      <c r="L102" s="65"/>
      <c r="M102" s="67"/>
      <c r="N102" s="65"/>
      <c r="O102" s="65"/>
      <c r="P102" s="80"/>
    </row>
    <row r="103" spans="1:16" s="7" customFormat="1" ht="24.75" customHeight="1" outlineLevel="1" x14ac:dyDescent="0.25">
      <c r="A103" s="137">
        <v>56</v>
      </c>
      <c r="B103" s="64"/>
      <c r="C103" s="65"/>
      <c r="D103" s="63"/>
      <c r="E103" s="138"/>
      <c r="F103" s="138"/>
      <c r="G103" s="165" t="str">
        <f t="shared" si="2"/>
        <v/>
      </c>
      <c r="H103" s="64"/>
      <c r="I103" s="63"/>
      <c r="J103" s="63"/>
      <c r="K103" s="66"/>
      <c r="L103" s="65"/>
      <c r="M103" s="67"/>
      <c r="N103" s="65"/>
      <c r="O103" s="65"/>
      <c r="P103" s="80"/>
    </row>
    <row r="104" spans="1:16" s="7" customFormat="1" ht="24.75" customHeight="1" outlineLevel="1" x14ac:dyDescent="0.25">
      <c r="A104" s="137">
        <v>57</v>
      </c>
      <c r="B104" s="64"/>
      <c r="C104" s="65"/>
      <c r="D104" s="63"/>
      <c r="E104" s="138"/>
      <c r="F104" s="138"/>
      <c r="G104" s="165" t="str">
        <f t="shared" si="2"/>
        <v/>
      </c>
      <c r="H104" s="64"/>
      <c r="I104" s="63"/>
      <c r="J104" s="63"/>
      <c r="K104" s="66"/>
      <c r="L104" s="65"/>
      <c r="M104" s="67"/>
      <c r="N104" s="65"/>
      <c r="O104" s="65"/>
      <c r="P104" s="80"/>
    </row>
    <row r="105" spans="1:16" s="7" customFormat="1" ht="24.75" customHeight="1" outlineLevel="1" x14ac:dyDescent="0.25">
      <c r="A105" s="137">
        <v>58</v>
      </c>
      <c r="B105" s="64"/>
      <c r="C105" s="65"/>
      <c r="D105" s="63"/>
      <c r="E105" s="138"/>
      <c r="F105" s="138"/>
      <c r="G105" s="165" t="str">
        <f t="shared" si="2"/>
        <v/>
      </c>
      <c r="H105" s="64"/>
      <c r="I105" s="63"/>
      <c r="J105" s="63"/>
      <c r="K105" s="66"/>
      <c r="L105" s="65"/>
      <c r="M105" s="67"/>
      <c r="N105" s="65"/>
      <c r="O105" s="65"/>
      <c r="P105" s="80"/>
    </row>
    <row r="106" spans="1:16" s="7" customFormat="1" ht="24.75" customHeight="1" outlineLevel="1" x14ac:dyDescent="0.25">
      <c r="A106" s="137">
        <v>59</v>
      </c>
      <c r="B106" s="64"/>
      <c r="C106" s="65"/>
      <c r="D106" s="63"/>
      <c r="E106" s="138"/>
      <c r="F106" s="138"/>
      <c r="G106" s="165" t="str">
        <f t="shared" si="2"/>
        <v/>
      </c>
      <c r="H106" s="64"/>
      <c r="I106" s="63"/>
      <c r="J106" s="63"/>
      <c r="K106" s="66"/>
      <c r="L106" s="65"/>
      <c r="M106" s="67"/>
      <c r="N106" s="65"/>
      <c r="O106" s="65"/>
      <c r="P106" s="80"/>
    </row>
    <row r="107" spans="1:16" s="7" customFormat="1" ht="24.75" customHeight="1" outlineLevel="1" thickBot="1" x14ac:dyDescent="0.3">
      <c r="A107" s="137">
        <v>60</v>
      </c>
      <c r="B107" s="64"/>
      <c r="C107" s="65"/>
      <c r="D107" s="63"/>
      <c r="E107" s="138"/>
      <c r="F107" s="138"/>
      <c r="G107" s="165" t="str">
        <f t="shared" si="2"/>
        <v/>
      </c>
      <c r="H107" s="64"/>
      <c r="I107" s="63"/>
      <c r="J107" s="63"/>
      <c r="K107" s="66"/>
      <c r="L107" s="65"/>
      <c r="M107" s="67"/>
      <c r="N107" s="65"/>
      <c r="O107" s="65"/>
      <c r="P107" s="80"/>
    </row>
    <row r="108" spans="1:16" ht="29.45" customHeight="1" thickBot="1" x14ac:dyDescent="0.3">
      <c r="O108" s="178" t="str">
        <f>HYPERLINK("#Integrante_1!A1","INICIO")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7"/>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t="s">
        <v>2683</v>
      </c>
      <c r="E114" s="188" t="s">
        <v>2684</v>
      </c>
      <c r="F114" s="138">
        <v>44196</v>
      </c>
      <c r="G114" s="165">
        <f>IF(AND(E114&lt;&gt;"",F114&lt;&gt;""),((F114-E114)/30),"")</f>
        <v>10.633333333333333</v>
      </c>
      <c r="H114" s="117" t="s">
        <v>2716</v>
      </c>
      <c r="I114" s="116" t="s">
        <v>36</v>
      </c>
      <c r="J114" s="116" t="s">
        <v>52</v>
      </c>
      <c r="K114" s="68">
        <v>1396485179</v>
      </c>
      <c r="L114" s="101">
        <f>+IF(AND(K114&gt;0,O114="Ejecución"),(K114/877802)*Tabla28[[#This Row],[% participación]],IF(AND(K114&gt;0,O114&lt;&gt;"Ejecución"),"-",""))</f>
        <v>1590.8885819353338</v>
      </c>
      <c r="M114" s="119" t="s">
        <v>1148</v>
      </c>
      <c r="N114" s="174">
        <f>+IF(M116="No",1,IF(M116="Si","Ingrese %",""))</f>
        <v>1</v>
      </c>
      <c r="O114" s="170" t="s">
        <v>1150</v>
      </c>
      <c r="P114" s="79"/>
    </row>
    <row r="115" spans="1:16" s="6" customFormat="1" ht="24.75" customHeight="1" x14ac:dyDescent="0.25">
      <c r="A115" s="136">
        <v>2</v>
      </c>
      <c r="B115" s="168" t="s">
        <v>2672</v>
      </c>
      <c r="C115" s="169" t="s">
        <v>31</v>
      </c>
      <c r="D115" s="116" t="s">
        <v>2685</v>
      </c>
      <c r="E115" s="188" t="s">
        <v>2686</v>
      </c>
      <c r="F115" s="138">
        <v>44196</v>
      </c>
      <c r="G115" s="165">
        <f t="shared" ref="G115:G116" si="3">IF(AND(E115&lt;&gt;"",F115&lt;&gt;""),((F115-E115)/30),"")</f>
        <v>10.666666666666666</v>
      </c>
      <c r="H115" s="117" t="s">
        <v>2717</v>
      </c>
      <c r="I115" s="116" t="s">
        <v>36</v>
      </c>
      <c r="J115" s="116" t="s">
        <v>103</v>
      </c>
      <c r="K115" s="68">
        <v>2407111857</v>
      </c>
      <c r="L115" s="101">
        <f>+IF(AND(K115&gt;0,O115="Ejecución"),(K115/877802)*Tabla28[[#This Row],[% participación]],IF(AND(K115&gt;0,O115&lt;&gt;"Ejecución"),"-",""))</f>
        <v>2742.2036598230579</v>
      </c>
      <c r="M115" s="119" t="s">
        <v>1148</v>
      </c>
      <c r="N115" s="174">
        <f>+IF(M116="No",1,IF(M116="Si","Ingrese %",""))</f>
        <v>1</v>
      </c>
      <c r="O115" s="170" t="s">
        <v>1150</v>
      </c>
      <c r="P115" s="79"/>
    </row>
    <row r="116" spans="1:16" s="6" customFormat="1" ht="24.75" customHeight="1" x14ac:dyDescent="0.25">
      <c r="A116" s="136">
        <v>3</v>
      </c>
      <c r="B116" s="168" t="s">
        <v>2672</v>
      </c>
      <c r="C116" s="169" t="s">
        <v>31</v>
      </c>
      <c r="D116" s="116" t="s">
        <v>2687</v>
      </c>
      <c r="E116" s="188" t="s">
        <v>2686</v>
      </c>
      <c r="F116" s="138">
        <v>44196</v>
      </c>
      <c r="G116" s="165">
        <f t="shared" si="3"/>
        <v>10.666666666666666</v>
      </c>
      <c r="H116" s="117" t="s">
        <v>2718</v>
      </c>
      <c r="I116" s="116" t="s">
        <v>36</v>
      </c>
      <c r="J116" s="116" t="s">
        <v>122</v>
      </c>
      <c r="K116" s="68">
        <v>807730046</v>
      </c>
      <c r="L116" s="101">
        <f>+IF(AND(K116&gt;0,O116="Ejecución"),(K116/877802)*Tabla28[[#This Row],[% participación]],IF(AND(K116&gt;0,O116&lt;&gt;"Ejecución"),"-",""))</f>
        <v>920.17339445569735</v>
      </c>
      <c r="M116" s="119" t="s">
        <v>1148</v>
      </c>
      <c r="N116" s="174">
        <f t="shared" ref="N116:N160" si="4">+IF(M116="No",1,IF(M116="Si","Ingrese %",""))</f>
        <v>1</v>
      </c>
      <c r="O116" s="170" t="s">
        <v>1150</v>
      </c>
      <c r="P116" s="79"/>
    </row>
    <row r="117" spans="1:16" s="6" customFormat="1" ht="24.75" customHeight="1" outlineLevel="1" x14ac:dyDescent="0.25">
      <c r="A117" s="136">
        <v>4</v>
      </c>
      <c r="B117" s="168" t="s">
        <v>2672</v>
      </c>
      <c r="C117" s="169" t="s">
        <v>31</v>
      </c>
      <c r="D117" s="116" t="s">
        <v>2688</v>
      </c>
      <c r="E117" s="188" t="s">
        <v>2689</v>
      </c>
      <c r="F117" s="138">
        <v>44196</v>
      </c>
      <c r="G117" s="165">
        <f t="shared" ref="G117:G159" si="5">IF(AND(E117&lt;&gt;"",F117&lt;&gt;""),((F117-E117)/30),"")</f>
        <v>10.6</v>
      </c>
      <c r="H117" s="117" t="s">
        <v>2719</v>
      </c>
      <c r="I117" s="116" t="s">
        <v>64</v>
      </c>
      <c r="J117" s="116" t="s">
        <v>377</v>
      </c>
      <c r="K117" s="68">
        <v>1496168470</v>
      </c>
      <c r="L117" s="101">
        <f>+IF(AND(K117&gt;0,O117="Ejecución"),(K117/877802)*Tabla28[[#This Row],[% participación]],IF(AND(K117&gt;0,O117&lt;&gt;"Ejecución"),"-",""))</f>
        <v>1704.4486911626996</v>
      </c>
      <c r="M117" s="119" t="s">
        <v>1148</v>
      </c>
      <c r="N117" s="174">
        <f t="shared" si="4"/>
        <v>1</v>
      </c>
      <c r="O117" s="170" t="s">
        <v>1150</v>
      </c>
      <c r="P117" s="79"/>
    </row>
    <row r="118" spans="1:16" s="7" customFormat="1" ht="24.75" customHeight="1" outlineLevel="1" x14ac:dyDescent="0.25">
      <c r="A118" s="137">
        <v>5</v>
      </c>
      <c r="B118" s="168" t="s">
        <v>2672</v>
      </c>
      <c r="C118" s="169" t="s">
        <v>31</v>
      </c>
      <c r="D118" s="116" t="s">
        <v>2690</v>
      </c>
      <c r="E118" s="116" t="s">
        <v>2689</v>
      </c>
      <c r="F118" s="138">
        <v>44196</v>
      </c>
      <c r="G118" s="165">
        <f t="shared" si="5"/>
        <v>10.6</v>
      </c>
      <c r="H118" s="117" t="s">
        <v>2720</v>
      </c>
      <c r="I118" s="116" t="s">
        <v>64</v>
      </c>
      <c r="J118" s="116" t="s">
        <v>377</v>
      </c>
      <c r="K118" s="68">
        <v>2513477978</v>
      </c>
      <c r="L118" s="101">
        <f>+IF(AND(K118&gt;0,O118="Ejecución"),(K118/877802)*Tabla28[[#This Row],[% participación]],IF(AND(K118&gt;0,O118&lt;&gt;"Ejecución"),"-",""))</f>
        <v>2863.3769095992034</v>
      </c>
      <c r="M118" s="119" t="s">
        <v>1148</v>
      </c>
      <c r="N118" s="174">
        <f t="shared" si="4"/>
        <v>1</v>
      </c>
      <c r="O118" s="170" t="s">
        <v>1150</v>
      </c>
      <c r="P118" s="80"/>
    </row>
    <row r="119" spans="1:16" s="7" customFormat="1" ht="24.75" customHeight="1" outlineLevel="1" x14ac:dyDescent="0.25">
      <c r="A119" s="137">
        <v>6</v>
      </c>
      <c r="B119" s="168" t="s">
        <v>2672</v>
      </c>
      <c r="C119" s="169" t="s">
        <v>31</v>
      </c>
      <c r="D119" s="116" t="s">
        <v>2691</v>
      </c>
      <c r="E119" s="116" t="s">
        <v>2692</v>
      </c>
      <c r="F119" s="138">
        <v>44196</v>
      </c>
      <c r="G119" s="165">
        <f t="shared" si="5"/>
        <v>10.333333333333334</v>
      </c>
      <c r="H119" s="117" t="s">
        <v>2721</v>
      </c>
      <c r="I119" s="116" t="s">
        <v>110</v>
      </c>
      <c r="J119" s="116" t="s">
        <v>782</v>
      </c>
      <c r="K119" s="68">
        <v>1015160423</v>
      </c>
      <c r="L119" s="101">
        <f>+IF(AND(K119&gt;0,O119="Ejecución"),(K119/877802)*Tabla28[[#This Row],[% participación]],IF(AND(K119&gt;0,O119&lt;&gt;"Ejecución"),"-",""))</f>
        <v>1156.4799613124601</v>
      </c>
      <c r="M119" s="119" t="s">
        <v>1148</v>
      </c>
      <c r="N119" s="174">
        <f t="shared" si="4"/>
        <v>1</v>
      </c>
      <c r="O119" s="170" t="s">
        <v>1150</v>
      </c>
      <c r="P119" s="80"/>
    </row>
    <row r="120" spans="1:16" s="7" customFormat="1" ht="24.75" customHeight="1" outlineLevel="1" x14ac:dyDescent="0.25">
      <c r="A120" s="137">
        <v>7</v>
      </c>
      <c r="B120" s="168" t="s">
        <v>2672</v>
      </c>
      <c r="C120" s="169" t="s">
        <v>31</v>
      </c>
      <c r="D120" s="116" t="s">
        <v>2693</v>
      </c>
      <c r="E120" s="116" t="s">
        <v>2692</v>
      </c>
      <c r="F120" s="138">
        <v>44196</v>
      </c>
      <c r="G120" s="165">
        <f t="shared" si="5"/>
        <v>10.333333333333334</v>
      </c>
      <c r="H120" s="117" t="s">
        <v>2722</v>
      </c>
      <c r="I120" s="116" t="s">
        <v>110</v>
      </c>
      <c r="J120" s="116" t="s">
        <v>802</v>
      </c>
      <c r="K120" s="68">
        <v>3957540452</v>
      </c>
      <c r="L120" s="101">
        <f>+IF(AND(K120&gt;0,O120="Ejecución"),(K120/877802)*Tabla28[[#This Row],[% participación]],IF(AND(K120&gt;0,O120&lt;&gt;"Ejecución"),"-",""))</f>
        <v>4508.4659775211267</v>
      </c>
      <c r="M120" s="119" t="s">
        <v>1148</v>
      </c>
      <c r="N120" s="174">
        <f t="shared" si="4"/>
        <v>1</v>
      </c>
      <c r="O120" s="170" t="s">
        <v>1150</v>
      </c>
      <c r="P120" s="80"/>
    </row>
    <row r="121" spans="1:16" s="7" customFormat="1" ht="24.75" customHeight="1" outlineLevel="1" x14ac:dyDescent="0.25">
      <c r="A121" s="137">
        <v>8</v>
      </c>
      <c r="B121" s="168" t="s">
        <v>2672</v>
      </c>
      <c r="C121" s="169" t="s">
        <v>31</v>
      </c>
      <c r="D121" s="116" t="s">
        <v>2694</v>
      </c>
      <c r="E121" s="116" t="s">
        <v>2695</v>
      </c>
      <c r="F121" s="138">
        <v>44196</v>
      </c>
      <c r="G121" s="165">
        <f t="shared" si="5"/>
        <v>10.533333333333333</v>
      </c>
      <c r="H121" s="117" t="s">
        <v>2723</v>
      </c>
      <c r="I121" s="116" t="s">
        <v>396</v>
      </c>
      <c r="J121" s="116" t="s">
        <v>885</v>
      </c>
      <c r="K121" s="68">
        <v>3212593335</v>
      </c>
      <c r="L121" s="101">
        <f>+IF(AND(K121&gt;0,O121="Ejecución"),(K121/877802)*Tabla28[[#This Row],[% participación]],IF(AND(K121&gt;0,O121&lt;&gt;"Ejecución"),"-",""))</f>
        <v>3659.8154652188077</v>
      </c>
      <c r="M121" s="119" t="s">
        <v>1148</v>
      </c>
      <c r="N121" s="174">
        <f t="shared" si="4"/>
        <v>1</v>
      </c>
      <c r="O121" s="170" t="s">
        <v>1150</v>
      </c>
      <c r="P121" s="80"/>
    </row>
    <row r="122" spans="1:16" s="7" customFormat="1" ht="24.75" customHeight="1" outlineLevel="1" x14ac:dyDescent="0.25">
      <c r="A122" s="137">
        <v>9</v>
      </c>
      <c r="B122" s="168" t="s">
        <v>2672</v>
      </c>
      <c r="C122" s="169" t="s">
        <v>31</v>
      </c>
      <c r="D122" s="116" t="s">
        <v>2696</v>
      </c>
      <c r="E122" s="116" t="s">
        <v>2695</v>
      </c>
      <c r="F122" s="138">
        <v>44196</v>
      </c>
      <c r="G122" s="165">
        <f t="shared" si="5"/>
        <v>10.533333333333333</v>
      </c>
      <c r="H122" s="117" t="s">
        <v>2724</v>
      </c>
      <c r="I122" s="116" t="s">
        <v>396</v>
      </c>
      <c r="J122" s="116" t="s">
        <v>874</v>
      </c>
      <c r="K122" s="68">
        <v>4320079754</v>
      </c>
      <c r="L122" s="101">
        <f>+IF(AND(K122&gt;0,O122="Ejecución"),(K122/877802)*Tabla28[[#This Row],[% participación]],IF(AND(K122&gt;0,O122&lt;&gt;"Ejecución"),"-",""))</f>
        <v>4921.4740385645055</v>
      </c>
      <c r="M122" s="119" t="s">
        <v>1148</v>
      </c>
      <c r="N122" s="174">
        <f t="shared" si="4"/>
        <v>1</v>
      </c>
      <c r="O122" s="170" t="s">
        <v>1150</v>
      </c>
      <c r="P122" s="80"/>
    </row>
    <row r="123" spans="1:16" s="7" customFormat="1" ht="24.75" customHeight="1" outlineLevel="1" x14ac:dyDescent="0.25">
      <c r="A123" s="137">
        <v>10</v>
      </c>
      <c r="B123" s="168" t="s">
        <v>2672</v>
      </c>
      <c r="C123" s="169" t="s">
        <v>31</v>
      </c>
      <c r="D123" s="116" t="s">
        <v>2697</v>
      </c>
      <c r="E123" s="116" t="s">
        <v>2698</v>
      </c>
      <c r="F123" s="138">
        <v>44196</v>
      </c>
      <c r="G123" s="165">
        <f t="shared" si="5"/>
        <v>10.3</v>
      </c>
      <c r="H123" s="117" t="s">
        <v>2725</v>
      </c>
      <c r="I123" s="116" t="s">
        <v>396</v>
      </c>
      <c r="J123" s="116" t="s">
        <v>874</v>
      </c>
      <c r="K123" s="68">
        <v>6757476073</v>
      </c>
      <c r="L123" s="101">
        <f>+IF(AND(K123&gt;0,O123="Ejecución"),(K123/877802)*Tabla28[[#This Row],[% participación]],IF(AND(K123&gt;0,O123&lt;&gt;"Ejecución"),"-",""))</f>
        <v>7698.1780321758206</v>
      </c>
      <c r="M123" s="119" t="s">
        <v>1148</v>
      </c>
      <c r="N123" s="174">
        <f t="shared" si="4"/>
        <v>1</v>
      </c>
      <c r="O123" s="170" t="s">
        <v>1150</v>
      </c>
      <c r="P123" s="80"/>
    </row>
    <row r="124" spans="1:16" s="7" customFormat="1" ht="24.75" customHeight="1" outlineLevel="1" x14ac:dyDescent="0.25">
      <c r="A124" s="137">
        <v>11</v>
      </c>
      <c r="B124" s="168" t="s">
        <v>2672</v>
      </c>
      <c r="C124" s="169" t="s">
        <v>31</v>
      </c>
      <c r="D124" s="116" t="s">
        <v>2699</v>
      </c>
      <c r="E124" s="116" t="s">
        <v>2700</v>
      </c>
      <c r="F124" s="138">
        <v>44196</v>
      </c>
      <c r="G124" s="165">
        <f t="shared" si="5"/>
        <v>10.466666666666667</v>
      </c>
      <c r="H124" s="117" t="s">
        <v>2726</v>
      </c>
      <c r="I124" s="116" t="s">
        <v>1155</v>
      </c>
      <c r="J124" s="116" t="s">
        <v>1035</v>
      </c>
      <c r="K124" s="68">
        <v>722562407</v>
      </c>
      <c r="L124" s="101">
        <f>+IF(AND(K124&gt;0,O124="Ejecución"),(K124/877802)*Tabla28[[#This Row],[% participación]],IF(AND(K124&gt;0,O124&lt;&gt;"Ejecución"),"-",""))</f>
        <v>823.1496476426347</v>
      </c>
      <c r="M124" s="119" t="s">
        <v>1148</v>
      </c>
      <c r="N124" s="174">
        <f t="shared" si="4"/>
        <v>1</v>
      </c>
      <c r="O124" s="170" t="s">
        <v>1150</v>
      </c>
      <c r="P124" s="80"/>
    </row>
    <row r="125" spans="1:16" s="7" customFormat="1" ht="24.75" customHeight="1" outlineLevel="1" x14ac:dyDescent="0.25">
      <c r="A125" s="137">
        <v>12</v>
      </c>
      <c r="B125" s="168" t="s">
        <v>2672</v>
      </c>
      <c r="C125" s="169" t="s">
        <v>31</v>
      </c>
      <c r="D125" s="116" t="s">
        <v>2701</v>
      </c>
      <c r="E125" s="116" t="s">
        <v>2702</v>
      </c>
      <c r="F125" s="138">
        <v>44196</v>
      </c>
      <c r="G125" s="165">
        <f t="shared" si="5"/>
        <v>10.5</v>
      </c>
      <c r="H125" s="117" t="s">
        <v>2727</v>
      </c>
      <c r="I125" s="116" t="s">
        <v>1155</v>
      </c>
      <c r="J125" s="116" t="s">
        <v>1044</v>
      </c>
      <c r="K125" s="68">
        <v>3213854315</v>
      </c>
      <c r="L125" s="101">
        <f>+IF(AND(K125&gt;0,O125="Ejecución"),(K125/877802)*Tabla28[[#This Row],[% participación]],IF(AND(K125&gt;0,O125&lt;&gt;"Ejecución"),"-",""))</f>
        <v>3661.2519850718045</v>
      </c>
      <c r="M125" s="119" t="s">
        <v>1148</v>
      </c>
      <c r="N125" s="174">
        <f t="shared" si="4"/>
        <v>1</v>
      </c>
      <c r="O125" s="170" t="s">
        <v>1150</v>
      </c>
      <c r="P125" s="80"/>
    </row>
    <row r="126" spans="1:16" s="7" customFormat="1" ht="24.75" customHeight="1" outlineLevel="1" x14ac:dyDescent="0.25">
      <c r="A126" s="137">
        <v>13</v>
      </c>
      <c r="B126" s="168" t="s">
        <v>2672</v>
      </c>
      <c r="C126" s="169" t="s">
        <v>31</v>
      </c>
      <c r="D126" s="116" t="s">
        <v>2703</v>
      </c>
      <c r="E126" s="116" t="s">
        <v>2702</v>
      </c>
      <c r="F126" s="138">
        <v>44196</v>
      </c>
      <c r="G126" s="165">
        <f t="shared" si="5"/>
        <v>10.5</v>
      </c>
      <c r="H126" s="117" t="s">
        <v>2728</v>
      </c>
      <c r="I126" s="116" t="s">
        <v>1155</v>
      </c>
      <c r="J126" s="116" t="s">
        <v>1062</v>
      </c>
      <c r="K126" s="68">
        <v>1839770630</v>
      </c>
      <c r="L126" s="101">
        <f>+IF(AND(K126&gt;0,O126="Ejecución"),(K126/877802)*Tabla28[[#This Row],[% participación]],IF(AND(K126&gt;0,O126&lt;&gt;"Ejecución"),"-",""))</f>
        <v>2095.8833882811841</v>
      </c>
      <c r="M126" s="119" t="s">
        <v>1148</v>
      </c>
      <c r="N126" s="174">
        <f t="shared" si="4"/>
        <v>1</v>
      </c>
      <c r="O126" s="170" t="s">
        <v>1150</v>
      </c>
      <c r="P126" s="80"/>
    </row>
    <row r="127" spans="1:16" s="7" customFormat="1" ht="24.75" customHeight="1" outlineLevel="1" x14ac:dyDescent="0.25">
      <c r="A127" s="137">
        <v>14</v>
      </c>
      <c r="B127" s="168" t="s">
        <v>2672</v>
      </c>
      <c r="C127" s="169" t="s">
        <v>31</v>
      </c>
      <c r="D127" s="116" t="s">
        <v>2704</v>
      </c>
      <c r="E127" s="116" t="s">
        <v>2700</v>
      </c>
      <c r="F127" s="138">
        <v>44196</v>
      </c>
      <c r="G127" s="165">
        <f t="shared" si="5"/>
        <v>10.466666666666667</v>
      </c>
      <c r="H127" s="117" t="s">
        <v>2729</v>
      </c>
      <c r="I127" s="116" t="s">
        <v>1155</v>
      </c>
      <c r="J127" s="116" t="s">
        <v>1063</v>
      </c>
      <c r="K127" s="68">
        <v>2848448534</v>
      </c>
      <c r="L127" s="101">
        <f>+IF(AND(K127&gt;0,O127="Ejecución"),(K127/877802)*Tabla28[[#This Row],[% participación]],IF(AND(K127&gt;0,O127&lt;&gt;"Ejecución"),"-",""))</f>
        <v>3244.9784051528704</v>
      </c>
      <c r="M127" s="119" t="s">
        <v>1148</v>
      </c>
      <c r="N127" s="174">
        <f t="shared" si="4"/>
        <v>1</v>
      </c>
      <c r="O127" s="170" t="s">
        <v>1150</v>
      </c>
      <c r="P127" s="80"/>
    </row>
    <row r="128" spans="1:16" s="7" customFormat="1" ht="24.75" customHeight="1" outlineLevel="1" x14ac:dyDescent="0.25">
      <c r="A128" s="137">
        <v>15</v>
      </c>
      <c r="B128" s="168" t="s">
        <v>2672</v>
      </c>
      <c r="C128" s="169" t="s">
        <v>31</v>
      </c>
      <c r="D128" s="116" t="s">
        <v>2705</v>
      </c>
      <c r="E128" s="116" t="s">
        <v>2702</v>
      </c>
      <c r="F128" s="138">
        <v>44196</v>
      </c>
      <c r="G128" s="165">
        <f t="shared" si="5"/>
        <v>10.5</v>
      </c>
      <c r="H128" s="117" t="s">
        <v>2730</v>
      </c>
      <c r="I128" s="116" t="s">
        <v>1155</v>
      </c>
      <c r="J128" s="116" t="s">
        <v>1063</v>
      </c>
      <c r="K128" s="68">
        <v>2877902051</v>
      </c>
      <c r="L128" s="101">
        <f>+IF(AND(K128&gt;0,O128="Ejecución"),(K128/877802)*Tabla28[[#This Row],[% participación]],IF(AND(K128&gt;0,O128&lt;&gt;"Ejecución"),"-",""))</f>
        <v>3278.5321188605176</v>
      </c>
      <c r="M128" s="119" t="s">
        <v>1148</v>
      </c>
      <c r="N128" s="174">
        <f t="shared" si="4"/>
        <v>1</v>
      </c>
      <c r="O128" s="170" t="s">
        <v>1150</v>
      </c>
      <c r="P128" s="80"/>
    </row>
    <row r="129" spans="1:16" s="7" customFormat="1" ht="24.75" customHeight="1" outlineLevel="1" x14ac:dyDescent="0.25">
      <c r="A129" s="137">
        <v>16</v>
      </c>
      <c r="B129" s="168" t="s">
        <v>2672</v>
      </c>
      <c r="C129" s="169" t="s">
        <v>31</v>
      </c>
      <c r="D129" s="116" t="s">
        <v>2706</v>
      </c>
      <c r="E129" s="116" t="s">
        <v>2702</v>
      </c>
      <c r="F129" s="138">
        <v>44196</v>
      </c>
      <c r="G129" s="165">
        <f t="shared" si="5"/>
        <v>10.5</v>
      </c>
      <c r="H129" s="117" t="s">
        <v>2730</v>
      </c>
      <c r="I129" s="116" t="s">
        <v>1155</v>
      </c>
      <c r="J129" s="116" t="s">
        <v>1063</v>
      </c>
      <c r="K129" s="68">
        <v>1168845167</v>
      </c>
      <c r="L129" s="101">
        <f>+IF(AND(K129&gt;0,O129="Ejecución"),(K129/877802)*Tabla28[[#This Row],[% participación]],IF(AND(K129&gt;0,O129&lt;&gt;"Ejecución"),"-",""))</f>
        <v>1331.5590155866585</v>
      </c>
      <c r="M129" s="119" t="s">
        <v>1148</v>
      </c>
      <c r="N129" s="174">
        <f t="shared" si="4"/>
        <v>1</v>
      </c>
      <c r="O129" s="170" t="s">
        <v>1150</v>
      </c>
      <c r="P129" s="80"/>
    </row>
    <row r="130" spans="1:16" s="7" customFormat="1" ht="24.75" customHeight="1" outlineLevel="1" x14ac:dyDescent="0.25">
      <c r="A130" s="137">
        <v>17</v>
      </c>
      <c r="B130" s="168" t="s">
        <v>2672</v>
      </c>
      <c r="C130" s="169" t="s">
        <v>31</v>
      </c>
      <c r="D130" s="116" t="s">
        <v>2707</v>
      </c>
      <c r="E130" s="116" t="s">
        <v>2702</v>
      </c>
      <c r="F130" s="138">
        <v>44196</v>
      </c>
      <c r="G130" s="165">
        <f t="shared" si="5"/>
        <v>10.5</v>
      </c>
      <c r="H130" s="117" t="s">
        <v>2731</v>
      </c>
      <c r="I130" s="116" t="s">
        <v>1155</v>
      </c>
      <c r="J130" s="116" t="s">
        <v>1040</v>
      </c>
      <c r="K130" s="68">
        <v>1538052776</v>
      </c>
      <c r="L130" s="101">
        <f>+IF(AND(K130&gt;0,O130="Ejecución"),(K130/877802)*Tabla28[[#This Row],[% participación]],IF(AND(K130&gt;0,O130&lt;&gt;"Ejecución"),"-",""))</f>
        <v>1752.1636724454945</v>
      </c>
      <c r="M130" s="119" t="s">
        <v>1148</v>
      </c>
      <c r="N130" s="174">
        <f t="shared" si="4"/>
        <v>1</v>
      </c>
      <c r="O130" s="170" t="s">
        <v>1150</v>
      </c>
      <c r="P130" s="80"/>
    </row>
    <row r="131" spans="1:16" s="7" customFormat="1" ht="24.75" customHeight="1" outlineLevel="1" x14ac:dyDescent="0.25">
      <c r="A131" s="137">
        <v>18</v>
      </c>
      <c r="B131" s="168" t="s">
        <v>2672</v>
      </c>
      <c r="C131" s="169" t="s">
        <v>31</v>
      </c>
      <c r="D131" s="116" t="s">
        <v>2708</v>
      </c>
      <c r="E131" s="116" t="s">
        <v>2702</v>
      </c>
      <c r="F131" s="138">
        <v>44196</v>
      </c>
      <c r="G131" s="165">
        <f t="shared" si="5"/>
        <v>10.5</v>
      </c>
      <c r="H131" s="117" t="s">
        <v>2732</v>
      </c>
      <c r="I131" s="116" t="s">
        <v>1155</v>
      </c>
      <c r="J131" s="116" t="s">
        <v>1044</v>
      </c>
      <c r="K131" s="68">
        <v>2634098595</v>
      </c>
      <c r="L131" s="101">
        <f>+IF(AND(K131&gt;0,O131="Ejecución"),(K131/877802)*Tabla28[[#This Row],[% participación]],IF(AND(K131&gt;0,O131&lt;&gt;"Ejecución"),"-",""))</f>
        <v>3000.7890105057859</v>
      </c>
      <c r="M131" s="119" t="s">
        <v>1148</v>
      </c>
      <c r="N131" s="174">
        <f t="shared" si="4"/>
        <v>1</v>
      </c>
      <c r="O131" s="170" t="s">
        <v>1150</v>
      </c>
      <c r="P131" s="80"/>
    </row>
    <row r="132" spans="1:16" s="7" customFormat="1" ht="24.75" customHeight="1" outlineLevel="1" x14ac:dyDescent="0.25">
      <c r="A132" s="137">
        <v>19</v>
      </c>
      <c r="B132" s="168" t="s">
        <v>2672</v>
      </c>
      <c r="C132" s="169" t="s">
        <v>31</v>
      </c>
      <c r="D132" s="116" t="s">
        <v>2709</v>
      </c>
      <c r="E132" s="116" t="s">
        <v>2700</v>
      </c>
      <c r="F132" s="138">
        <v>44196</v>
      </c>
      <c r="G132" s="165">
        <f t="shared" si="5"/>
        <v>10.466666666666667</v>
      </c>
      <c r="H132" s="117" t="s">
        <v>2733</v>
      </c>
      <c r="I132" s="116" t="s">
        <v>1155</v>
      </c>
      <c r="J132" s="116" t="s">
        <v>168</v>
      </c>
      <c r="K132" s="68">
        <v>992591874</v>
      </c>
      <c r="L132" s="101">
        <f>+IF(AND(K132&gt;0,O132="Ejecución"),(K132/877802)*Tabla28[[#This Row],[% participación]],IF(AND(K132&gt;0,O132&lt;&gt;"Ejecución"),"-",""))</f>
        <v>1130.7696655965697</v>
      </c>
      <c r="M132" s="119" t="s">
        <v>1148</v>
      </c>
      <c r="N132" s="174">
        <f t="shared" si="4"/>
        <v>1</v>
      </c>
      <c r="O132" s="170" t="s">
        <v>1150</v>
      </c>
      <c r="P132" s="80"/>
    </row>
    <row r="133" spans="1:16" s="7" customFormat="1" ht="24.75" customHeight="1" outlineLevel="1" x14ac:dyDescent="0.25">
      <c r="A133" s="137">
        <v>20</v>
      </c>
      <c r="B133" s="168" t="s">
        <v>2672</v>
      </c>
      <c r="C133" s="169" t="s">
        <v>31</v>
      </c>
      <c r="D133" s="116" t="s">
        <v>2710</v>
      </c>
      <c r="E133" s="116" t="s">
        <v>2700</v>
      </c>
      <c r="F133" s="138">
        <v>44196</v>
      </c>
      <c r="G133" s="165">
        <f t="shared" si="5"/>
        <v>10.466666666666667</v>
      </c>
      <c r="H133" s="117" t="s">
        <v>2733</v>
      </c>
      <c r="I133" s="116" t="s">
        <v>1155</v>
      </c>
      <c r="J133" s="116" t="s">
        <v>1050</v>
      </c>
      <c r="K133" s="68">
        <v>541001343</v>
      </c>
      <c r="L133" s="101">
        <f>+IF(AND(K133&gt;0,O133="Ejecución"),(K133/877802)*Tabla28[[#This Row],[% participación]],IF(AND(K133&gt;0,O133&lt;&gt;"Ejecución"),"-",""))</f>
        <v>616.31363678825062</v>
      </c>
      <c r="M133" s="119" t="s">
        <v>1148</v>
      </c>
      <c r="N133" s="174">
        <f t="shared" si="4"/>
        <v>1</v>
      </c>
      <c r="O133" s="170" t="s">
        <v>1150</v>
      </c>
      <c r="P133" s="80"/>
    </row>
    <row r="134" spans="1:16" s="7" customFormat="1" ht="24.75" customHeight="1" outlineLevel="1" x14ac:dyDescent="0.25">
      <c r="A134" s="137">
        <v>21</v>
      </c>
      <c r="B134" s="168" t="s">
        <v>2672</v>
      </c>
      <c r="C134" s="169" t="s">
        <v>31</v>
      </c>
      <c r="D134" s="116" t="s">
        <v>2711</v>
      </c>
      <c r="E134" s="116" t="s">
        <v>2702</v>
      </c>
      <c r="F134" s="138">
        <v>44196</v>
      </c>
      <c r="G134" s="165">
        <f t="shared" si="5"/>
        <v>10.5</v>
      </c>
      <c r="H134" s="117" t="s">
        <v>2730</v>
      </c>
      <c r="I134" s="116" t="s">
        <v>1155</v>
      </c>
      <c r="J134" s="116" t="s">
        <v>168</v>
      </c>
      <c r="K134" s="68">
        <v>2405418374</v>
      </c>
      <c r="L134" s="101">
        <f>+IF(AND(K134&gt;0,O134="Ejecución"),(K134/877802)*Tabla28[[#This Row],[% participación]],IF(AND(K134&gt;0,O134&lt;&gt;"Ejecución"),"-",""))</f>
        <v>2740.2744286296911</v>
      </c>
      <c r="M134" s="119" t="s">
        <v>1148</v>
      </c>
      <c r="N134" s="174">
        <f t="shared" si="4"/>
        <v>1</v>
      </c>
      <c r="O134" s="170" t="s">
        <v>1150</v>
      </c>
      <c r="P134" s="80"/>
    </row>
    <row r="135" spans="1:16" s="7" customFormat="1" ht="24.75" customHeight="1" outlineLevel="1" x14ac:dyDescent="0.25">
      <c r="A135" s="137">
        <v>22</v>
      </c>
      <c r="B135" s="168" t="s">
        <v>2672</v>
      </c>
      <c r="C135" s="169" t="s">
        <v>31</v>
      </c>
      <c r="D135" s="116" t="s">
        <v>2712</v>
      </c>
      <c r="E135" s="116" t="s">
        <v>2700</v>
      </c>
      <c r="F135" s="138">
        <v>44196</v>
      </c>
      <c r="G135" s="165">
        <f t="shared" si="5"/>
        <v>10.466666666666667</v>
      </c>
      <c r="H135" s="117" t="s">
        <v>2734</v>
      </c>
      <c r="I135" s="116" t="s">
        <v>1155</v>
      </c>
      <c r="J135" s="116" t="s">
        <v>1035</v>
      </c>
      <c r="K135" s="68">
        <v>855949179</v>
      </c>
      <c r="L135" s="101">
        <f>+IF(AND(K135&gt;0,O135="Ejecución"),(K135/877802)*Tabla28[[#This Row],[% participación]],IF(AND(K135&gt;0,O135&lt;&gt;"Ejecución"),"-",""))</f>
        <v>975.10506811331027</v>
      </c>
      <c r="M135" s="119" t="s">
        <v>1148</v>
      </c>
      <c r="N135" s="174">
        <f t="shared" si="4"/>
        <v>1</v>
      </c>
      <c r="O135" s="170" t="s">
        <v>1150</v>
      </c>
      <c r="P135" s="80"/>
    </row>
    <row r="136" spans="1:16" s="7" customFormat="1" ht="24.75" customHeight="1" outlineLevel="1" x14ac:dyDescent="0.25">
      <c r="A136" s="137">
        <v>23</v>
      </c>
      <c r="B136" s="168" t="s">
        <v>2672</v>
      </c>
      <c r="C136" s="169" t="s">
        <v>31</v>
      </c>
      <c r="D136" s="116" t="s">
        <v>2713</v>
      </c>
      <c r="E136" s="116" t="s">
        <v>2700</v>
      </c>
      <c r="F136" s="138">
        <v>44196</v>
      </c>
      <c r="G136" s="165">
        <f t="shared" si="5"/>
        <v>10.466666666666667</v>
      </c>
      <c r="H136" s="117" t="s">
        <v>2734</v>
      </c>
      <c r="I136" s="116" t="s">
        <v>1155</v>
      </c>
      <c r="J136" s="116" t="s">
        <v>1035</v>
      </c>
      <c r="K136" s="68">
        <v>1596916690</v>
      </c>
      <c r="L136" s="101">
        <f>+IF(AND(K136&gt;0,O136="Ejecución"),(K136/877802)*Tabla28[[#This Row],[% participación]],IF(AND(K136&gt;0,O136&lt;&gt;"Ejecución"),"-",""))</f>
        <v>1819.2219771656935</v>
      </c>
      <c r="M136" s="119" t="s">
        <v>1148</v>
      </c>
      <c r="N136" s="174">
        <f t="shared" si="4"/>
        <v>1</v>
      </c>
      <c r="O136" s="170" t="s">
        <v>1150</v>
      </c>
      <c r="P136" s="80"/>
    </row>
    <row r="137" spans="1:16" s="7" customFormat="1" ht="24.75" customHeight="1" outlineLevel="1" x14ac:dyDescent="0.25">
      <c r="A137" s="137">
        <v>24</v>
      </c>
      <c r="B137" s="168" t="s">
        <v>2672</v>
      </c>
      <c r="C137" s="169" t="s">
        <v>31</v>
      </c>
      <c r="D137" s="116" t="s">
        <v>2714</v>
      </c>
      <c r="E137" s="116" t="s">
        <v>2702</v>
      </c>
      <c r="F137" s="138">
        <v>44196</v>
      </c>
      <c r="G137" s="165">
        <f t="shared" si="5"/>
        <v>10.5</v>
      </c>
      <c r="H137" s="117" t="s">
        <v>2735</v>
      </c>
      <c r="I137" s="116" t="s">
        <v>1155</v>
      </c>
      <c r="J137" s="116" t="s">
        <v>1035</v>
      </c>
      <c r="K137" s="68">
        <v>568406001</v>
      </c>
      <c r="L137" s="101">
        <f>+IF(AND(K137&gt;0,O137="Ejecución"),(K137/877802)*Tabla28[[#This Row],[% participación]],IF(AND(K137&gt;0,O137&lt;&gt;"Ejecución"),"-",""))</f>
        <v>647.53327174009632</v>
      </c>
      <c r="M137" s="119" t="s">
        <v>1148</v>
      </c>
      <c r="N137" s="174">
        <f t="shared" si="4"/>
        <v>1</v>
      </c>
      <c r="O137" s="170" t="s">
        <v>1150</v>
      </c>
      <c r="P137" s="80"/>
    </row>
    <row r="138" spans="1:16" s="7" customFormat="1" ht="24.75" customHeight="1" outlineLevel="1" x14ac:dyDescent="0.25">
      <c r="A138" s="137">
        <v>25</v>
      </c>
      <c r="B138" s="168" t="s">
        <v>2672</v>
      </c>
      <c r="C138" s="169" t="s">
        <v>31</v>
      </c>
      <c r="D138" s="116" t="s">
        <v>2715</v>
      </c>
      <c r="E138" s="116" t="s">
        <v>2702</v>
      </c>
      <c r="F138" s="138">
        <v>44196</v>
      </c>
      <c r="G138" s="165">
        <f t="shared" si="5"/>
        <v>10.5</v>
      </c>
      <c r="H138" s="117" t="s">
        <v>2734</v>
      </c>
      <c r="I138" s="116" t="s">
        <v>1155</v>
      </c>
      <c r="J138" s="116" t="s">
        <v>1035</v>
      </c>
      <c r="K138" s="68">
        <v>703821057</v>
      </c>
      <c r="L138" s="101">
        <f>+IF(AND(K138&gt;0,O138="Ejecución"),(K138/877802)*Tabla28[[#This Row],[% participación]],IF(AND(K138&gt;0,O138&lt;&gt;"Ejecución"),"-",""))</f>
        <v>801.7993317399596</v>
      </c>
      <c r="M138" s="119" t="s">
        <v>1148</v>
      </c>
      <c r="N138" s="174">
        <f t="shared" si="4"/>
        <v>1</v>
      </c>
      <c r="O138" s="170" t="s">
        <v>1150</v>
      </c>
      <c r="P138" s="80"/>
    </row>
    <row r="139" spans="1:16" s="7" customFormat="1" ht="24.75" customHeight="1" outlineLevel="1" x14ac:dyDescent="0.25">
      <c r="A139" s="137">
        <v>26</v>
      </c>
      <c r="B139" s="168" t="s">
        <v>2672</v>
      </c>
      <c r="C139" s="169" t="s">
        <v>31</v>
      </c>
      <c r="D139" s="116" t="s">
        <v>2681</v>
      </c>
      <c r="E139" s="138">
        <v>44166</v>
      </c>
      <c r="F139" s="138">
        <v>44773</v>
      </c>
      <c r="G139" s="165">
        <f t="shared" si="5"/>
        <v>20.233333333333334</v>
      </c>
      <c r="H139" s="64" t="s">
        <v>2682</v>
      </c>
      <c r="I139" s="63" t="s">
        <v>1155</v>
      </c>
      <c r="J139" s="63" t="s">
        <v>1039</v>
      </c>
      <c r="K139" s="68">
        <v>23622362252</v>
      </c>
      <c r="L139" s="101">
        <f>+IF(AND(K139&gt;0,O139="Ejecución"),(K139/877802)*Tabla28[[#This Row],[% participación]],IF(AND(K139&gt;0,O139&lt;&gt;"Ejecución"),"-",""))</f>
        <v>5382.1618661155935</v>
      </c>
      <c r="M139" s="65" t="s">
        <v>26</v>
      </c>
      <c r="N139" s="174">
        <v>0.2</v>
      </c>
      <c r="O139" s="170" t="s">
        <v>1150</v>
      </c>
      <c r="P139" s="80"/>
    </row>
    <row r="140" spans="1:16" s="7" customFormat="1" ht="24.75" customHeight="1" outlineLevel="1" x14ac:dyDescent="0.25">
      <c r="A140" s="137">
        <v>27</v>
      </c>
      <c r="B140" s="168" t="s">
        <v>2672</v>
      </c>
      <c r="C140" s="169" t="s">
        <v>31</v>
      </c>
      <c r="D140" s="63"/>
      <c r="E140" s="138"/>
      <c r="F140" s="138"/>
      <c r="G140" s="165" t="str">
        <f t="shared" si="5"/>
        <v/>
      </c>
      <c r="H140" s="64"/>
      <c r="I140" s="63"/>
      <c r="J140" s="63"/>
      <c r="K140" s="68"/>
      <c r="L140" s="101" t="str">
        <f>+IF(AND(K140&gt;0,O140="Ejecución"),(K140/877802)*Tabla28[[#This Row],[% participación]],IF(AND(K140&gt;0,O140&lt;&gt;"Ejecución"),"-",""))</f>
        <v/>
      </c>
      <c r="M140" s="65"/>
      <c r="N140" s="174" t="str">
        <f t="shared" si="4"/>
        <v/>
      </c>
      <c r="O140" s="170" t="s">
        <v>1150</v>
      </c>
      <c r="P140" s="80"/>
    </row>
    <row r="141" spans="1:16" s="7" customFormat="1" ht="24.75" customHeight="1" outlineLevel="1" x14ac:dyDescent="0.25">
      <c r="A141" s="137">
        <v>28</v>
      </c>
      <c r="B141" s="168" t="s">
        <v>2672</v>
      </c>
      <c r="C141" s="169" t="s">
        <v>31</v>
      </c>
      <c r="D141" s="63"/>
      <c r="E141" s="138"/>
      <c r="F141" s="138"/>
      <c r="G141" s="165" t="str">
        <f t="shared" si="5"/>
        <v/>
      </c>
      <c r="H141" s="64"/>
      <c r="I141" s="63"/>
      <c r="J141" s="63"/>
      <c r="K141" s="68"/>
      <c r="L141" s="101" t="str">
        <f>+IF(AND(K141&gt;0,O141="Ejecución"),(K141/877802)*Tabla28[[#This Row],[% participación]],IF(AND(K141&gt;0,O141&lt;&gt;"Ejecución"),"-",""))</f>
        <v/>
      </c>
      <c r="M141" s="65"/>
      <c r="N141" s="174" t="str">
        <f t="shared" si="4"/>
        <v/>
      </c>
      <c r="O141" s="170" t="s">
        <v>1150</v>
      </c>
      <c r="P141" s="80"/>
    </row>
    <row r="142" spans="1:16" s="7" customFormat="1" ht="24.75" customHeight="1" outlineLevel="1" x14ac:dyDescent="0.25">
      <c r="A142" s="137">
        <v>29</v>
      </c>
      <c r="B142" s="168" t="s">
        <v>2672</v>
      </c>
      <c r="C142" s="169" t="s">
        <v>31</v>
      </c>
      <c r="D142" s="63"/>
      <c r="E142" s="138"/>
      <c r="F142" s="138"/>
      <c r="G142" s="165" t="str">
        <f t="shared" si="5"/>
        <v/>
      </c>
      <c r="H142" s="64"/>
      <c r="I142" s="63"/>
      <c r="J142" s="63"/>
      <c r="K142" s="68"/>
      <c r="L142" s="101" t="str">
        <f>+IF(AND(K142&gt;0,O142="Ejecución"),(K142/877802)*Tabla28[[#This Row],[% participación]],IF(AND(K142&gt;0,O142&lt;&gt;"Ejecución"),"-",""))</f>
        <v/>
      </c>
      <c r="M142" s="65"/>
      <c r="N142" s="174" t="str">
        <f t="shared" si="4"/>
        <v/>
      </c>
      <c r="O142" s="170" t="s">
        <v>1150</v>
      </c>
      <c r="P142" s="80"/>
    </row>
    <row r="143" spans="1:16" s="7" customFormat="1" ht="24.75" customHeight="1" outlineLevel="1" x14ac:dyDescent="0.25">
      <c r="A143" s="137">
        <v>30</v>
      </c>
      <c r="B143" s="168" t="s">
        <v>2672</v>
      </c>
      <c r="C143" s="169" t="s">
        <v>31</v>
      </c>
      <c r="D143" s="63"/>
      <c r="E143" s="138"/>
      <c r="F143" s="138"/>
      <c r="G143" s="165" t="str">
        <f t="shared" si="5"/>
        <v/>
      </c>
      <c r="H143" s="64"/>
      <c r="I143" s="63"/>
      <c r="J143" s="63"/>
      <c r="K143" s="68"/>
      <c r="L143" s="101" t="str">
        <f>+IF(AND(K143&gt;0,O143="Ejecución"),(K143/877802)*Tabla28[[#This Row],[% participación]],IF(AND(K143&gt;0,O143&lt;&gt;"Ejecución"),"-",""))</f>
        <v/>
      </c>
      <c r="M143" s="65"/>
      <c r="N143" s="174" t="str">
        <f t="shared" si="4"/>
        <v/>
      </c>
      <c r="O143" s="170" t="s">
        <v>1150</v>
      </c>
      <c r="P143" s="80"/>
    </row>
    <row r="144" spans="1:16" s="7" customFormat="1" ht="24.75" customHeight="1" outlineLevel="1" x14ac:dyDescent="0.25">
      <c r="A144" s="137">
        <v>31</v>
      </c>
      <c r="B144" s="168" t="s">
        <v>2672</v>
      </c>
      <c r="C144" s="169" t="s">
        <v>31</v>
      </c>
      <c r="D144" s="63"/>
      <c r="E144" s="138"/>
      <c r="F144" s="138"/>
      <c r="G144" s="165" t="str">
        <f t="shared" si="5"/>
        <v/>
      </c>
      <c r="H144" s="64"/>
      <c r="I144" s="63"/>
      <c r="J144" s="63"/>
      <c r="K144" s="68"/>
      <c r="L144" s="101" t="str">
        <f>+IF(AND(K144&gt;0,O144="Ejecución"),(K144/877802)*Tabla28[[#This Row],[% participación]],IF(AND(K144&gt;0,O144&lt;&gt;"Ejecución"),"-",""))</f>
        <v/>
      </c>
      <c r="M144" s="65"/>
      <c r="N144" s="174" t="str">
        <f t="shared" si="4"/>
        <v/>
      </c>
      <c r="O144" s="170" t="s">
        <v>1150</v>
      </c>
      <c r="P144" s="80"/>
    </row>
    <row r="145" spans="1:16" s="7" customFormat="1" ht="24.75" customHeight="1" outlineLevel="1" x14ac:dyDescent="0.25">
      <c r="A145" s="137">
        <v>32</v>
      </c>
      <c r="B145" s="168" t="s">
        <v>2672</v>
      </c>
      <c r="C145" s="169" t="s">
        <v>31</v>
      </c>
      <c r="D145" s="63"/>
      <c r="E145" s="138"/>
      <c r="F145" s="138"/>
      <c r="G145" s="165" t="str">
        <f t="shared" si="5"/>
        <v/>
      </c>
      <c r="H145" s="64"/>
      <c r="I145" s="63"/>
      <c r="J145" s="63"/>
      <c r="K145" s="68"/>
      <c r="L145" s="101" t="str">
        <f>+IF(AND(K145&gt;0,O145="Ejecución"),(K145/877802)*Tabla28[[#This Row],[% participación]],IF(AND(K145&gt;0,O145&lt;&gt;"Ejecución"),"-",""))</f>
        <v/>
      </c>
      <c r="M145" s="65"/>
      <c r="N145" s="174" t="str">
        <f t="shared" si="4"/>
        <v/>
      </c>
      <c r="O145" s="170" t="s">
        <v>1150</v>
      </c>
      <c r="P145" s="80"/>
    </row>
    <row r="146" spans="1:16" s="7" customFormat="1" ht="24.75" customHeight="1" outlineLevel="1" x14ac:dyDescent="0.25">
      <c r="A146" s="137">
        <v>33</v>
      </c>
      <c r="B146" s="168" t="s">
        <v>2672</v>
      </c>
      <c r="C146" s="169" t="s">
        <v>31</v>
      </c>
      <c r="D146" s="63"/>
      <c r="E146" s="138"/>
      <c r="F146" s="138"/>
      <c r="G146" s="165" t="str">
        <f t="shared" si="5"/>
        <v/>
      </c>
      <c r="H146" s="64"/>
      <c r="I146" s="63"/>
      <c r="J146" s="63"/>
      <c r="K146" s="68"/>
      <c r="L146" s="101" t="str">
        <f>+IF(AND(K146&gt;0,O146="Ejecución"),(K146/877802)*Tabla28[[#This Row],[% participación]],IF(AND(K146&gt;0,O146&lt;&gt;"Ejecución"),"-",""))</f>
        <v/>
      </c>
      <c r="M146" s="65"/>
      <c r="N146" s="174" t="str">
        <f t="shared" si="4"/>
        <v/>
      </c>
      <c r="O146" s="170" t="s">
        <v>1150</v>
      </c>
      <c r="P146" s="80"/>
    </row>
    <row r="147" spans="1:16" s="7" customFormat="1" ht="24.75" customHeight="1" outlineLevel="1" x14ac:dyDescent="0.25">
      <c r="A147" s="137">
        <v>34</v>
      </c>
      <c r="B147" s="168" t="s">
        <v>2672</v>
      </c>
      <c r="C147" s="169" t="s">
        <v>31</v>
      </c>
      <c r="D147" s="63"/>
      <c r="E147" s="138"/>
      <c r="F147" s="138"/>
      <c r="G147" s="165" t="str">
        <f t="shared" si="5"/>
        <v/>
      </c>
      <c r="H147" s="64"/>
      <c r="I147" s="63"/>
      <c r="J147" s="63"/>
      <c r="K147" s="68"/>
      <c r="L147" s="101" t="str">
        <f>+IF(AND(K147&gt;0,O147="Ejecución"),(K147/877802)*Tabla28[[#This Row],[% participación]],IF(AND(K147&gt;0,O147&lt;&gt;"Ejecución"),"-",""))</f>
        <v/>
      </c>
      <c r="M147" s="65"/>
      <c r="N147" s="174" t="str">
        <f t="shared" si="4"/>
        <v/>
      </c>
      <c r="O147" s="170" t="s">
        <v>1150</v>
      </c>
      <c r="P147" s="80"/>
    </row>
    <row r="148" spans="1:16" s="7" customFormat="1" ht="24.75" customHeight="1" outlineLevel="1" x14ac:dyDescent="0.25">
      <c r="A148" s="137">
        <v>35</v>
      </c>
      <c r="B148" s="168" t="s">
        <v>2672</v>
      </c>
      <c r="C148" s="169" t="s">
        <v>31</v>
      </c>
      <c r="D148" s="63"/>
      <c r="E148" s="138"/>
      <c r="F148" s="138"/>
      <c r="G148" s="165" t="str">
        <f t="shared" si="5"/>
        <v/>
      </c>
      <c r="H148" s="64"/>
      <c r="I148" s="63"/>
      <c r="J148" s="63"/>
      <c r="K148" s="68"/>
      <c r="L148" s="101" t="str">
        <f>+IF(AND(K148&gt;0,O148="Ejecución"),(K148/877802)*Tabla28[[#This Row],[% participación]],IF(AND(K148&gt;0,O148&lt;&gt;"Ejecución"),"-",""))</f>
        <v/>
      </c>
      <c r="M148" s="65"/>
      <c r="N148" s="174" t="str">
        <f t="shared" si="4"/>
        <v/>
      </c>
      <c r="O148" s="170" t="s">
        <v>1150</v>
      </c>
      <c r="P148" s="80"/>
    </row>
    <row r="149" spans="1:16" s="7" customFormat="1" ht="24.75" customHeight="1" outlineLevel="1" x14ac:dyDescent="0.25">
      <c r="A149" s="137">
        <v>36</v>
      </c>
      <c r="B149" s="168" t="s">
        <v>2672</v>
      </c>
      <c r="C149" s="169" t="s">
        <v>31</v>
      </c>
      <c r="D149" s="63"/>
      <c r="E149" s="138"/>
      <c r="F149" s="138"/>
      <c r="G149" s="165" t="str">
        <f t="shared" si="5"/>
        <v/>
      </c>
      <c r="H149" s="64"/>
      <c r="I149" s="63"/>
      <c r="J149" s="63"/>
      <c r="K149" s="68"/>
      <c r="L149" s="101" t="str">
        <f>+IF(AND(K149&gt;0,O149="Ejecución"),(K149/877802)*Tabla28[[#This Row],[% participación]],IF(AND(K149&gt;0,O149&lt;&gt;"Ejecución"),"-",""))</f>
        <v/>
      </c>
      <c r="M149" s="65"/>
      <c r="N149" s="174" t="str">
        <f t="shared" si="4"/>
        <v/>
      </c>
      <c r="O149" s="170" t="s">
        <v>1150</v>
      </c>
      <c r="P149" s="80"/>
    </row>
    <row r="150" spans="1:16" s="7" customFormat="1" ht="24.75" customHeight="1" outlineLevel="1" x14ac:dyDescent="0.25">
      <c r="A150" s="137">
        <v>37</v>
      </c>
      <c r="B150" s="168" t="s">
        <v>2672</v>
      </c>
      <c r="C150" s="169" t="s">
        <v>31</v>
      </c>
      <c r="D150" s="63"/>
      <c r="E150" s="138"/>
      <c r="F150" s="138"/>
      <c r="G150" s="165" t="str">
        <f t="shared" si="5"/>
        <v/>
      </c>
      <c r="H150" s="64"/>
      <c r="I150" s="63"/>
      <c r="J150" s="63"/>
      <c r="K150" s="68"/>
      <c r="L150" s="101" t="str">
        <f>+IF(AND(K150&gt;0,O150="Ejecución"),(K150/877802)*Tabla28[[#This Row],[% participación]],IF(AND(K150&gt;0,O150&lt;&gt;"Ejecución"),"-",""))</f>
        <v/>
      </c>
      <c r="M150" s="65"/>
      <c r="N150" s="174" t="str">
        <f t="shared" si="4"/>
        <v/>
      </c>
      <c r="O150" s="170" t="s">
        <v>1150</v>
      </c>
      <c r="P150" s="80"/>
    </row>
    <row r="151" spans="1:16" s="7" customFormat="1" ht="24.75" customHeight="1" outlineLevel="1" x14ac:dyDescent="0.25">
      <c r="A151" s="137">
        <v>38</v>
      </c>
      <c r="B151" s="168" t="s">
        <v>2672</v>
      </c>
      <c r="C151" s="169" t="s">
        <v>31</v>
      </c>
      <c r="D151" s="63"/>
      <c r="E151" s="138"/>
      <c r="F151" s="138"/>
      <c r="G151" s="165" t="str">
        <f t="shared" si="5"/>
        <v/>
      </c>
      <c r="H151" s="64"/>
      <c r="I151" s="63"/>
      <c r="J151" s="63"/>
      <c r="K151" s="68"/>
      <c r="L151" s="101" t="str">
        <f>+IF(AND(K151&gt;0,O151="Ejecución"),(K151/877802)*Tabla28[[#This Row],[% participación]],IF(AND(K151&gt;0,O151&lt;&gt;"Ejecución"),"-",""))</f>
        <v/>
      </c>
      <c r="M151" s="65"/>
      <c r="N151" s="174" t="str">
        <f t="shared" si="4"/>
        <v/>
      </c>
      <c r="O151" s="170" t="s">
        <v>1150</v>
      </c>
      <c r="P151" s="80"/>
    </row>
    <row r="152" spans="1:16" s="7" customFormat="1" ht="24.75" customHeight="1" outlineLevel="1" x14ac:dyDescent="0.25">
      <c r="A152" s="137">
        <v>39</v>
      </c>
      <c r="B152" s="168" t="s">
        <v>2672</v>
      </c>
      <c r="C152" s="169" t="s">
        <v>31</v>
      </c>
      <c r="D152" s="63"/>
      <c r="E152" s="138"/>
      <c r="F152" s="138"/>
      <c r="G152" s="165" t="str">
        <f t="shared" si="5"/>
        <v/>
      </c>
      <c r="H152" s="64"/>
      <c r="I152" s="63"/>
      <c r="J152" s="63"/>
      <c r="K152" s="68"/>
      <c r="L152" s="101" t="str">
        <f>+IF(AND(K152&gt;0,O152="Ejecución"),(K152/877802)*Tabla28[[#This Row],[% participación]],IF(AND(K152&gt;0,O152&lt;&gt;"Ejecución"),"-",""))</f>
        <v/>
      </c>
      <c r="M152" s="65"/>
      <c r="N152" s="174" t="str">
        <f t="shared" si="4"/>
        <v/>
      </c>
      <c r="O152" s="170" t="s">
        <v>1150</v>
      </c>
      <c r="P152" s="80"/>
    </row>
    <row r="153" spans="1:16" s="7" customFormat="1" ht="24.75" customHeight="1" outlineLevel="1" x14ac:dyDescent="0.25">
      <c r="A153" s="137">
        <v>40</v>
      </c>
      <c r="B153" s="168" t="s">
        <v>2672</v>
      </c>
      <c r="C153" s="169" t="s">
        <v>31</v>
      </c>
      <c r="D153" s="63"/>
      <c r="E153" s="138"/>
      <c r="F153" s="138"/>
      <c r="G153" s="165" t="str">
        <f t="shared" si="5"/>
        <v/>
      </c>
      <c r="H153" s="64"/>
      <c r="I153" s="63"/>
      <c r="J153" s="63"/>
      <c r="K153" s="68"/>
      <c r="L153" s="101" t="str">
        <f>+IF(AND(K153&gt;0,O153="Ejecución"),(K153/877802)*Tabla28[[#This Row],[% participación]],IF(AND(K153&gt;0,O153&lt;&gt;"Ejecución"),"-",""))</f>
        <v/>
      </c>
      <c r="M153" s="65"/>
      <c r="N153" s="174" t="str">
        <f t="shared" si="4"/>
        <v/>
      </c>
      <c r="O153" s="170" t="s">
        <v>1150</v>
      </c>
      <c r="P153" s="80"/>
    </row>
    <row r="154" spans="1:16" s="7" customFormat="1" ht="24.75" customHeight="1" outlineLevel="1" x14ac:dyDescent="0.25">
      <c r="A154" s="137">
        <v>41</v>
      </c>
      <c r="B154" s="168" t="s">
        <v>2672</v>
      </c>
      <c r="C154" s="169" t="s">
        <v>31</v>
      </c>
      <c r="D154" s="63"/>
      <c r="E154" s="138"/>
      <c r="F154" s="138"/>
      <c r="G154" s="165" t="str">
        <f t="shared" si="5"/>
        <v/>
      </c>
      <c r="H154" s="64"/>
      <c r="I154" s="63"/>
      <c r="J154" s="63"/>
      <c r="K154" s="68"/>
      <c r="L154" s="101" t="str">
        <f>+IF(AND(K154&gt;0,O154="Ejecución"),(K154/877802)*Tabla28[[#This Row],[% participación]],IF(AND(K154&gt;0,O154&lt;&gt;"Ejecución"),"-",""))</f>
        <v/>
      </c>
      <c r="M154" s="65"/>
      <c r="N154" s="174" t="str">
        <f t="shared" si="4"/>
        <v/>
      </c>
      <c r="O154" s="170" t="s">
        <v>1150</v>
      </c>
      <c r="P154" s="80"/>
    </row>
    <row r="155" spans="1:16" s="7" customFormat="1" ht="24.75" customHeight="1" outlineLevel="1" x14ac:dyDescent="0.25">
      <c r="A155" s="137">
        <v>42</v>
      </c>
      <c r="B155" s="168" t="s">
        <v>2672</v>
      </c>
      <c r="C155" s="169" t="s">
        <v>31</v>
      </c>
      <c r="D155" s="63"/>
      <c r="E155" s="138"/>
      <c r="F155" s="138"/>
      <c r="G155" s="165" t="str">
        <f t="shared" si="5"/>
        <v/>
      </c>
      <c r="H155" s="64"/>
      <c r="I155" s="63"/>
      <c r="J155" s="63"/>
      <c r="K155" s="68"/>
      <c r="L155" s="101" t="str">
        <f>+IF(AND(K155&gt;0,O155="Ejecución"),(K155/877802)*Tabla28[[#This Row],[% participación]],IF(AND(K155&gt;0,O155&lt;&gt;"Ejecución"),"-",""))</f>
        <v/>
      </c>
      <c r="M155" s="65"/>
      <c r="N155" s="174" t="str">
        <f t="shared" si="4"/>
        <v/>
      </c>
      <c r="O155" s="170" t="s">
        <v>1150</v>
      </c>
      <c r="P155" s="80"/>
    </row>
    <row r="156" spans="1:16" s="7" customFormat="1" ht="24" customHeight="1" outlineLevel="1" x14ac:dyDescent="0.25">
      <c r="A156" s="137">
        <v>43</v>
      </c>
      <c r="B156" s="168" t="s">
        <v>2672</v>
      </c>
      <c r="C156" s="169" t="s">
        <v>31</v>
      </c>
      <c r="D156" s="63"/>
      <c r="E156" s="138"/>
      <c r="F156" s="138"/>
      <c r="G156" s="165" t="str">
        <f t="shared" si="5"/>
        <v/>
      </c>
      <c r="H156" s="64"/>
      <c r="I156" s="63"/>
      <c r="J156" s="63"/>
      <c r="K156" s="68"/>
      <c r="L156" s="101" t="str">
        <f>+IF(AND(K156&gt;0,O156="Ejecución"),(K156/877802)*Tabla28[[#This Row],[% participación]],IF(AND(K156&gt;0,O156&lt;&gt;"Ejecución"),"-",""))</f>
        <v/>
      </c>
      <c r="M156" s="65"/>
      <c r="N156" s="174" t="str">
        <f t="shared" si="4"/>
        <v/>
      </c>
      <c r="O156" s="170" t="s">
        <v>1150</v>
      </c>
      <c r="P156" s="80"/>
    </row>
    <row r="157" spans="1:16" s="7" customFormat="1" ht="24.75" customHeight="1" outlineLevel="1" x14ac:dyDescent="0.25">
      <c r="A157" s="137">
        <v>44</v>
      </c>
      <c r="B157" s="168" t="s">
        <v>2672</v>
      </c>
      <c r="C157" s="169" t="s">
        <v>31</v>
      </c>
      <c r="D157" s="63"/>
      <c r="E157" s="138"/>
      <c r="F157" s="138"/>
      <c r="G157" s="165" t="str">
        <f t="shared" si="5"/>
        <v/>
      </c>
      <c r="H157" s="64"/>
      <c r="I157" s="63"/>
      <c r="J157" s="63"/>
      <c r="K157" s="68"/>
      <c r="L157" s="101" t="str">
        <f>+IF(AND(K157&gt;0,O157="Ejecución"),(K157/877802)*Tabla28[[#This Row],[% participación]],IF(AND(K157&gt;0,O157&lt;&gt;"Ejecución"),"-",""))</f>
        <v/>
      </c>
      <c r="M157" s="65"/>
      <c r="N157" s="174" t="str">
        <f t="shared" si="4"/>
        <v/>
      </c>
      <c r="O157" s="170" t="s">
        <v>1150</v>
      </c>
      <c r="P157" s="80"/>
    </row>
    <row r="158" spans="1:16" s="7" customFormat="1" ht="24.75" customHeight="1" outlineLevel="1" x14ac:dyDescent="0.25">
      <c r="A158" s="137">
        <v>45</v>
      </c>
      <c r="B158" s="168" t="s">
        <v>2672</v>
      </c>
      <c r="C158" s="169" t="s">
        <v>31</v>
      </c>
      <c r="D158" s="63"/>
      <c r="E158" s="138"/>
      <c r="F158" s="138"/>
      <c r="G158" s="165" t="str">
        <f t="shared" si="5"/>
        <v/>
      </c>
      <c r="H158" s="64"/>
      <c r="I158" s="63"/>
      <c r="J158" s="63"/>
      <c r="K158" s="68"/>
      <c r="L158" s="101" t="str">
        <f>+IF(AND(K158&gt;0,O158="Ejecución"),(K158/877802)*Tabla28[[#This Row],[% participación]],IF(AND(K158&gt;0,O158&lt;&gt;"Ejecución"),"-",""))</f>
        <v/>
      </c>
      <c r="M158" s="65"/>
      <c r="N158" s="174" t="str">
        <f t="shared" si="4"/>
        <v/>
      </c>
      <c r="O158" s="170" t="s">
        <v>1150</v>
      </c>
      <c r="P158" s="80"/>
    </row>
    <row r="159" spans="1:16" s="7" customFormat="1" ht="24.75" customHeight="1" outlineLevel="1" x14ac:dyDescent="0.25">
      <c r="A159" s="137">
        <v>46</v>
      </c>
      <c r="B159" s="168" t="s">
        <v>2672</v>
      </c>
      <c r="C159" s="169" t="s">
        <v>31</v>
      </c>
      <c r="D159" s="63"/>
      <c r="E159" s="138"/>
      <c r="F159" s="138"/>
      <c r="G159" s="165" t="str">
        <f t="shared" si="5"/>
        <v/>
      </c>
      <c r="H159" s="64"/>
      <c r="I159" s="63"/>
      <c r="J159" s="63"/>
      <c r="K159" s="68"/>
      <c r="L159" s="101" t="str">
        <f>+IF(AND(K159&gt;0,O159="Ejecución"),(K159/877802)*Tabla28[[#This Row],[% participación]],IF(AND(K159&gt;0,O159&lt;&gt;"Ejecución"),"-",""))</f>
        <v/>
      </c>
      <c r="M159" s="65"/>
      <c r="N159" s="174" t="str">
        <f t="shared" si="4"/>
        <v/>
      </c>
      <c r="O159" s="170" t="s">
        <v>1150</v>
      </c>
      <c r="P159" s="80"/>
    </row>
    <row r="160" spans="1:16" s="7" customFormat="1" ht="24.75" customHeight="1" outlineLevel="1" thickBot="1" x14ac:dyDescent="0.3">
      <c r="A160" s="137">
        <v>47</v>
      </c>
      <c r="B160" s="168" t="s">
        <v>2672</v>
      </c>
      <c r="C160" s="169" t="s">
        <v>31</v>
      </c>
      <c r="D160" s="63"/>
      <c r="E160" s="138"/>
      <c r="F160" s="138"/>
      <c r="G160" s="165" t="str">
        <f t="shared" ref="G160" si="6">IF(AND(E160&lt;&gt;"",F160&lt;&gt;""),((F160-E160)/30),"")</f>
        <v/>
      </c>
      <c r="H160" s="64"/>
      <c r="I160" s="63"/>
      <c r="J160" s="63"/>
      <c r="K160" s="68"/>
      <c r="L160" s="101" t="str">
        <f>+IF(AND(K160&gt;0,O160="Ejecución"),(K160/877802)*Tabla28[[#This Row],[% participación]],IF(AND(K160&gt;0,O160&lt;&gt;"Ejecución"),"-",""))</f>
        <v/>
      </c>
      <c r="M160" s="65"/>
      <c r="N160" s="174" t="str">
        <f t="shared" si="4"/>
        <v/>
      </c>
      <c r="O160" s="170" t="s">
        <v>1150</v>
      </c>
      <c r="P160" s="80"/>
    </row>
    <row r="161" spans="1:28" ht="23.1" customHeight="1" thickBot="1" x14ac:dyDescent="0.3">
      <c r="O161" s="178" t="str">
        <f>HYPERLINK("#Integrante_1!A1","INICIO")</f>
        <v>INICIO</v>
      </c>
    </row>
    <row r="162" spans="1:28" s="19" customFormat="1" ht="31.5" customHeight="1" thickBot="1" x14ac:dyDescent="0.3">
      <c r="A162" s="203" t="s">
        <v>13</v>
      </c>
      <c r="B162" s="204"/>
      <c r="C162" s="204"/>
      <c r="D162" s="204"/>
      <c r="E162" s="208"/>
      <c r="F162" s="204" t="s">
        <v>15</v>
      </c>
      <c r="G162" s="204"/>
      <c r="H162" s="204"/>
      <c r="I162" s="203" t="s">
        <v>16</v>
      </c>
      <c r="J162" s="204"/>
      <c r="K162" s="204"/>
      <c r="L162" s="204"/>
      <c r="M162" s="204"/>
      <c r="N162" s="204"/>
      <c r="O162" s="208"/>
      <c r="P162" s="77"/>
    </row>
    <row r="163" spans="1:28" ht="51.75" customHeight="1" x14ac:dyDescent="0.25">
      <c r="A163" s="249" t="s">
        <v>2665</v>
      </c>
      <c r="B163" s="250"/>
      <c r="C163" s="250"/>
      <c r="D163" s="250"/>
      <c r="E163" s="251"/>
      <c r="F163" s="252" t="s">
        <v>2666</v>
      </c>
      <c r="G163" s="252"/>
      <c r="H163" s="252"/>
      <c r="I163" s="249" t="s">
        <v>2635</v>
      </c>
      <c r="J163" s="250"/>
      <c r="K163" s="250"/>
      <c r="L163" s="250"/>
      <c r="M163" s="250"/>
      <c r="N163" s="250"/>
      <c r="O163" s="251"/>
    </row>
    <row r="164" spans="1:28" ht="9" customHeight="1" x14ac:dyDescent="0.25">
      <c r="A164" s="29"/>
      <c r="B164" s="30"/>
      <c r="C164" s="30"/>
      <c r="E164" s="8"/>
      <c r="F164" s="30"/>
      <c r="G164" s="30"/>
      <c r="H164" s="30"/>
      <c r="I164" s="29"/>
      <c r="J164" s="30"/>
      <c r="K164" s="5"/>
      <c r="L164" s="5"/>
      <c r="M164" s="5"/>
      <c r="N164" s="150"/>
      <c r="O164" s="8"/>
      <c r="Q164" s="4" t="s">
        <v>2649</v>
      </c>
    </row>
    <row r="165" spans="1:28" x14ac:dyDescent="0.25">
      <c r="A165" s="9"/>
      <c r="B165" s="205" t="s">
        <v>2618</v>
      </c>
      <c r="C165" s="205"/>
      <c r="D165" s="205"/>
      <c r="E165" s="8"/>
      <c r="F165" s="5"/>
      <c r="G165" s="253" t="s">
        <v>2618</v>
      </c>
      <c r="H165" s="253"/>
      <c r="I165" s="254" t="s">
        <v>1164</v>
      </c>
      <c r="J165" s="255"/>
      <c r="K165" s="255"/>
      <c r="L165" s="255"/>
      <c r="M165" s="255"/>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56" t="s">
        <v>2648</v>
      </c>
      <c r="J167" s="257"/>
      <c r="K167" s="257"/>
      <c r="L167" s="257"/>
      <c r="M167" s="257"/>
      <c r="N167" s="257"/>
      <c r="O167" s="258"/>
      <c r="U167" s="51"/>
    </row>
    <row r="168" spans="1:28" x14ac:dyDescent="0.25">
      <c r="A168" s="9"/>
      <c r="B168" s="267" t="s">
        <v>2663</v>
      </c>
      <c r="C168" s="267"/>
      <c r="D168" s="267"/>
      <c r="E168" s="8"/>
      <c r="F168" s="5"/>
      <c r="H168" s="82" t="s">
        <v>2662</v>
      </c>
      <c r="I168" s="256"/>
      <c r="J168" s="257"/>
      <c r="K168" s="257"/>
      <c r="L168" s="257"/>
      <c r="M168" s="257"/>
      <c r="N168" s="257"/>
      <c r="O168" s="258"/>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2678</v>
      </c>
      <c r="B172" s="204"/>
      <c r="C172" s="204"/>
      <c r="D172" s="204"/>
      <c r="E172" s="204"/>
      <c r="F172" s="204"/>
      <c r="G172" s="204"/>
      <c r="H172" s="204"/>
      <c r="I172" s="204"/>
      <c r="J172" s="204"/>
      <c r="K172" s="204"/>
      <c r="L172" s="204"/>
      <c r="M172" s="204"/>
      <c r="N172" s="204"/>
      <c r="O172" s="208"/>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9" t="s">
        <v>2671</v>
      </c>
      <c r="C176" s="259"/>
      <c r="D176" s="259"/>
      <c r="E176" s="259"/>
      <c r="F176" s="259"/>
      <c r="G176" s="259"/>
      <c r="H176" s="20"/>
      <c r="I176" s="263" t="s">
        <v>2675</v>
      </c>
      <c r="J176" s="264"/>
      <c r="K176" s="264"/>
      <c r="L176" s="264"/>
      <c r="M176" s="264"/>
      <c r="O176" s="178" t="str">
        <f>HYPERLINK("#Integrante_1!A1","INICIO")</f>
        <v>INICIO</v>
      </c>
      <c r="Q176" s="19"/>
      <c r="R176" s="19"/>
      <c r="S176" s="19"/>
      <c r="T176" s="19"/>
      <c r="U176" s="19"/>
      <c r="V176" s="19"/>
      <c r="W176" s="19"/>
      <c r="X176" s="19"/>
      <c r="Y176" s="19"/>
      <c r="Z176" s="19"/>
      <c r="AA176" s="19"/>
      <c r="AB176" s="19"/>
    </row>
    <row r="177" spans="1:28" ht="23.25" x14ac:dyDescent="0.25">
      <c r="A177" s="9"/>
      <c r="B177" s="232" t="s">
        <v>17</v>
      </c>
      <c r="C177" s="233"/>
      <c r="D177" s="234"/>
      <c r="E177" s="263" t="s">
        <v>2620</v>
      </c>
      <c r="F177" s="264"/>
      <c r="G177" s="265"/>
      <c r="H177" s="5"/>
      <c r="I177" s="232" t="s">
        <v>17</v>
      </c>
      <c r="J177" s="233"/>
      <c r="K177" s="233"/>
      <c r="L177" s="234"/>
      <c r="M177" s="241" t="s">
        <v>2680</v>
      </c>
      <c r="O177" s="8"/>
      <c r="Q177" s="19"/>
      <c r="R177" s="28"/>
      <c r="S177" s="28" t="s">
        <v>2619</v>
      </c>
      <c r="T177" s="19"/>
      <c r="U177" s="19"/>
      <c r="V177" s="19"/>
      <c r="W177" s="19"/>
      <c r="X177" s="19"/>
      <c r="Y177" s="19"/>
      <c r="Z177" s="19"/>
      <c r="AA177" s="19"/>
      <c r="AB177" s="19"/>
    </row>
    <row r="178" spans="1:28" ht="23.25" x14ac:dyDescent="0.25">
      <c r="A178" s="9"/>
      <c r="B178" s="260"/>
      <c r="C178" s="261"/>
      <c r="D178" s="262"/>
      <c r="E178" s="28" t="s">
        <v>2621</v>
      </c>
      <c r="F178" s="28" t="s">
        <v>2622</v>
      </c>
      <c r="G178" s="28" t="s">
        <v>2623</v>
      </c>
      <c r="H178" s="5"/>
      <c r="I178" s="235"/>
      <c r="J178" s="236"/>
      <c r="K178" s="236"/>
      <c r="L178" s="237"/>
      <c r="M178" s="242"/>
      <c r="O178" s="8"/>
      <c r="Q178" s="19"/>
      <c r="R178" s="28" t="s">
        <v>2623</v>
      </c>
      <c r="S178" s="28" t="s">
        <v>2621</v>
      </c>
      <c r="T178" s="19"/>
      <c r="U178" s="19"/>
      <c r="V178" s="19"/>
      <c r="W178" s="19"/>
      <c r="X178" s="19"/>
      <c r="Y178" s="19"/>
      <c r="Z178" s="19"/>
      <c r="AA178" s="19"/>
      <c r="AB178" s="19"/>
    </row>
    <row r="179" spans="1:28" ht="23.25" x14ac:dyDescent="0.25">
      <c r="A179" s="9"/>
      <c r="B179" s="230" t="s">
        <v>2671</v>
      </c>
      <c r="C179" s="230"/>
      <c r="D179" s="230"/>
      <c r="E179" s="24">
        <v>0.02</v>
      </c>
      <c r="F179" s="171">
        <v>0.03</v>
      </c>
      <c r="G179" s="172">
        <f>IF(F179&gt;0,SUM(E179+F179),"")</f>
        <v>0.05</v>
      </c>
      <c r="H179" s="5"/>
      <c r="I179" s="238" t="s">
        <v>2675</v>
      </c>
      <c r="J179" s="239"/>
      <c r="K179" s="239"/>
      <c r="L179" s="240"/>
      <c r="M179" s="171">
        <v>0.04</v>
      </c>
      <c r="O179" s="8"/>
      <c r="Q179" s="19"/>
      <c r="R179" s="172">
        <f>IF(M179&gt;0,SUM(S179+M179),"")</f>
        <v>0.06</v>
      </c>
      <c r="S179" s="24">
        <v>0.02</v>
      </c>
      <c r="T179" s="19"/>
      <c r="U179" s="19"/>
      <c r="V179" s="19"/>
      <c r="W179" s="19"/>
      <c r="X179" s="19"/>
      <c r="Y179" s="19"/>
      <c r="Z179" s="19"/>
      <c r="AA179" s="19"/>
      <c r="AB179" s="19"/>
    </row>
    <row r="180" spans="1:28" ht="23.25" hidden="1" x14ac:dyDescent="0.25">
      <c r="A180" s="9"/>
      <c r="B180" s="230" t="s">
        <v>1165</v>
      </c>
      <c r="C180" s="230"/>
      <c r="D180" s="230"/>
      <c r="E180" s="24">
        <v>0.02</v>
      </c>
      <c r="F180" s="69"/>
      <c r="G180" s="156" t="str">
        <f>IF(F180&gt;0,SUM(E180+F180),"")</f>
        <v/>
      </c>
      <c r="H180" s="5"/>
      <c r="I180" s="221" t="s">
        <v>1169</v>
      </c>
      <c r="J180" s="222"/>
      <c r="K180" s="22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30" t="s">
        <v>1166</v>
      </c>
      <c r="C181" s="230"/>
      <c r="D181" s="230"/>
      <c r="E181" s="24">
        <v>0.02</v>
      </c>
      <c r="F181" s="69"/>
      <c r="G181" s="156" t="str">
        <f>IF(F181&gt;0,SUM(E181+F181),"")</f>
        <v/>
      </c>
      <c r="H181" s="5"/>
      <c r="I181" s="221" t="s">
        <v>1170</v>
      </c>
      <c r="J181" s="222"/>
      <c r="K181" s="223"/>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30" t="s">
        <v>1167</v>
      </c>
      <c r="C182" s="230"/>
      <c r="D182" s="230"/>
      <c r="E182" s="24">
        <v>0.03</v>
      </c>
      <c r="F182" s="69"/>
      <c r="G182" s="156" t="str">
        <f>IF(F182&gt;0,SUM(E182+F182),"")</f>
        <v/>
      </c>
      <c r="H182" s="5"/>
      <c r="I182" s="221" t="s">
        <v>1171</v>
      </c>
      <c r="J182" s="222"/>
      <c r="K182" s="223"/>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1" t="s">
        <v>1172</v>
      </c>
      <c r="J183" s="222"/>
      <c r="K183" s="223"/>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0.05</v>
      </c>
      <c r="D185" s="92" t="s">
        <v>2633</v>
      </c>
      <c r="E185" s="95">
        <f>+(C185*SUM(K20:K35))</f>
        <v>62149014.900000006</v>
      </c>
      <c r="F185" s="93"/>
      <c r="G185" s="94"/>
      <c r="H185" s="89"/>
      <c r="I185" s="91" t="s">
        <v>2632</v>
      </c>
      <c r="J185" s="177">
        <f>M179</f>
        <v>0.04</v>
      </c>
      <c r="K185" s="231" t="s">
        <v>2633</v>
      </c>
      <c r="L185" s="231"/>
      <c r="M185" s="95">
        <f>+J185*K20</f>
        <v>49719211.920000002</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8"/>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46" t="s">
        <v>2641</v>
      </c>
      <c r="C192" s="246"/>
      <c r="E192" s="5" t="s">
        <v>20</v>
      </c>
      <c r="H192" s="26" t="s">
        <v>24</v>
      </c>
      <c r="J192" s="5" t="s">
        <v>2642</v>
      </c>
      <c r="K192" s="5"/>
      <c r="M192" s="5"/>
      <c r="N192" s="5"/>
      <c r="O192" s="8"/>
      <c r="Q192" s="147"/>
      <c r="R192" s="148"/>
      <c r="S192" s="148"/>
      <c r="T192" s="147"/>
    </row>
    <row r="193" spans="1:18" x14ac:dyDescent="0.25">
      <c r="A193" s="9"/>
      <c r="C193" s="192">
        <v>41964</v>
      </c>
      <c r="D193" s="5"/>
      <c r="E193" s="193">
        <v>6710</v>
      </c>
      <c r="F193" s="5"/>
      <c r="G193" s="5"/>
      <c r="H193" s="191" t="s">
        <v>2736</v>
      </c>
      <c r="J193" s="5"/>
      <c r="K193" s="192">
        <v>41995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8"/>
      <c r="P197" s="77"/>
    </row>
    <row r="198" spans="1:18" ht="21.75" thickBot="1" x14ac:dyDescent="0.3">
      <c r="A198" s="9"/>
      <c r="B198" s="5"/>
      <c r="C198" s="5"/>
      <c r="D198" s="5"/>
      <c r="E198" s="5"/>
      <c r="F198" s="5"/>
      <c r="G198" s="5"/>
      <c r="H198" s="5"/>
      <c r="I198" s="5"/>
      <c r="J198" s="5"/>
      <c r="K198" s="5"/>
      <c r="L198" s="5"/>
      <c r="M198" s="5"/>
      <c r="N198" s="5"/>
      <c r="O198" s="178" t="str">
        <f>HYPERLINK("#Integrante_1!A1","INICIO")</f>
        <v>INICIO</v>
      </c>
    </row>
    <row r="199" spans="1:18" ht="231" customHeight="1" x14ac:dyDescent="0.25">
      <c r="A199" s="9"/>
      <c r="B199" s="220" t="s">
        <v>2664</v>
      </c>
      <c r="C199" s="220"/>
      <c r="D199" s="220"/>
      <c r="E199" s="220"/>
      <c r="F199" s="220"/>
      <c r="G199" s="220"/>
      <c r="H199" s="220"/>
      <c r="I199" s="220"/>
      <c r="J199" s="220"/>
      <c r="K199" s="220"/>
      <c r="L199" s="220"/>
      <c r="M199" s="220"/>
      <c r="N199" s="220"/>
      <c r="O199" s="8"/>
    </row>
    <row r="200" spans="1:18" x14ac:dyDescent="0.25">
      <c r="A200" s="9"/>
      <c r="B200" s="243"/>
      <c r="C200" s="243"/>
      <c r="D200" s="243"/>
      <c r="E200" s="243"/>
      <c r="F200" s="243"/>
      <c r="G200" s="243"/>
      <c r="H200" s="243"/>
      <c r="I200" s="243"/>
      <c r="J200" s="243"/>
      <c r="K200" s="243"/>
      <c r="L200" s="243"/>
      <c r="M200" s="243"/>
      <c r="N200" s="243"/>
      <c r="O200" s="8"/>
    </row>
    <row r="201" spans="1:18" x14ac:dyDescent="0.25">
      <c r="A201" s="9"/>
      <c r="B201" s="244" t="s">
        <v>2653</v>
      </c>
      <c r="C201" s="245"/>
      <c r="D201" s="245"/>
      <c r="E201" s="245"/>
      <c r="F201" s="245"/>
      <c r="G201" s="245"/>
      <c r="H201" s="245"/>
      <c r="I201" s="245"/>
      <c r="J201" s="245"/>
      <c r="K201" s="245"/>
      <c r="L201" s="245"/>
      <c r="M201" s="245"/>
      <c r="N201" s="245"/>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91" t="s">
        <v>2736</v>
      </c>
      <c r="D211" s="21"/>
      <c r="G211" s="27" t="s">
        <v>2625</v>
      </c>
      <c r="H211" s="190" t="s">
        <v>2737</v>
      </c>
      <c r="J211" s="27" t="s">
        <v>2627</v>
      </c>
      <c r="K211" s="190" t="s">
        <v>2739</v>
      </c>
      <c r="L211" s="21"/>
      <c r="M211" s="21"/>
      <c r="N211" s="21"/>
      <c r="O211" s="8"/>
    </row>
    <row r="212" spans="1:15" x14ac:dyDescent="0.25">
      <c r="A212" s="9"/>
      <c r="B212" s="27" t="s">
        <v>2624</v>
      </c>
      <c r="C212" s="191" t="s">
        <v>2736</v>
      </c>
      <c r="D212" s="21"/>
      <c r="G212" s="27" t="s">
        <v>2626</v>
      </c>
      <c r="H212" s="190" t="s">
        <v>2738</v>
      </c>
      <c r="J212" s="27" t="s">
        <v>2628</v>
      </c>
      <c r="K212" s="191" t="s">
        <v>2740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3dmp/Qr6vUTSBf0XcpUVvej/7NrEBybxA5KenXt7jzTlOi3UxAgVLsBUFCccaIgF7gta4FJwgLInPzcBiOnijg==" saltValue="+s5stzodWWb2dSheLKdAwA==" spinCount="100000" sheet="1" objects="1" scenarios="1"/>
  <mergeCells count="60">
    <mergeCell ref="B176:G176"/>
    <mergeCell ref="B177:D178"/>
    <mergeCell ref="E177:G177"/>
    <mergeCell ref="I176:M176"/>
    <mergeCell ref="I39:N39"/>
    <mergeCell ref="A172:O172"/>
    <mergeCell ref="B168:D168"/>
    <mergeCell ref="A41:O41"/>
    <mergeCell ref="A43:O43"/>
    <mergeCell ref="A44:O45"/>
    <mergeCell ref="A109:O109"/>
    <mergeCell ref="A110:O111"/>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s>
  <phoneticPr fontId="26" type="noConversion"/>
  <dataValidations count="33">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J15 C114:C160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whole" allowBlank="1" showInputMessage="1" showErrorMessage="1" sqref="F19" xr:uid="{5F104063-F13D-478F-AD6B-D2811AE9F263}">
      <formula1>100000000</formula1>
      <formula2>999999999</formula2>
    </dataValidation>
    <dataValidation type="decimal" allowBlank="1" showInputMessage="1" showErrorMessage="1" sqref="M179" xr:uid="{CEC0D515-DDF1-4F30-9246-790918B69582}">
      <formula1>0.02</formula1>
      <formula2>0.05</formula2>
    </dataValidation>
    <dataValidation type="decimal" allowBlank="1" showInputMessage="1" showErrorMessage="1" sqref="N15" xr:uid="{91E9DBB4-3284-4F96-9EA4-BB79A3E2818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40:D160 G48 G115 G116 G117 M140:M160 G118 G119 G120 G121 G122 L104:L107 G140:J160 G123:G138 G139"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B096F-B6A0-49C9-B0C3-0F1706B5889C}">
  <dimension ref="A1:XFC215"/>
  <sheetViews>
    <sheetView showGridLines="0" tabSelected="1" zoomScale="85" zoomScaleNormal="85" zoomScaleSheetLayoutView="40" zoomScalePageLayoutView="40" workbookViewId="0">
      <selection activeCell="C15" sqref="C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64">
        <f ca="1">NOW()</f>
        <v>44200.845098611113</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HYPERLINK("#Integrante_2!B20","IDENTIFICACIÓN DEL OFERENTE")</f>
        <v>IDENTIFICACIÓN DEL OFERENTE</v>
      </c>
      <c r="C8" s="181"/>
      <c r="D8" s="185"/>
      <c r="E8" s="209" t="str">
        <f>HYPERLINK("#Integrante_2!A109","CAPACIDAD RESIDUAL")</f>
        <v>CAPACIDAD RESIDUAL</v>
      </c>
      <c r="F8" s="210"/>
      <c r="G8" s="211"/>
      <c r="H8" s="186"/>
      <c r="I8" s="178" t="str">
        <f>HYPERLINK("#Integrante_2!N162","DISCAPACIDAD")</f>
        <v>DISCAPACIDAD</v>
      </c>
      <c r="J8" s="182"/>
      <c r="K8" s="178" t="str">
        <f>HYPERLINK("#Integrante_2!A188","TRAYECTORIA")</f>
        <v>TRAYECTORIA</v>
      </c>
      <c r="L8" s="181"/>
      <c r="M8" s="36"/>
      <c r="N8" s="36"/>
      <c r="O8" s="43"/>
    </row>
    <row r="9" spans="1:20" ht="30.75" customHeight="1" thickBot="1" x14ac:dyDescent="0.3">
      <c r="A9" s="184"/>
      <c r="B9" s="178" t="str">
        <f>HYPERLINK("#Integrante_2!I20","DATOS CONTRATO INVITACIÓN")</f>
        <v>DATOS CONTRATO INVITACIÓN</v>
      </c>
      <c r="C9" s="181"/>
      <c r="D9" s="181"/>
      <c r="E9" s="209" t="str">
        <f>HYPERLINK("#Integrante_2!A162","TALENTO HUMANO")</f>
        <v>TALENTO HUMANO</v>
      </c>
      <c r="F9" s="210"/>
      <c r="G9" s="211"/>
      <c r="H9" s="186"/>
      <c r="I9" s="178" t="str">
        <f>HYPERLINK("#Integrante_2!B176","CONTRAPARTIDA ADICIONAL")</f>
        <v>CONTRAPARTIDA ADICIONAL</v>
      </c>
      <c r="J9" s="183"/>
      <c r="K9" s="178" t="str">
        <f>HYPERLINK("#Integrante_2!A199","ACEPTACIÓN")</f>
        <v>ACEPTACIÓN</v>
      </c>
      <c r="L9" s="181"/>
      <c r="M9" s="36"/>
      <c r="N9" s="36"/>
      <c r="O9" s="43"/>
    </row>
    <row r="10" spans="1:20" ht="30.75" customHeight="1" thickBot="1" x14ac:dyDescent="0.3">
      <c r="A10" s="184"/>
      <c r="B10" s="178" t="str">
        <f>HYPERLINK("#Integrante_2!B48","EXPERIENCIA TERRITORIAL")</f>
        <v>EXPERIENCIA TERRITORIAL</v>
      </c>
      <c r="C10" s="181"/>
      <c r="D10" s="181"/>
      <c r="E10" s="209" t="str">
        <f>HYPERLINK("#Integrante_2!F162","INFRAESTRUCTURA")</f>
        <v>INFRAESTRUCTURA</v>
      </c>
      <c r="F10" s="210"/>
      <c r="G10" s="211"/>
      <c r="H10" s="186"/>
      <c r="I10" s="178" t="str">
        <f>HYPERLINK("#Integrante_2!L176","VALOR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t="s">
        <v>2756</v>
      </c>
      <c r="D15" s="35"/>
      <c r="E15" s="35"/>
      <c r="F15" s="5"/>
      <c r="G15" s="32" t="s">
        <v>1168</v>
      </c>
      <c r="H15" s="103" t="s">
        <v>36</v>
      </c>
      <c r="I15" s="32" t="s">
        <v>2629</v>
      </c>
      <c r="J15" s="108" t="s">
        <v>2637</v>
      </c>
      <c r="L15" s="202" t="s">
        <v>8</v>
      </c>
      <c r="M15" s="202"/>
      <c r="N15" s="176">
        <v>0.6</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12" t="s">
        <v>2644</v>
      </c>
      <c r="I19" s="133" t="s">
        <v>11</v>
      </c>
      <c r="J19" s="134" t="s">
        <v>10</v>
      </c>
      <c r="K19" s="134" t="s">
        <v>2613</v>
      </c>
      <c r="L19" s="134" t="s">
        <v>1161</v>
      </c>
      <c r="M19" s="134" t="s">
        <v>1162</v>
      </c>
      <c r="N19" s="135" t="s">
        <v>2614</v>
      </c>
      <c r="O19" s="130"/>
      <c r="Q19" s="51"/>
      <c r="R19" s="51"/>
    </row>
    <row r="20" spans="1:23" ht="30" customHeight="1" x14ac:dyDescent="0.25">
      <c r="A20" s="9"/>
      <c r="B20" s="189">
        <v>806013417</v>
      </c>
      <c r="C20" s="5"/>
      <c r="D20" s="161"/>
      <c r="E20" s="153" t="s">
        <v>2670</v>
      </c>
      <c r="F20" s="187" t="s">
        <v>2763</v>
      </c>
      <c r="G20" s="5"/>
      <c r="H20" s="212"/>
      <c r="I20" s="142" t="s">
        <v>36</v>
      </c>
      <c r="J20" s="143" t="s">
        <v>124</v>
      </c>
      <c r="K20" s="144">
        <v>1242980298</v>
      </c>
      <c r="L20" s="145">
        <v>44194</v>
      </c>
      <c r="M20" s="145">
        <v>44561</v>
      </c>
      <c r="N20" s="128">
        <f>+(M20-L20)/30</f>
        <v>12.233333333333333</v>
      </c>
      <c r="O20" s="131"/>
      <c r="U20" s="127"/>
      <c r="V20" s="105">
        <f ca="1">NOW()</f>
        <v>44200.845098611113</v>
      </c>
      <c r="W20" s="105">
        <f ca="1">NOW()</f>
        <v>44200.845098611113</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206" t="str">
        <f>VLOOKUP(B20,EAS!A2:B1439,2,0)</f>
        <v>CORPORACION PARA EL DESARROLLO ETNOCULTURAL EDUCAR</v>
      </c>
      <c r="C38" s="206"/>
      <c r="D38" s="206"/>
      <c r="E38" s="206"/>
      <c r="F38" s="206"/>
      <c r="G38" s="5"/>
      <c r="H38" s="125"/>
      <c r="I38" s="216" t="s">
        <v>7</v>
      </c>
      <c r="J38" s="216"/>
      <c r="K38" s="216"/>
      <c r="L38" s="216"/>
      <c r="M38" s="216"/>
      <c r="N38" s="216"/>
      <c r="O38" s="126"/>
    </row>
    <row r="39" spans="1:16" ht="42.95" customHeight="1" thickBot="1" x14ac:dyDescent="0.3">
      <c r="A39" s="10"/>
      <c r="B39" s="11"/>
      <c r="C39" s="11"/>
      <c r="D39" s="11"/>
      <c r="E39" s="11"/>
      <c r="F39" s="11"/>
      <c r="G39" s="11"/>
      <c r="H39" s="10"/>
      <c r="I39" s="266" t="s">
        <v>2749</v>
      </c>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7"/>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7"/>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t="s">
        <v>2757</v>
      </c>
      <c r="C48" s="119" t="s">
        <v>32</v>
      </c>
      <c r="D48" s="116" t="s">
        <v>2758</v>
      </c>
      <c r="E48" s="138">
        <v>38367</v>
      </c>
      <c r="F48" s="138">
        <v>38701</v>
      </c>
      <c r="G48" s="165">
        <f>IF(AND(E48&lt;&gt;"",F48&lt;&gt;""),((F48-E48)/30),"")</f>
        <v>11.133333333333333</v>
      </c>
      <c r="H48" s="117" t="s">
        <v>2759</v>
      </c>
      <c r="I48" s="116" t="s">
        <v>36</v>
      </c>
      <c r="J48" s="116" t="s">
        <v>124</v>
      </c>
      <c r="K48" s="118">
        <v>2100000</v>
      </c>
      <c r="L48" s="119" t="s">
        <v>1148</v>
      </c>
      <c r="M48" s="113">
        <v>1</v>
      </c>
      <c r="N48" s="119" t="s">
        <v>27</v>
      </c>
      <c r="O48" s="119" t="s">
        <v>1148</v>
      </c>
      <c r="P48" s="79"/>
    </row>
    <row r="49" spans="1:16" s="6" customFormat="1" ht="24.75" customHeight="1" x14ac:dyDescent="0.25">
      <c r="A49" s="136">
        <v>2</v>
      </c>
      <c r="B49" s="117" t="s">
        <v>2757</v>
      </c>
      <c r="C49" s="119" t="s">
        <v>32</v>
      </c>
      <c r="D49" s="116" t="s">
        <v>2760</v>
      </c>
      <c r="E49" s="138">
        <v>38732</v>
      </c>
      <c r="F49" s="138">
        <v>39071</v>
      </c>
      <c r="G49" s="165">
        <f t="shared" ref="G49:G107" si="1">IF(AND(E49&lt;&gt;"",F49&lt;&gt;""),((F49-E49)/30),"")</f>
        <v>11.3</v>
      </c>
      <c r="H49" s="117" t="s">
        <v>2759</v>
      </c>
      <c r="I49" s="116" t="s">
        <v>36</v>
      </c>
      <c r="J49" s="116" t="s">
        <v>124</v>
      </c>
      <c r="K49" s="118">
        <v>2230000</v>
      </c>
      <c r="L49" s="119" t="s">
        <v>1148</v>
      </c>
      <c r="M49" s="113">
        <v>1</v>
      </c>
      <c r="N49" s="119" t="s">
        <v>27</v>
      </c>
      <c r="O49" s="119" t="s">
        <v>1148</v>
      </c>
      <c r="P49" s="79"/>
    </row>
    <row r="50" spans="1:16" s="6" customFormat="1" ht="24.75" customHeight="1" x14ac:dyDescent="0.25">
      <c r="A50" s="136">
        <v>3</v>
      </c>
      <c r="B50" s="117" t="s">
        <v>2757</v>
      </c>
      <c r="C50" s="119" t="s">
        <v>32</v>
      </c>
      <c r="D50" s="116" t="s">
        <v>2761</v>
      </c>
      <c r="E50" s="138">
        <v>39097</v>
      </c>
      <c r="F50" s="138">
        <v>39436</v>
      </c>
      <c r="G50" s="165">
        <f t="shared" si="1"/>
        <v>11.3</v>
      </c>
      <c r="H50" s="117" t="s">
        <v>2759</v>
      </c>
      <c r="I50" s="116" t="s">
        <v>36</v>
      </c>
      <c r="J50" s="116" t="s">
        <v>124</v>
      </c>
      <c r="K50" s="118">
        <v>2800000</v>
      </c>
      <c r="L50" s="119" t="s">
        <v>1148</v>
      </c>
      <c r="M50" s="113">
        <v>1</v>
      </c>
      <c r="N50" s="119" t="s">
        <v>27</v>
      </c>
      <c r="O50" s="119" t="s">
        <v>1148</v>
      </c>
      <c r="P50" s="79"/>
    </row>
    <row r="51" spans="1:16" s="6" customFormat="1" ht="24.75" customHeight="1" outlineLevel="1" x14ac:dyDescent="0.25">
      <c r="A51" s="136">
        <v>4</v>
      </c>
      <c r="B51" s="117" t="s">
        <v>2757</v>
      </c>
      <c r="C51" s="119" t="s">
        <v>32</v>
      </c>
      <c r="D51" s="116" t="s">
        <v>2762</v>
      </c>
      <c r="E51" s="138">
        <v>39462</v>
      </c>
      <c r="F51" s="138">
        <v>39797</v>
      </c>
      <c r="G51" s="165">
        <f t="shared" si="1"/>
        <v>11.166666666666666</v>
      </c>
      <c r="H51" s="117" t="s">
        <v>2759</v>
      </c>
      <c r="I51" s="116" t="s">
        <v>36</v>
      </c>
      <c r="J51" s="116" t="s">
        <v>124</v>
      </c>
      <c r="K51" s="118">
        <v>3050000</v>
      </c>
      <c r="L51" s="119" t="s">
        <v>1148</v>
      </c>
      <c r="M51" s="113">
        <v>1</v>
      </c>
      <c r="N51" s="119" t="s">
        <v>27</v>
      </c>
      <c r="O51" s="119" t="s">
        <v>1148</v>
      </c>
      <c r="P51" s="79"/>
    </row>
    <row r="52" spans="1:16" s="7" customFormat="1" ht="24.75" customHeight="1" outlineLevel="1" x14ac:dyDescent="0.25">
      <c r="A52" s="137">
        <v>5</v>
      </c>
      <c r="B52" s="117"/>
      <c r="C52" s="119"/>
      <c r="D52" s="116"/>
      <c r="E52" s="138"/>
      <c r="F52" s="138"/>
      <c r="G52" s="165" t="str">
        <f t="shared" si="1"/>
        <v/>
      </c>
      <c r="H52" s="117"/>
      <c r="I52" s="116"/>
      <c r="J52" s="116"/>
      <c r="K52" s="118"/>
      <c r="L52" s="119"/>
      <c r="M52" s="113"/>
      <c r="N52" s="119"/>
      <c r="O52" s="119"/>
      <c r="P52" s="80"/>
    </row>
    <row r="53" spans="1:16" s="7" customFormat="1" ht="24.75" customHeight="1" outlineLevel="1" x14ac:dyDescent="0.25">
      <c r="A53" s="137">
        <v>6</v>
      </c>
      <c r="B53" s="117"/>
      <c r="C53" s="119"/>
      <c r="D53" s="116"/>
      <c r="E53" s="138"/>
      <c r="F53" s="138"/>
      <c r="G53" s="165" t="str">
        <f t="shared" si="1"/>
        <v/>
      </c>
      <c r="H53" s="117"/>
      <c r="I53" s="116"/>
      <c r="J53" s="116"/>
      <c r="K53" s="118"/>
      <c r="L53" s="119"/>
      <c r="M53" s="113"/>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8"/>
      <c r="L54" s="119"/>
      <c r="M54" s="113"/>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8"/>
      <c r="L55" s="119"/>
      <c r="M55" s="113"/>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8"/>
      <c r="L56" s="119"/>
      <c r="M56" s="113"/>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ref="G67:G82" si="2">IF(AND(E67&lt;&gt;"",F67&lt;&gt;""),((F67-E67)/30),"")</f>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2"/>
        <v/>
      </c>
      <c r="H82" s="117"/>
      <c r="I82" s="116"/>
      <c r="J82" s="116"/>
      <c r="K82" s="118"/>
      <c r="L82" s="119"/>
      <c r="M82" s="174"/>
      <c r="N82" s="119"/>
      <c r="O82" s="119"/>
      <c r="P82" s="80"/>
    </row>
    <row r="83" spans="1:16" s="7" customFormat="1" ht="24.6" customHeight="1" outlineLevel="1" x14ac:dyDescent="0.25">
      <c r="A83" s="137">
        <v>36</v>
      </c>
      <c r="B83" s="117"/>
      <c r="C83" s="119"/>
      <c r="D83" s="116"/>
      <c r="E83" s="138"/>
      <c r="F83" s="138"/>
      <c r="G83" s="165" t="str">
        <f t="shared" si="1"/>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HYPERLINK("#Integrante_2!A1","INICIO")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7"/>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t="s">
        <v>2755</v>
      </c>
      <c r="E114" s="188">
        <v>44166</v>
      </c>
      <c r="F114" s="188">
        <v>44773</v>
      </c>
      <c r="G114" s="165">
        <f>IF(AND(E114&lt;&gt;"",F114&lt;&gt;""),((F114-E114)/30),"")</f>
        <v>20.233333333333334</v>
      </c>
      <c r="H114" s="115" t="s">
        <v>2754</v>
      </c>
      <c r="I114" s="116" t="s">
        <v>1154</v>
      </c>
      <c r="J114" s="116" t="s">
        <v>709</v>
      </c>
      <c r="K114" s="68">
        <v>967533848</v>
      </c>
      <c r="L114" s="101">
        <f>+IF(AND(K114&gt;0,O114="Ejecución"),(K114/877802)*Tabla283[[#This Row],[% participación]],IF(AND(K114&gt;0,O114&lt;&gt;"Ejecución"),"-",""))</f>
        <v>1102.2233351029047</v>
      </c>
      <c r="M114" s="119" t="s">
        <v>1148</v>
      </c>
      <c r="N114" s="174">
        <v>1</v>
      </c>
      <c r="O114" s="170" t="s">
        <v>1150</v>
      </c>
      <c r="P114" s="79"/>
    </row>
    <row r="115" spans="1:16" s="6" customFormat="1" ht="24.75" customHeight="1" x14ac:dyDescent="0.25">
      <c r="A115" s="136">
        <v>2</v>
      </c>
      <c r="B115" s="168" t="s">
        <v>2672</v>
      </c>
      <c r="C115" s="169" t="s">
        <v>31</v>
      </c>
      <c r="D115" s="116"/>
      <c r="E115" s="188"/>
      <c r="F115" s="188"/>
      <c r="G115" s="165" t="str">
        <f t="shared" ref="G115:G160" si="3">IF(AND(E115&lt;&gt;"",F115&lt;&gt;""),((F115-E115)/30),"")</f>
        <v/>
      </c>
      <c r="H115" s="115"/>
      <c r="I115" s="116"/>
      <c r="J115" s="116"/>
      <c r="K115" s="68"/>
      <c r="L115" s="101" t="str">
        <f>+IF(AND(K115&gt;0,O115="Ejecución"),(K115/877802)*Tabla283[[#This Row],[% participación]],IF(AND(K115&gt;0,O115&lt;&gt;"Ejecución"),"-",""))</f>
        <v/>
      </c>
      <c r="M115" s="119"/>
      <c r="N115" s="174"/>
      <c r="O115" s="170" t="s">
        <v>1150</v>
      </c>
      <c r="P115" s="79"/>
    </row>
    <row r="116" spans="1:16" s="6" customFormat="1" ht="24.75" customHeight="1" x14ac:dyDescent="0.25">
      <c r="A116" s="136">
        <v>3</v>
      </c>
      <c r="B116" s="168" t="s">
        <v>2672</v>
      </c>
      <c r="C116" s="169" t="s">
        <v>31</v>
      </c>
      <c r="D116" s="116"/>
      <c r="E116" s="188"/>
      <c r="F116" s="188"/>
      <c r="G116" s="165" t="str">
        <f t="shared" si="3"/>
        <v/>
      </c>
      <c r="H116" s="115"/>
      <c r="I116" s="116"/>
      <c r="J116" s="116"/>
      <c r="K116" s="68"/>
      <c r="L116" s="101" t="str">
        <f>+IF(AND(K116&gt;0,O116="Ejecución"),(K116/877802)*Tabla283[[#This Row],[% participación]],IF(AND(K116&gt;0,O116&lt;&gt;"Ejecución"),"-",""))</f>
        <v/>
      </c>
      <c r="M116" s="119"/>
      <c r="N116" s="174"/>
      <c r="O116" s="170" t="s">
        <v>1150</v>
      </c>
      <c r="P116" s="79"/>
    </row>
    <row r="117" spans="1:16" s="6" customFormat="1" ht="24.75" customHeight="1" outlineLevel="1" x14ac:dyDescent="0.25">
      <c r="A117" s="136">
        <v>4</v>
      </c>
      <c r="B117" s="168" t="s">
        <v>2672</v>
      </c>
      <c r="C117" s="169" t="s">
        <v>31</v>
      </c>
      <c r="D117" s="116"/>
      <c r="E117" s="188"/>
      <c r="F117" s="188"/>
      <c r="G117" s="165" t="str">
        <f t="shared" si="3"/>
        <v/>
      </c>
      <c r="H117" s="115"/>
      <c r="I117" s="116"/>
      <c r="J117" s="116"/>
      <c r="K117" s="68"/>
      <c r="L117" s="101" t="str">
        <f>+IF(AND(K117&gt;0,O117="Ejecución"),(K117/877802)*Tabla283[[#This Row],[% participación]],IF(AND(K117&gt;0,O117&lt;&gt;"Ejecución"),"-",""))</f>
        <v/>
      </c>
      <c r="M117" s="119"/>
      <c r="N117" s="174"/>
      <c r="O117" s="170" t="s">
        <v>1150</v>
      </c>
      <c r="P117" s="79"/>
    </row>
    <row r="118" spans="1:16" s="7" customFormat="1" ht="24.75" customHeight="1" outlineLevel="1" x14ac:dyDescent="0.25">
      <c r="A118" s="137">
        <v>5</v>
      </c>
      <c r="B118" s="168" t="s">
        <v>2672</v>
      </c>
      <c r="C118" s="169" t="s">
        <v>31</v>
      </c>
      <c r="D118" s="116"/>
      <c r="E118" s="188"/>
      <c r="F118" s="188"/>
      <c r="G118" s="165" t="str">
        <f t="shared" si="3"/>
        <v/>
      </c>
      <c r="H118" s="115"/>
      <c r="I118" s="116"/>
      <c r="J118" s="116"/>
      <c r="K118" s="68"/>
      <c r="L118" s="101" t="str">
        <f>+IF(AND(K118&gt;0,O118="Ejecución"),(K118/877802)*Tabla283[[#This Row],[% participación]],IF(AND(K118&gt;0,O118&lt;&gt;"Ejecución"),"-",""))</f>
        <v/>
      </c>
      <c r="M118" s="119"/>
      <c r="N118" s="174"/>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5"/>
      <c r="I119" s="116"/>
      <c r="J119" s="116"/>
      <c r="K119" s="68"/>
      <c r="L119" s="101" t="str">
        <f>+IF(AND(K119&gt;0,O119="Ejecución"),(K119/877802)*Tabla283[[#This Row],[% participación]],IF(AND(K119&gt;0,O119&lt;&gt;"Ejecución"),"-",""))</f>
        <v/>
      </c>
      <c r="M119" s="119"/>
      <c r="N119" s="174"/>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+IF(AND(K120&gt;0,O120="Ejecución"),(K120/877802)*Tabla283[[#This Row],[% participación]],IF(AND(K120&gt;0,O120&lt;&gt;"Ejecución"),"-",""))</f>
        <v/>
      </c>
      <c r="M120" s="119"/>
      <c r="N120" s="174" t="str">
        <f t="shared" ref="N120:N160" si="4">+IF(M120="No",1,IF(M120="Si","Ingrese %",""))</f>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+IF(AND(K121&gt;0,O121="Ejecución"),(K121/877802)*Tabla283[[#This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+IF(AND(K122&gt;0,O122="Ejecución"),(K122/877802)*Tabla283[[#This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+IF(AND(K123&gt;0,O123="Ejecución"),(K123/877802)*Tabla283[[#This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+IF(AND(K124&gt;0,O124="Ejecución"),(K124/877802)*Tabla283[[#This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+IF(AND(K125&gt;0,O125="Ejecución"),(K125/877802)*Tabla283[[#This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+IF(AND(K126&gt;0,O126="Ejecución"),(K126/877802)*Tabla283[[#This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+IF(AND(K127&gt;0,O127="Ejecución"),(K127/877802)*Tabla283[[#This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+IF(AND(K128&gt;0,O128="Ejecución"),(K128/877802)*Tabla283[[#This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+IF(AND(K129&gt;0,O129="Ejecución"),(K129/877802)*Tabla283[[#This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+IF(AND(K130&gt;0,O130="Ejecución"),(K130/877802)*Tabla283[[#This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+IF(AND(K131&gt;0,O131="Ejecución"),(K131/877802)*Tabla283[[#This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+IF(AND(K132&gt;0,O132="Ejecución"),(K132/877802)*Tabla283[[#This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+IF(AND(K133&gt;0,O133="Ejecución"),(K133/877802)*Tabla283[[#This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+IF(AND(K134&gt;0,O134="Ejecución"),(K134/877802)*Tabla283[[#This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+IF(AND(K135&gt;0,O135="Ejecución"),(K135/877802)*Tabla283[[#This Row],[% participación]],IF(AND(K135&gt;0,O135&lt;&gt;"Ejecución"),"-",""))</f>
        <v/>
      </c>
      <c r="M135" s="119"/>
      <c r="N135" s="174"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+IF(AND(K136&gt;0,O136="Ejecución"),(K136/877802)*Tabla283[[#This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+IF(AND(K137&gt;0,O137="Ejecución"),(K137/877802)*Tabla283[[#This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+IF(AND(K138&gt;0,O138="Ejecución"),(K138/877802)*Tabla283[[#This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+IF(AND(K139&gt;0,O139="Ejecución"),(K139/877802)*Tabla283[[#This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+IF(AND(K140&gt;0,O140="Ejecución"),(K140/877802)*Tabla283[[#This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+IF(AND(K141&gt;0,O141="Ejecución"),(K141/877802)*Tabla283[[#This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+IF(AND(K142&gt;0,O142="Ejecución"),(K142/877802)*Tabla283[[#This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+IF(AND(K143&gt;0,O143="Ejecución"),(K143/877802)*Tabla283[[#This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+IF(AND(K144&gt;0,O144="Ejecución"),(K144/877802)*Tabla283[[#This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+IF(AND(K145&gt;0,O145="Ejecución"),(K145/877802)*Tabla283[[#This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+IF(AND(K146&gt;0,O146="Ejecución"),(K146/877802)*Tabla283[[#This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+IF(AND(K147&gt;0,O147="Ejecución"),(K147/877802)*Tabla283[[#This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+IF(AND(K148&gt;0,O148="Ejecución"),(K148/877802)*Tabla283[[#This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+IF(AND(K149&gt;0,O149="Ejecución"),(K149/877802)*Tabla283[[#This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+IF(AND(K150&gt;0,O150="Ejecución"),(K150/877802)*Tabla283[[#This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+IF(AND(K151&gt;0,O151="Ejecución"),(K151/877802)*Tabla283[[#This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+IF(AND(K152&gt;0,O152="Ejecución"),(K152/877802)*Tabla283[[#This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+IF(AND(K153&gt;0,O153="Ejecución"),(K153/877802)*Tabla283[[#This Row],[% participación]],IF(AND(K153&gt;0,O153&lt;&gt;"Ejecución"),"-",""))</f>
        <v/>
      </c>
      <c r="M153" s="119"/>
      <c r="N153" s="174" t="str">
        <f t="shared" si="4"/>
        <v/>
      </c>
      <c r="O153" s="170" t="s">
        <v>1150</v>
      </c>
      <c r="P153" s="80"/>
    </row>
    <row r="154" spans="1:16" s="7" customFormat="1" ht="24.75"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+IF(AND(K154&gt;0,O154="Ejecución"),(K154/877802)*Tabla283[[#This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+IF(AND(K155&gt;0,O155="Ejecución"),(K155/877802)*Tabla283[[#This Row],[% participación]],IF(AND(K155&gt;0,O155&lt;&gt;"Ejecución"),"-",""))</f>
        <v/>
      </c>
      <c r="M155" s="119"/>
      <c r="N155" s="174" t="str">
        <f t="shared" si="4"/>
        <v/>
      </c>
      <c r="O155" s="170" t="s">
        <v>1150</v>
      </c>
      <c r="P155" s="80"/>
    </row>
    <row r="156" spans="1:16" s="7" customFormat="1" ht="24"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+IF(AND(K156&gt;0,O156="Ejecución"),(K156/877802)*Tabla283[[#This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+IF(AND(K157&gt;0,O157="Ejecución"),(K157/877802)*Tabla283[[#This Row],[% participación]],IF(AND(K157&gt;0,O157&lt;&gt;"Ejecución"),"-",""))</f>
        <v/>
      </c>
      <c r="M157" s="119"/>
      <c r="N157" s="174" t="str">
        <f t="shared" si="4"/>
        <v/>
      </c>
      <c r="O157" s="170" t="s">
        <v>1150</v>
      </c>
      <c r="P157" s="80"/>
    </row>
    <row r="158" spans="1:16" s="7" customFormat="1" ht="24.75" customHeight="1" outlineLevel="1" x14ac:dyDescent="0.25">
      <c r="A158" s="137">
        <v>45</v>
      </c>
      <c r="B158" s="168" t="s">
        <v>2672</v>
      </c>
      <c r="C158" s="169" t="s">
        <v>31</v>
      </c>
      <c r="D158" s="116"/>
      <c r="E158" s="138"/>
      <c r="F158" s="138"/>
      <c r="G158" s="165" t="str">
        <f t="shared" si="3"/>
        <v/>
      </c>
      <c r="H158" s="117"/>
      <c r="I158" s="116"/>
      <c r="J158" s="116"/>
      <c r="K158" s="68"/>
      <c r="L158" s="101" t="str">
        <f>+IF(AND(K158&gt;0,O158="Ejecución"),(K158/877802)*Tabla283[[#This Row],[% participación]],IF(AND(K158&gt;0,O158&lt;&gt;"Ejecución"),"-",""))</f>
        <v/>
      </c>
      <c r="M158" s="119"/>
      <c r="N158" s="174" t="str">
        <f t="shared" si="4"/>
        <v/>
      </c>
      <c r="O158" s="170" t="s">
        <v>1150</v>
      </c>
      <c r="P158" s="80"/>
    </row>
    <row r="159" spans="1:16" s="7" customFormat="1" ht="24.75" customHeight="1" outlineLevel="1" x14ac:dyDescent="0.25">
      <c r="A159" s="137">
        <v>46</v>
      </c>
      <c r="B159" s="168" t="s">
        <v>2672</v>
      </c>
      <c r="C159" s="169" t="s">
        <v>31</v>
      </c>
      <c r="D159" s="116"/>
      <c r="E159" s="138"/>
      <c r="F159" s="138"/>
      <c r="G159" s="165" t="str">
        <f t="shared" si="3"/>
        <v/>
      </c>
      <c r="H159" s="117"/>
      <c r="I159" s="116"/>
      <c r="J159" s="116"/>
      <c r="K159" s="68"/>
      <c r="L159" s="101" t="str">
        <f>+IF(AND(K159&gt;0,O159="Ejecución"),(K159/877802)*Tabla283[[#This Row],[% participación]],IF(AND(K159&gt;0,O159&lt;&gt;"Ejecución"),"-",""))</f>
        <v/>
      </c>
      <c r="M159" s="119"/>
      <c r="N159" s="174" t="str">
        <f t="shared" si="4"/>
        <v/>
      </c>
      <c r="O159" s="170" t="s">
        <v>1150</v>
      </c>
      <c r="P159" s="80"/>
    </row>
    <row r="160" spans="1:16" s="7" customFormat="1" ht="24.75" customHeight="1" outlineLevel="1" thickBot="1" x14ac:dyDescent="0.3">
      <c r="A160" s="137">
        <v>47</v>
      </c>
      <c r="B160" s="168" t="s">
        <v>2672</v>
      </c>
      <c r="C160" s="169" t="s">
        <v>31</v>
      </c>
      <c r="D160" s="116"/>
      <c r="E160" s="138"/>
      <c r="F160" s="138"/>
      <c r="G160" s="165" t="str">
        <f t="shared" si="3"/>
        <v/>
      </c>
      <c r="H160" s="117"/>
      <c r="I160" s="116"/>
      <c r="J160" s="116"/>
      <c r="K160" s="68"/>
      <c r="L160" s="101" t="str">
        <f>+IF(AND(K160&gt;0,O160="Ejecución"),(K160/877802)*Tabla283[[#This Row],[% participación]],IF(AND(K160&gt;0,O160&lt;&gt;"Ejecución"),"-",""))</f>
        <v/>
      </c>
      <c r="M160" s="119"/>
      <c r="N160" s="174" t="str">
        <f t="shared" si="4"/>
        <v/>
      </c>
      <c r="O160" s="170" t="s">
        <v>1150</v>
      </c>
      <c r="P160" s="80"/>
    </row>
    <row r="161" spans="1:28" ht="23.1" customHeight="1" thickBot="1" x14ac:dyDescent="0.3">
      <c r="O161" s="178" t="str">
        <f>HYPERLINK("#Integrante_2!A1","INICIO")</f>
        <v>INICIO</v>
      </c>
    </row>
    <row r="162" spans="1:28" s="19" customFormat="1" ht="31.5" customHeight="1" thickBot="1" x14ac:dyDescent="0.3">
      <c r="A162" s="203" t="s">
        <v>13</v>
      </c>
      <c r="B162" s="204"/>
      <c r="C162" s="204"/>
      <c r="D162" s="204"/>
      <c r="E162" s="208"/>
      <c r="F162" s="204" t="s">
        <v>15</v>
      </c>
      <c r="G162" s="204"/>
      <c r="H162" s="204"/>
      <c r="I162" s="203" t="s">
        <v>16</v>
      </c>
      <c r="J162" s="204"/>
      <c r="K162" s="204"/>
      <c r="L162" s="204"/>
      <c r="M162" s="204"/>
      <c r="N162" s="204"/>
      <c r="O162" s="208"/>
      <c r="P162" s="77"/>
    </row>
    <row r="163" spans="1:28" ht="51.75" customHeight="1" x14ac:dyDescent="0.25">
      <c r="A163" s="249" t="s">
        <v>2665</v>
      </c>
      <c r="B163" s="250"/>
      <c r="C163" s="250"/>
      <c r="D163" s="250"/>
      <c r="E163" s="251"/>
      <c r="F163" s="252" t="s">
        <v>2666</v>
      </c>
      <c r="G163" s="252"/>
      <c r="H163" s="252"/>
      <c r="I163" s="249" t="s">
        <v>2635</v>
      </c>
      <c r="J163" s="250"/>
      <c r="K163" s="250"/>
      <c r="L163" s="250"/>
      <c r="M163" s="250"/>
      <c r="N163" s="250"/>
      <c r="O163" s="251"/>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05" t="s">
        <v>2618</v>
      </c>
      <c r="C165" s="205"/>
      <c r="D165" s="205"/>
      <c r="E165" s="8"/>
      <c r="F165" s="5"/>
      <c r="G165" s="253" t="s">
        <v>2618</v>
      </c>
      <c r="H165" s="253"/>
      <c r="I165" s="254" t="s">
        <v>1164</v>
      </c>
      <c r="J165" s="255"/>
      <c r="K165" s="255"/>
      <c r="L165" s="255"/>
      <c r="M165" s="255"/>
      <c r="N165" s="107" t="s">
        <v>1148</v>
      </c>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t="s">
        <v>26</v>
      </c>
      <c r="E167" s="8"/>
      <c r="F167" s="5"/>
      <c r="G167" s="107" t="s">
        <v>26</v>
      </c>
      <c r="I167" s="256" t="s">
        <v>2648</v>
      </c>
      <c r="J167" s="257"/>
      <c r="K167" s="257"/>
      <c r="L167" s="257"/>
      <c r="M167" s="257"/>
      <c r="N167" s="257"/>
      <c r="O167" s="258"/>
      <c r="U167" s="51"/>
    </row>
    <row r="168" spans="1:28" x14ac:dyDescent="0.25">
      <c r="A168" s="9"/>
      <c r="B168" s="267" t="s">
        <v>2663</v>
      </c>
      <c r="C168" s="267"/>
      <c r="D168" s="267"/>
      <c r="E168" s="8"/>
      <c r="F168" s="5"/>
      <c r="H168" s="82" t="s">
        <v>2662</v>
      </c>
      <c r="I168" s="256"/>
      <c r="J168" s="257"/>
      <c r="K168" s="257"/>
      <c r="L168" s="257"/>
      <c r="M168" s="257"/>
      <c r="N168" s="257"/>
      <c r="O168" s="258"/>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2678</v>
      </c>
      <c r="B172" s="204"/>
      <c r="C172" s="204"/>
      <c r="D172" s="204"/>
      <c r="E172" s="204"/>
      <c r="F172" s="204"/>
      <c r="G172" s="204"/>
      <c r="H172" s="204"/>
      <c r="I172" s="204"/>
      <c r="J172" s="204"/>
      <c r="K172" s="204"/>
      <c r="L172" s="204"/>
      <c r="M172" s="204"/>
      <c r="N172" s="204"/>
      <c r="O172" s="208"/>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9" t="s">
        <v>2671</v>
      </c>
      <c r="C176" s="259"/>
      <c r="D176" s="259"/>
      <c r="E176" s="259"/>
      <c r="F176" s="259"/>
      <c r="G176" s="259"/>
      <c r="H176" s="20"/>
      <c r="I176" s="263" t="s">
        <v>2675</v>
      </c>
      <c r="J176" s="264"/>
      <c r="K176" s="264"/>
      <c r="L176" s="264"/>
      <c r="M176" s="264"/>
      <c r="O176" s="178" t="str">
        <f>HYPERLINK("#Integrante_2!A1","INICIO")</f>
        <v>INICIO</v>
      </c>
      <c r="Q176" s="19"/>
      <c r="R176" s="19"/>
      <c r="S176" s="19"/>
      <c r="T176" s="19"/>
      <c r="U176" s="19"/>
      <c r="V176" s="19"/>
      <c r="W176" s="19"/>
      <c r="X176" s="19"/>
      <c r="Y176" s="19"/>
      <c r="Z176" s="19"/>
      <c r="AA176" s="19"/>
      <c r="AB176" s="19"/>
    </row>
    <row r="177" spans="1:28" ht="23.25" x14ac:dyDescent="0.25">
      <c r="A177" s="9"/>
      <c r="B177" s="232" t="s">
        <v>17</v>
      </c>
      <c r="C177" s="233"/>
      <c r="D177" s="234"/>
      <c r="E177" s="263" t="s">
        <v>2620</v>
      </c>
      <c r="F177" s="264"/>
      <c r="G177" s="265"/>
      <c r="H177" s="5"/>
      <c r="I177" s="232" t="s">
        <v>17</v>
      </c>
      <c r="J177" s="233"/>
      <c r="K177" s="233"/>
      <c r="L177" s="234"/>
      <c r="M177" s="241" t="s">
        <v>2680</v>
      </c>
      <c r="O177" s="8"/>
      <c r="Q177" s="19"/>
      <c r="R177" s="19"/>
      <c r="S177" s="157"/>
      <c r="T177" s="19"/>
      <c r="U177" s="19"/>
      <c r="V177" s="19"/>
      <c r="W177" s="19"/>
      <c r="X177" s="19"/>
      <c r="Y177" s="19"/>
      <c r="Z177" s="19"/>
      <c r="AA177" s="19"/>
      <c r="AB177" s="19"/>
    </row>
    <row r="178" spans="1:28" ht="23.25" x14ac:dyDescent="0.25">
      <c r="A178" s="9"/>
      <c r="B178" s="260"/>
      <c r="C178" s="261"/>
      <c r="D178" s="262"/>
      <c r="E178" s="157" t="s">
        <v>2621</v>
      </c>
      <c r="F178" s="157" t="s">
        <v>2622</v>
      </c>
      <c r="G178" s="157" t="s">
        <v>2623</v>
      </c>
      <c r="H178" s="5"/>
      <c r="I178" s="260"/>
      <c r="J178" s="261"/>
      <c r="K178" s="261"/>
      <c r="L178" s="262"/>
      <c r="M178" s="242" t="s">
        <v>2622</v>
      </c>
      <c r="O178" s="8"/>
      <c r="Q178" s="19"/>
      <c r="R178" s="19"/>
      <c r="S178" s="157" t="s">
        <v>2623</v>
      </c>
      <c r="T178" s="19"/>
      <c r="U178" s="19"/>
      <c r="V178" s="19"/>
      <c r="W178" s="19"/>
      <c r="X178" s="19"/>
      <c r="Y178" s="19"/>
      <c r="Z178" s="19"/>
      <c r="AA178" s="19"/>
      <c r="AB178" s="19"/>
    </row>
    <row r="179" spans="1:28" ht="23.25" x14ac:dyDescent="0.25">
      <c r="A179" s="9"/>
      <c r="B179" s="230" t="s">
        <v>2671</v>
      </c>
      <c r="C179" s="230"/>
      <c r="D179" s="230"/>
      <c r="E179" s="24">
        <v>0.02</v>
      </c>
      <c r="F179" s="171">
        <v>1.4999999999999999E-2</v>
      </c>
      <c r="G179" s="172">
        <f>IF(F179&gt;0,SUM(E179+F179),"")</f>
        <v>3.5000000000000003E-2</v>
      </c>
      <c r="H179" s="5"/>
      <c r="I179" s="221" t="s">
        <v>2675</v>
      </c>
      <c r="J179" s="222"/>
      <c r="K179" s="222"/>
      <c r="L179" s="223"/>
      <c r="M179" s="171">
        <v>0.02</v>
      </c>
      <c r="O179" s="8"/>
      <c r="Q179" s="19"/>
      <c r="R179" s="19"/>
      <c r="S179" s="172">
        <f>IF(M179&gt;0,SUM(L179+M179),"")</f>
        <v>0.02</v>
      </c>
      <c r="T179" s="19"/>
      <c r="U179" s="19"/>
      <c r="V179" s="19"/>
      <c r="W179" s="19"/>
      <c r="X179" s="19"/>
      <c r="Y179" s="19"/>
      <c r="Z179" s="19"/>
      <c r="AA179" s="19"/>
      <c r="AB179" s="19"/>
    </row>
    <row r="180" spans="1:28" ht="23.25" hidden="1" x14ac:dyDescent="0.25">
      <c r="A180" s="9"/>
      <c r="B180" s="230" t="s">
        <v>1165</v>
      </c>
      <c r="C180" s="230"/>
      <c r="D180" s="230"/>
      <c r="E180" s="24">
        <v>0.02</v>
      </c>
      <c r="F180" s="69"/>
      <c r="G180" s="156" t="str">
        <f>IF(F180&gt;0,SUM(E180+F180),"")</f>
        <v/>
      </c>
      <c r="H180" s="5"/>
      <c r="I180" s="221" t="s">
        <v>1169</v>
      </c>
      <c r="J180" s="222"/>
      <c r="K180" s="22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30" t="s">
        <v>1166</v>
      </c>
      <c r="C181" s="230"/>
      <c r="D181" s="230"/>
      <c r="E181" s="24">
        <v>0.02</v>
      </c>
      <c r="F181" s="69"/>
      <c r="G181" s="156" t="str">
        <f>IF(F181&gt;0,SUM(E181+F181),"")</f>
        <v/>
      </c>
      <c r="H181" s="5"/>
      <c r="I181" s="221" t="s">
        <v>1170</v>
      </c>
      <c r="J181" s="222"/>
      <c r="K181" s="223"/>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30" t="s">
        <v>1167</v>
      </c>
      <c r="C182" s="230"/>
      <c r="D182" s="230"/>
      <c r="E182" s="24">
        <v>0.03</v>
      </c>
      <c r="F182" s="69"/>
      <c r="G182" s="156" t="str">
        <f>IF(F182&gt;0,SUM(E182+F182),"")</f>
        <v/>
      </c>
      <c r="H182" s="5"/>
      <c r="I182" s="221" t="s">
        <v>1171</v>
      </c>
      <c r="J182" s="222"/>
      <c r="K182" s="223"/>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1" t="s">
        <v>1172</v>
      </c>
      <c r="J183" s="222"/>
      <c r="K183" s="223"/>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3.5000000000000003E-2</v>
      </c>
      <c r="D185" s="162" t="s">
        <v>2633</v>
      </c>
      <c r="E185" s="95">
        <f>+(C185*SUM(K20:K35))</f>
        <v>43504310.430000007</v>
      </c>
      <c r="F185" s="93"/>
      <c r="G185" s="94"/>
      <c r="H185" s="89"/>
      <c r="I185" s="91" t="s">
        <v>2632</v>
      </c>
      <c r="J185" s="177">
        <f>M179</f>
        <v>0.02</v>
      </c>
      <c r="K185" s="231" t="s">
        <v>2633</v>
      </c>
      <c r="L185" s="231"/>
      <c r="M185" s="95">
        <f>+J185*K20</f>
        <v>24859605.960000001</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8"/>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46" t="s">
        <v>2641</v>
      </c>
      <c r="C192" s="246"/>
      <c r="E192" s="5" t="s">
        <v>20</v>
      </c>
      <c r="H192" s="160" t="s">
        <v>24</v>
      </c>
      <c r="J192" s="5" t="s">
        <v>2642</v>
      </c>
      <c r="K192" s="5"/>
      <c r="M192" s="5"/>
      <c r="N192" s="5"/>
      <c r="O192" s="50"/>
      <c r="Q192" s="147"/>
      <c r="R192" s="148"/>
      <c r="S192" s="148"/>
      <c r="T192" s="147"/>
    </row>
    <row r="193" spans="1:18" x14ac:dyDescent="0.25">
      <c r="A193" s="9"/>
      <c r="C193" s="192">
        <v>43033</v>
      </c>
      <c r="D193" s="5"/>
      <c r="E193" s="193">
        <v>1479</v>
      </c>
      <c r="F193" s="5"/>
      <c r="G193" s="5"/>
      <c r="H193" s="140" t="s">
        <v>2750</v>
      </c>
      <c r="J193" s="5"/>
      <c r="K193" s="192">
        <v>44166</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8"/>
      <c r="P197" s="77"/>
    </row>
    <row r="198" spans="1:18" ht="21.75" thickBot="1" x14ac:dyDescent="0.3">
      <c r="A198" s="9"/>
      <c r="B198" s="5"/>
      <c r="C198" s="5"/>
      <c r="D198" s="5"/>
      <c r="E198" s="5"/>
      <c r="F198" s="5"/>
      <c r="G198" s="5"/>
      <c r="H198" s="5"/>
      <c r="I198" s="5"/>
      <c r="J198" s="5"/>
      <c r="K198" s="5"/>
      <c r="L198" s="5"/>
      <c r="M198" s="5"/>
      <c r="N198" s="5"/>
      <c r="O198" s="178" t="str">
        <f>HYPERLINK("#Integrante_2!A1","INICIO")</f>
        <v>INICIO</v>
      </c>
    </row>
    <row r="199" spans="1:18" ht="231" customHeight="1" x14ac:dyDescent="0.25">
      <c r="A199" s="9"/>
      <c r="B199" s="220" t="s">
        <v>2664</v>
      </c>
      <c r="C199" s="220"/>
      <c r="D199" s="220"/>
      <c r="E199" s="220"/>
      <c r="F199" s="220"/>
      <c r="G199" s="220"/>
      <c r="H199" s="220"/>
      <c r="I199" s="220"/>
      <c r="J199" s="220"/>
      <c r="K199" s="220"/>
      <c r="L199" s="220"/>
      <c r="M199" s="220"/>
      <c r="N199" s="220"/>
      <c r="O199" s="8"/>
    </row>
    <row r="200" spans="1:18" x14ac:dyDescent="0.25">
      <c r="A200" s="9"/>
      <c r="B200" s="243"/>
      <c r="C200" s="243"/>
      <c r="D200" s="243"/>
      <c r="E200" s="243"/>
      <c r="F200" s="243"/>
      <c r="G200" s="243"/>
      <c r="H200" s="243"/>
      <c r="I200" s="243"/>
      <c r="J200" s="243"/>
      <c r="K200" s="243"/>
      <c r="L200" s="243"/>
      <c r="M200" s="243"/>
      <c r="N200" s="243"/>
      <c r="O200" s="8"/>
    </row>
    <row r="201" spans="1:18" x14ac:dyDescent="0.25">
      <c r="A201" s="9"/>
      <c r="B201" s="244" t="s">
        <v>2653</v>
      </c>
      <c r="C201" s="245"/>
      <c r="D201" s="245"/>
      <c r="E201" s="245"/>
      <c r="F201" s="245"/>
      <c r="G201" s="245"/>
      <c r="H201" s="245"/>
      <c r="I201" s="245"/>
      <c r="J201" s="245"/>
      <c r="K201" s="245"/>
      <c r="L201" s="245"/>
      <c r="M201" s="245"/>
      <c r="N201" s="245"/>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ht="75" x14ac:dyDescent="0.25">
      <c r="A211" s="9"/>
      <c r="B211" s="27" t="s">
        <v>28</v>
      </c>
      <c r="C211" s="140" t="s">
        <v>2750</v>
      </c>
      <c r="D211" s="21"/>
      <c r="G211" s="27" t="s">
        <v>2625</v>
      </c>
      <c r="H211" s="194" t="s">
        <v>2753</v>
      </c>
      <c r="J211" s="27" t="s">
        <v>2627</v>
      </c>
      <c r="K211" s="195" t="s">
        <v>2753</v>
      </c>
      <c r="L211" s="21"/>
      <c r="M211" s="21"/>
      <c r="N211" s="21"/>
      <c r="O211" s="8"/>
    </row>
    <row r="212" spans="1:15" x14ac:dyDescent="0.25">
      <c r="A212" s="9"/>
      <c r="B212" s="27" t="s">
        <v>2624</v>
      </c>
      <c r="C212" s="140" t="s">
        <v>2750</v>
      </c>
      <c r="D212" s="21"/>
      <c r="G212" s="27" t="s">
        <v>2626</v>
      </c>
      <c r="H212" s="141" t="s">
        <v>2751</v>
      </c>
      <c r="J212" s="27" t="s">
        <v>2628</v>
      </c>
      <c r="K212" s="191" t="s">
        <v>2752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MZ5Y5XOnp70Q+v2PJ4qzvv419Jpglf0hGo433n68siTTbq1eT/A+FZQLswNPLlo4zsNnYZiJPnI6/2vmxUwuiw==" saltValue="InLLO0bSOMW+If87pK3B4A=="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19BCD446-2E04-419F-BF1F-43357BA9BB43}">
      <formula1>100000000</formula1>
      <formula2>999999999</formula2>
    </dataValidation>
    <dataValidation type="textLength" showInputMessage="1" showErrorMessage="1" errorTitle="Error" error="Debe tener un máximo de 20 caracteres" sqref="C15" xr:uid="{EAFF2B38-A556-4E92-BF23-E46F55ECD443}">
      <formula1>0</formula1>
      <formula2>25</formula2>
    </dataValidation>
    <dataValidation type="whole" allowBlank="1" showInputMessage="1" showErrorMessage="1" sqref="E193" xr:uid="{A40301AA-6AE6-4CF6-9F04-62EB7360582E}">
      <formula1>1</formula1>
      <formula2>1000000</formula2>
    </dataValidation>
    <dataValidation type="textLength" allowBlank="1" showInputMessage="1" showErrorMessage="1" sqref="H193" xr:uid="{4BE2DC4F-3252-40AE-A330-5211B886D51F}">
      <formula1>3</formula1>
      <formula2>100</formula2>
    </dataValidation>
    <dataValidation type="decimal" allowBlank="1" showInputMessage="1" showErrorMessage="1" sqref="N114:N160" xr:uid="{AE9172A0-5D85-42BD-9B96-522A2B64AEA4}">
      <formula1>0</formula1>
      <formula2>100</formula2>
    </dataValidation>
    <dataValidation type="date" allowBlank="1" showInputMessage="1" showErrorMessage="1" sqref="E114:F160 K193 C193 F48:F107" xr:uid="{5DD36D2B-D8CD-4F27-8DD6-1982B6B32937}">
      <formula1>1</formula1>
      <formula2>401769</formula2>
    </dataValidation>
    <dataValidation type="date" allowBlank="1" showInputMessage="1" showErrorMessage="1" sqref="L20:M35" xr:uid="{D5F3C84E-8D4F-41FC-B783-8FBB584FC302}">
      <formula1>32874</formula1>
      <formula2>54789</formula2>
    </dataValidation>
    <dataValidation type="whole" allowBlank="1" showInputMessage="1" showErrorMessage="1" sqref="K21:K35" xr:uid="{930977B1-0367-46D8-97DC-DE07425DFEED}">
      <formula1>0</formula1>
      <formula2>9999999999</formula2>
    </dataValidation>
    <dataValidation type="whole" allowBlank="1" showInputMessage="1" showErrorMessage="1" sqref="K20" xr:uid="{F6E8DCF9-8879-41D8-B2EF-10D3F07477AD}">
      <formula1>0</formula1>
      <formula2>99999999999</formula2>
    </dataValidation>
    <dataValidation type="whole" showInputMessage="1" showErrorMessage="1" sqref="B20" xr:uid="{732C8DD0-8092-4B68-BE20-393EBA31152E}">
      <formula1>100000000</formula1>
      <formula2>999999999</formula2>
    </dataValidation>
    <dataValidation type="list" showInputMessage="1" showErrorMessage="1" sqref="G167" xr:uid="{5379A6EB-5C9F-4867-9E95-12390E67B125}">
      <formula1>SinoA</formula1>
    </dataValidation>
    <dataValidation type="whole" allowBlank="1" showInputMessage="1" showErrorMessage="1" sqref="K114:K160" xr:uid="{C7619051-4A97-4438-AEE8-486A49145450}">
      <formula1>0</formula1>
      <formula2>9999999999999</formula2>
    </dataValidation>
    <dataValidation type="list" showInputMessage="1" showErrorMessage="1" sqref="J24" xr:uid="{68001E01-7640-403A-92C2-58C6D4B32602}">
      <formula1>INDIRECT(DEPeseldt5)</formula1>
    </dataValidation>
    <dataValidation type="list" showInputMessage="1" showErrorMessage="1" sqref="J23" xr:uid="{A5477EC3-649C-4836-ADFC-DADE23F9BBDE}">
      <formula1>INDIRECT(DEPeseldt4)</formula1>
    </dataValidation>
    <dataValidation type="list" showInputMessage="1" showErrorMessage="1" sqref="J22" xr:uid="{FCE4C372-EAE1-4166-A2FB-9636A47D8C0D}">
      <formula1>INDIRECT(DEPeseldt3)</formula1>
    </dataValidation>
    <dataValidation type="list" showInputMessage="1" showErrorMessage="1" sqref="J21" xr:uid="{8FCA67C6-70FE-420B-8D1F-38CCBDC63D7D}">
      <formula1>INDIRECT(DEPeseldt2)</formula1>
    </dataValidation>
    <dataValidation type="list" showInputMessage="1" showErrorMessage="1" sqref="J20" xr:uid="{82195736-5B76-4502-994A-D9B5A999C0AA}">
      <formula1>INDIRECT(DEPeseldt1)</formula1>
    </dataValidation>
    <dataValidation showInputMessage="1" showErrorMessage="1" sqref="B38 B21:B35 J15 C114:C160 O114:O160" xr:uid="{D1D5AA5C-B5C5-44BD-A9FD-13A4204C1DF7}"/>
    <dataValidation type="list" showInputMessage="1" showErrorMessage="1" sqref="J48" xr:uid="{13081FE1-A818-4094-A4A7-E10BAD9EF700}">
      <formula1>INDIRECT(DptoSel1)</formula1>
    </dataValidation>
    <dataValidation type="list" showInputMessage="1" showErrorMessage="1" sqref="J49" xr:uid="{350AC3D6-50DE-4CCA-8825-E844E861BE08}">
      <formula1>INDIRECT(DptoSel2)</formula1>
    </dataValidation>
    <dataValidation type="list" showInputMessage="1" showErrorMessage="1" sqref="J50" xr:uid="{0B6AB772-2F5F-459E-BDE9-6A183EE2C091}">
      <formula1>INDIRECT(DptoSel3)</formula1>
    </dataValidation>
    <dataValidation type="list" showInputMessage="1" showErrorMessage="1" sqref="J51" xr:uid="{2E76BD8C-82B7-4A48-A8AE-3F9E84374DC6}">
      <formula1>INDIRECT(DptoSel4)</formula1>
    </dataValidation>
    <dataValidation type="list" showInputMessage="1" showErrorMessage="1" sqref="J52" xr:uid="{CA3DEBF5-1046-4A90-8F26-3864A5D03BA3}">
      <formula1>INDIRECT(DptoSel5)</formula1>
    </dataValidation>
    <dataValidation type="list" showInputMessage="1" showErrorMessage="1" sqref="J53" xr:uid="{6B136D8B-8CCC-49FB-AF2D-F2C06C0D0D90}">
      <formula1>INDIRECT(DptoSel6)</formula1>
    </dataValidation>
    <dataValidation type="list" showInputMessage="1" showErrorMessage="1" sqref="J54" xr:uid="{54AB5189-B1B4-4067-8975-F17DDFE3695C}">
      <formula1>INDIRECT(DptoSel7)</formula1>
    </dataValidation>
    <dataValidation type="list" showInputMessage="1" showErrorMessage="1" sqref="J55" xr:uid="{A7F57DA3-ED90-4BC7-8BFF-CAB2499BCCC0}">
      <formula1>INDIRECT(DptoSel8)</formula1>
    </dataValidation>
    <dataValidation type="list" showInputMessage="1" showErrorMessage="1" sqref="J56" xr:uid="{8AF311A6-3459-43BA-94BE-587E1DFB229B}">
      <formula1>INDIRECT(DptoSel9)</formula1>
    </dataValidation>
    <dataValidation type="list" showInputMessage="1" showErrorMessage="1" sqref="I114:I160 I20:I35 I48:I107" xr:uid="{8EF7418C-A1E1-4B05-B437-0BC04746FA42}">
      <formula1>DEPARTAMENTO</formula1>
    </dataValidation>
    <dataValidation type="list" showInputMessage="1" showErrorMessage="1" sqref="J114:J160 J25:J35 J57:J107" xr:uid="{3B4500AE-4A9E-45EF-8348-D695B2D7F02A}">
      <formula1>INDIRECT(I25)</formula1>
    </dataValidation>
    <dataValidation type="date" allowBlank="1" showInputMessage="1" showErrorMessage="1" sqref="E48:E107" xr:uid="{219F84A9-5E82-444D-8E3D-92BE9115D50E}">
      <formula1>1</formula1>
      <formula2>54789</formula2>
    </dataValidation>
    <dataValidation type="whole" allowBlank="1" showInputMessage="1" showErrorMessage="1" sqref="K48:K107" xr:uid="{2837B1F9-8F7D-4411-B79A-9549BA3ED9D0}">
      <formula1>0</formula1>
      <formula2>99999999999999900</formula2>
    </dataValidation>
    <dataValidation type="decimal" allowBlank="1" showInputMessage="1" showErrorMessage="1" sqref="M179" xr:uid="{BB24847E-2840-4AA8-B17C-8944971D7539}">
      <formula1>0.02</formula1>
      <formula2>0.05</formula2>
    </dataValidation>
    <dataValidation type="decimal" allowBlank="1" showInputMessage="1" showErrorMessage="1" sqref="N15" xr:uid="{139F5B77-77E9-4648-8FDC-0DDCA8D30EA8}">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98B5F3FD-1F91-45B0-B390-92E7E85C48C4}">
          <x14:formula1>
            <xm:f>Listas!$B$2:$B$3</xm:f>
          </x14:formula1>
          <xm:sqref>D167 M114:M160 N165 O48:O107 L48:L107</xm:sqref>
        </x14:dataValidation>
        <x14:dataValidation type="list" showInputMessage="1" showErrorMessage="1" xr:uid="{115489CE-4345-4F84-9A67-55C200145297}">
          <x14:formula1>
            <xm:f>Listas!$F$2:$F$34</xm:f>
          </x14:formula1>
          <xm:sqref>H15</xm:sqref>
        </x14:dataValidation>
        <x14:dataValidation type="list" showInputMessage="1" showErrorMessage="1" xr:uid="{C26F5BBE-29A0-4729-B02F-50227C7D70DE}">
          <x14:formula1>
            <xm:f>Listas!$A$2:$A$4</xm:f>
          </x14:formula1>
          <xm:sqref>C48:C107</xm:sqref>
        </x14:dataValidation>
        <x14:dataValidation type="list" showInputMessage="1" showErrorMessage="1" xr:uid="{909272B1-5921-40C3-9043-5D0E7A931F4C}">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C5EE-BE15-4EA8-817C-DB8805D71DEA}">
  <dimension ref="A1:AB231"/>
  <sheetViews>
    <sheetView showGridLines="0" topLeftCell="H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64">
        <f ca="1">NOW()</f>
        <v>44200.845098611113</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HYPERLINK("#Integrante_3!B20","IDENTIFICACIÓN DEL OFERENTE")</f>
        <v>IDENTIFICACIÓN DEL OFERENTE</v>
      </c>
      <c r="C8" s="181"/>
      <c r="D8" s="185"/>
      <c r="E8" s="209" t="str">
        <f>HYPERLINK("#Integrante_3!A109","CAPACIDAD RESIDUAL")</f>
        <v>CAPACIDAD RESIDUAL</v>
      </c>
      <c r="F8" s="210"/>
      <c r="G8" s="211"/>
      <c r="H8" s="186"/>
      <c r="I8" s="178" t="str">
        <f>HYPERLINK("#Integrante_3!N162","DISCAPACIDAD")</f>
        <v>DISCAPACIDAD</v>
      </c>
      <c r="J8" s="182"/>
      <c r="K8" s="178" t="str">
        <f>HYPERLINK("#Integrante_3!A188","TRAYECTORIA")</f>
        <v>TRAYECTORIA</v>
      </c>
      <c r="L8" s="181"/>
      <c r="M8" s="36"/>
      <c r="N8" s="36"/>
      <c r="O8" s="43"/>
    </row>
    <row r="9" spans="1:20" ht="30.75" customHeight="1" thickBot="1" x14ac:dyDescent="0.3">
      <c r="A9" s="184"/>
      <c r="B9" s="178" t="str">
        <f>HYPERLINK("#Integrante_3!I20","DATOS CONTRATO INVITACIÓN")</f>
        <v>DATOS CONTRATO INVITACIÓN</v>
      </c>
      <c r="C9" s="181"/>
      <c r="D9" s="181"/>
      <c r="E9" s="209" t="str">
        <f>HYPERLINK("#Integrante_3!A162","TALENTO HUMANO")</f>
        <v>TALENTO HUMANO</v>
      </c>
      <c r="F9" s="210"/>
      <c r="G9" s="211"/>
      <c r="H9" s="186"/>
      <c r="I9" s="178" t="str">
        <f>HYPERLINK("#Integrante_3!B176","CONTRAPARTIDA ADICIONAL")</f>
        <v>CONTRAPARTIDA ADICIONAL</v>
      </c>
      <c r="J9" s="183"/>
      <c r="K9" s="178" t="str">
        <f>HYPERLINK("#Integrante_3!A199","ACEPTACIÓN")</f>
        <v>ACEPTACIÓN</v>
      </c>
      <c r="L9" s="181"/>
      <c r="M9" s="36"/>
      <c r="N9" s="36"/>
      <c r="O9" s="43"/>
    </row>
    <row r="10" spans="1:20" ht="30.75" customHeight="1" thickBot="1" x14ac:dyDescent="0.3">
      <c r="A10" s="184"/>
      <c r="B10" s="178" t="str">
        <f>HYPERLINK("#Integrante_3!B48","EXPERIENCIA TERRITORIAL")</f>
        <v>EXPERIENCIA TERRITORIAL</v>
      </c>
      <c r="C10" s="181"/>
      <c r="D10" s="181"/>
      <c r="E10" s="209" t="str">
        <f>HYPERLINK("#Integrante_3!F162","INFRAESTRUCTURA")</f>
        <v>INFRAESTRUCTURA</v>
      </c>
      <c r="F10" s="210"/>
      <c r="G10" s="211"/>
      <c r="H10" s="186"/>
      <c r="I10" s="178" t="str">
        <f>HYPERLINK("#Integrante_3!L176","VALOR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02" t="s">
        <v>8</v>
      </c>
      <c r="M15" s="202"/>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12"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12"/>
      <c r="I20" s="142"/>
      <c r="J20" s="143"/>
      <c r="K20" s="144"/>
      <c r="L20" s="145"/>
      <c r="M20" s="145"/>
      <c r="N20" s="128">
        <f>+(M20-L20)/30</f>
        <v>0</v>
      </c>
      <c r="O20" s="131"/>
      <c r="U20" s="127"/>
      <c r="V20" s="105">
        <f ca="1">NOW()</f>
        <v>44200.845098611113</v>
      </c>
      <c r="W20" s="105">
        <f ca="1">NOW()</f>
        <v>44200.845098611113</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206" t="e">
        <f>VLOOKUP(B20,EAS!A2:B1439,2,0)</f>
        <v>#N/A</v>
      </c>
      <c r="C38" s="206"/>
      <c r="D38" s="206"/>
      <c r="E38" s="206"/>
      <c r="F38" s="206"/>
      <c r="G38" s="5"/>
      <c r="H38" s="125"/>
      <c r="I38" s="216" t="s">
        <v>7</v>
      </c>
      <c r="J38" s="216"/>
      <c r="K38" s="216"/>
      <c r="L38" s="216"/>
      <c r="M38" s="216"/>
      <c r="N38" s="216"/>
      <c r="O38" s="126"/>
    </row>
    <row r="39" spans="1:16" ht="42.95" customHeight="1" thickBot="1" x14ac:dyDescent="0.3">
      <c r="A39" s="10"/>
      <c r="B39" s="11"/>
      <c r="C39" s="11"/>
      <c r="D39" s="11"/>
      <c r="E39" s="11"/>
      <c r="F39" s="11"/>
      <c r="G39" s="11"/>
      <c r="H39" s="10"/>
      <c r="I39" s="266"/>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7"/>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7"/>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74"/>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74"/>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74"/>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74"/>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74"/>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74"/>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74"/>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74"/>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74"/>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74"/>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ref="G67:G81" si="2">IF(AND(E67&lt;&gt;"",F67&lt;&gt;""),((F67-E67)/30),"")</f>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1"/>
        <v/>
      </c>
      <c r="H82" s="117"/>
      <c r="I82" s="116"/>
      <c r="J82" s="116"/>
      <c r="K82" s="118"/>
      <c r="L82" s="119"/>
      <c r="M82" s="174"/>
      <c r="N82" s="119"/>
      <c r="O82" s="119"/>
      <c r="P82" s="80"/>
    </row>
    <row r="83" spans="1:16" s="7" customFormat="1" ht="24.75" customHeight="1" outlineLevel="1" x14ac:dyDescent="0.25">
      <c r="A83" s="137">
        <v>36</v>
      </c>
      <c r="B83" s="117"/>
      <c r="C83" s="119"/>
      <c r="D83" s="116"/>
      <c r="E83" s="138"/>
      <c r="F83" s="138"/>
      <c r="G83" s="165" t="str">
        <f t="shared" si="1"/>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HYPERLINK("#Integrante_3!A1","INICIO")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7"/>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+IF(AND(K114&gt;0,O114="Ejecución"),(K114/877802)*Tabla286[[#This Row],[% participación]],IF(AND(K114&gt;0,O114&lt;&gt;"Ejecución"),"-",""))</f>
        <v/>
      </c>
      <c r="M114" s="119"/>
      <c r="N114" s="174" t="str">
        <f>+IF(M116="No",1,IF(M116="Si","Ingrese %",""))</f>
        <v/>
      </c>
      <c r="O114" s="170" t="s">
        <v>1150</v>
      </c>
      <c r="P114" s="79"/>
    </row>
    <row r="115" spans="1:16" s="6" customFormat="1" ht="24.75" customHeight="1" x14ac:dyDescent="0.25">
      <c r="A115" s="136">
        <v>2</v>
      </c>
      <c r="B115" s="168" t="s">
        <v>2672</v>
      </c>
      <c r="C115" s="169" t="s">
        <v>31</v>
      </c>
      <c r="D115" s="116"/>
      <c r="E115" s="138"/>
      <c r="F115" s="138"/>
      <c r="G115" s="165" t="str">
        <f t="shared" ref="G115:G158" si="3">IF(AND(E115&lt;&gt;"",F115&lt;&gt;""),((F115-E115)/30),"")</f>
        <v/>
      </c>
      <c r="H115" s="117"/>
      <c r="I115" s="116"/>
      <c r="J115" s="116"/>
      <c r="K115" s="68"/>
      <c r="L115" s="101" t="str">
        <f>+IF(AND(K115&gt;0,O115="Ejecución"),(K115/877802)*Tabla286[[#This Row],[% participación]],IF(AND(K115&gt;0,O115&lt;&gt;"Ejecución"),"-",""))</f>
        <v/>
      </c>
      <c r="M115" s="119"/>
      <c r="N115" s="174" t="str">
        <f>+IF(M116="No",1,IF(M116="Si","Ingrese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+IF(AND(K116&gt;0,O116="Ejecución"),(K116/877802)*Tabla286[[#This Row],[% participación]],IF(AND(K116&gt;0,O116&lt;&gt;"Ejecución"),"-",""))</f>
        <v/>
      </c>
      <c r="M116" s="119"/>
      <c r="N116" s="174" t="str">
        <f t="shared" ref="N116:N158"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+IF(AND(K117&gt;0,O117="Ejecución"),(K117/877802)*Tabla286[[#This Row],[% participación]],IF(AND(K117&gt;0,O117&lt;&gt;"Ejecución"),"-",""))</f>
        <v/>
      </c>
      <c r="M117" s="119"/>
      <c r="N117" s="174"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+IF(AND(K118&gt;0,O118="Ejecución"),(K118/877802)*Tabla286[[#This Row],[% participación]],IF(AND(K118&gt;0,O118&lt;&gt;"Ejecución"),"-",""))</f>
        <v/>
      </c>
      <c r="M118" s="119"/>
      <c r="N118" s="174"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+IF(AND(K119&gt;0,O119="Ejecución"),(K119/877802)*Tabla286[[#This Row],[% participación]],IF(AND(K119&gt;0,O119&lt;&gt;"Ejecución"),"-",""))</f>
        <v/>
      </c>
      <c r="M119" s="119"/>
      <c r="N119" s="174"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+IF(AND(K120&gt;0,O120="Ejecución"),(K120/877802)*Tabla286[[#This Row],[% participación]],IF(AND(K120&gt;0,O120&lt;&gt;"Ejecución"),"-",""))</f>
        <v/>
      </c>
      <c r="M120" s="119"/>
      <c r="N120" s="174"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+IF(AND(K121&gt;0,O121="Ejecución"),(K121/877802)*Tabla286[[#This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+IF(AND(K122&gt;0,O122="Ejecución"),(K122/877802)*Tabla286[[#This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+IF(AND(K123&gt;0,O123="Ejecución"),(K123/877802)*Tabla286[[#This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+IF(AND(K124&gt;0,O124="Ejecución"),(K124/877802)*Tabla286[[#This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+IF(AND(K125&gt;0,O125="Ejecución"),(K125/877802)*Tabla286[[#This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+IF(AND(K126&gt;0,O126="Ejecución"),(K126/877802)*Tabla286[[#This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+IF(AND(K127&gt;0,O127="Ejecución"),(K127/877802)*Tabla286[[#This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+IF(AND(K128&gt;0,O128="Ejecución"),(K128/877802)*Tabla286[[#This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+IF(AND(K129&gt;0,O129="Ejecución"),(K129/877802)*Tabla286[[#This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+IF(AND(K130&gt;0,O130="Ejecución"),(K130/877802)*Tabla286[[#This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+IF(AND(K131&gt;0,O131="Ejecución"),(K131/877802)*Tabla286[[#This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+IF(AND(K132&gt;0,O132="Ejecución"),(K132/877802)*Tabla286[[#This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+IF(AND(K133&gt;0,O133="Ejecución"),(K133/877802)*Tabla286[[#This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+IF(AND(K134&gt;0,O134="Ejecución"),(K134/877802)*Tabla286[[#This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IF(AND(E135&lt;&gt;"",F135&lt;&gt;""),((F135-E135)/30),"")</f>
        <v/>
      </c>
      <c r="H135" s="117"/>
      <c r="I135" s="116"/>
      <c r="J135" s="116"/>
      <c r="K135" s="68"/>
      <c r="L135" s="101" t="str">
        <f>+IF(AND(K135&gt;0,O135="Ejecución"),(K135/877802)*Tabla286[[#This Row],[% participación]],IF(AND(K135&gt;0,O135&lt;&gt;"Ejecución"),"-",""))</f>
        <v/>
      </c>
      <c r="M135" s="119"/>
      <c r="N135" s="174" t="str">
        <f>+IF(M134="No",1,IF(M134="Si","Ingrese %",""))</f>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+IF(AND(K136&gt;0,O136="Ejecución"),(K136/877802)*Tabla286[[#This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+IF(AND(K137&gt;0,O137="Ejecución"),(K137/877802)*Tabla286[[#This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+IF(AND(K138&gt;0,O138="Ejecución"),(K138/877802)*Tabla286[[#This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+IF(AND(K139&gt;0,O139="Ejecución"),(K139/877802)*Tabla286[[#This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+IF(AND(K140&gt;0,O140="Ejecución"),(K140/877802)*Tabla286[[#This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+IF(AND(K141&gt;0,O141="Ejecución"),(K141/877802)*Tabla286[[#This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+IF(AND(K142&gt;0,O142="Ejecución"),(K142/877802)*Tabla286[[#This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+IF(AND(K143&gt;0,O143="Ejecución"),(K143/877802)*Tabla286[[#This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+IF(AND(K144&gt;0,O144="Ejecución"),(K144/877802)*Tabla286[[#This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+IF(AND(K145&gt;0,O145="Ejecución"),(K145/877802)*Tabla286[[#This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+IF(AND(K146&gt;0,O146="Ejecución"),(K146/877802)*Tabla286[[#This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+IF(AND(K147&gt;0,O147="Ejecución"),(K147/877802)*Tabla286[[#This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+IF(AND(K148&gt;0,O148="Ejecución"),(K148/877802)*Tabla286[[#This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+IF(AND(K149&gt;0,O149="Ejecución"),(K149/877802)*Tabla286[[#This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+IF(AND(K150&gt;0,O150="Ejecución"),(K150/877802)*Tabla286[[#This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+IF(AND(K151&gt;0,O151="Ejecución"),(K151/877802)*Tabla286[[#This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+IF(AND(K152&gt;0,O152="Ejecución"),(K152/877802)*Tabla286[[#This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+IF(AND(K153&gt;0,O153="Ejecución"),(K153/877802)*Tabla286[[#This Row],[% participación]],IF(AND(K153&gt;0,O153&lt;&gt;"Ejecución"),"-",""))</f>
        <v/>
      </c>
      <c r="M153" s="119"/>
      <c r="N153" s="174" t="str">
        <f t="shared" si="4"/>
        <v/>
      </c>
      <c r="O153" s="170" t="s">
        <v>1150</v>
      </c>
      <c r="P153" s="80"/>
    </row>
    <row r="154" spans="1:16" s="7" customFormat="1" ht="24"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+IF(AND(K154&gt;0,O154="Ejecución"),(K154/877802)*Tabla286[[#This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+IF(AND(K155&gt;0,O155="Ejecución"),(K155/877802)*Tabla286[[#This Row],[% participación]],IF(AND(K155&gt;0,O155&lt;&gt;"Ejecución"),"-",""))</f>
        <v/>
      </c>
      <c r="M155" s="119"/>
      <c r="N155" s="174" t="str">
        <f t="shared" si="4"/>
        <v/>
      </c>
      <c r="O155" s="170" t="s">
        <v>1150</v>
      </c>
      <c r="P155" s="80"/>
    </row>
    <row r="156" spans="1:16" s="7" customFormat="1" ht="24.75"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+IF(AND(K156&gt;0,O156="Ejecución"),(K156/877802)*Tabla286[[#This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+IF(AND(K157&gt;0,O157="Ejecución"),(K157/877802)*Tabla286[[#This Row],[% participación]],IF(AND(K157&gt;0,O157&lt;&gt;"Ejecución"),"-",""))</f>
        <v/>
      </c>
      <c r="M157" s="119"/>
      <c r="N157" s="174" t="str">
        <f t="shared" si="4"/>
        <v/>
      </c>
      <c r="O157" s="170" t="s">
        <v>1150</v>
      </c>
      <c r="P157" s="80"/>
    </row>
    <row r="158" spans="1:16" s="7" customFormat="1" ht="24.75" customHeight="1" outlineLevel="1" thickBot="1" x14ac:dyDescent="0.3">
      <c r="A158" s="137">
        <v>45</v>
      </c>
      <c r="B158" s="168" t="s">
        <v>2672</v>
      </c>
      <c r="C158" s="169" t="s">
        <v>31</v>
      </c>
      <c r="D158" s="116"/>
      <c r="E158" s="138"/>
      <c r="F158" s="138"/>
      <c r="G158" s="165" t="str">
        <f t="shared" si="3"/>
        <v/>
      </c>
      <c r="H158" s="117"/>
      <c r="I158" s="116"/>
      <c r="J158" s="116"/>
      <c r="K158" s="68"/>
      <c r="L158" s="101" t="str">
        <f>+IF(AND(K158&gt;0,O158="Ejecución"),(K158/877802)*Tabla286[[#This Row],[% participación]],IF(AND(K158&gt;0,O158&lt;&gt;"Ejecución"),"-",""))</f>
        <v/>
      </c>
      <c r="M158" s="119"/>
      <c r="N158" s="174" t="str">
        <f t="shared" si="4"/>
        <v/>
      </c>
      <c r="O158" s="170" t="s">
        <v>1150</v>
      </c>
      <c r="P158" s="80"/>
    </row>
    <row r="159" spans="1:16" ht="23.1" customHeight="1" thickBot="1" x14ac:dyDescent="0.3">
      <c r="O159" s="178" t="str">
        <f>HYPERLINK("#Integrante_3!A1","INICIO")</f>
        <v>INICIO</v>
      </c>
    </row>
    <row r="160" spans="1:16" s="19" customFormat="1" ht="31.5" customHeight="1" thickBot="1" x14ac:dyDescent="0.3">
      <c r="A160" s="203" t="s">
        <v>13</v>
      </c>
      <c r="B160" s="204"/>
      <c r="C160" s="204"/>
      <c r="D160" s="204"/>
      <c r="E160" s="208"/>
      <c r="F160" s="204" t="s">
        <v>15</v>
      </c>
      <c r="G160" s="204"/>
      <c r="H160" s="204"/>
      <c r="I160" s="203" t="s">
        <v>16</v>
      </c>
      <c r="J160" s="204"/>
      <c r="K160" s="204"/>
      <c r="L160" s="204"/>
      <c r="M160" s="204"/>
      <c r="N160" s="204"/>
      <c r="O160" s="208"/>
      <c r="P160" s="77"/>
    </row>
    <row r="161" spans="1:28" ht="51.75" customHeight="1" x14ac:dyDescent="0.25">
      <c r="A161" s="249" t="s">
        <v>2665</v>
      </c>
      <c r="B161" s="250"/>
      <c r="C161" s="250"/>
      <c r="D161" s="250"/>
      <c r="E161" s="251"/>
      <c r="F161" s="252" t="s">
        <v>2666</v>
      </c>
      <c r="G161" s="252"/>
      <c r="H161" s="252"/>
      <c r="I161" s="249" t="s">
        <v>2635</v>
      </c>
      <c r="J161" s="250"/>
      <c r="K161" s="250"/>
      <c r="L161" s="250"/>
      <c r="M161" s="250"/>
      <c r="N161" s="250"/>
      <c r="O161" s="251"/>
    </row>
    <row r="162" spans="1:28" ht="9" customHeight="1" x14ac:dyDescent="0.25">
      <c r="A162" s="158"/>
      <c r="B162" s="159"/>
      <c r="C162" s="159"/>
      <c r="E162" s="8"/>
      <c r="F162" s="159"/>
      <c r="G162" s="159"/>
      <c r="H162" s="159"/>
      <c r="I162" s="158"/>
      <c r="J162" s="159"/>
      <c r="K162" s="5"/>
      <c r="L162" s="5"/>
      <c r="M162" s="5"/>
      <c r="N162" s="150"/>
      <c r="O162" s="8"/>
      <c r="Q162" s="4" t="s">
        <v>2649</v>
      </c>
    </row>
    <row r="163" spans="1:28" x14ac:dyDescent="0.25">
      <c r="A163" s="9"/>
      <c r="B163" s="205" t="s">
        <v>2618</v>
      </c>
      <c r="C163" s="205"/>
      <c r="D163" s="205"/>
      <c r="E163" s="8"/>
      <c r="F163" s="5"/>
      <c r="G163" s="253" t="s">
        <v>2618</v>
      </c>
      <c r="H163" s="253"/>
      <c r="I163" s="254" t="s">
        <v>1164</v>
      </c>
      <c r="J163" s="255"/>
      <c r="K163" s="255"/>
      <c r="L163" s="255"/>
      <c r="M163" s="255"/>
      <c r="N163" s="107"/>
      <c r="O163" s="8"/>
      <c r="S163" s="51"/>
    </row>
    <row r="164" spans="1:28" x14ac:dyDescent="0.25">
      <c r="A164" s="9"/>
      <c r="B164" s="5"/>
      <c r="C164" s="5"/>
      <c r="D164" s="151" t="s">
        <v>14</v>
      </c>
      <c r="E164" s="8"/>
      <c r="F164" s="5"/>
      <c r="G164" s="160" t="s">
        <v>14</v>
      </c>
      <c r="I164" s="9"/>
      <c r="J164" s="5"/>
      <c r="K164" s="5"/>
      <c r="L164" s="5"/>
      <c r="M164" s="5"/>
      <c r="N164" s="5"/>
      <c r="O164" s="8"/>
    </row>
    <row r="165" spans="1:28" x14ac:dyDescent="0.25">
      <c r="A165" s="9"/>
      <c r="D165" s="107"/>
      <c r="E165" s="8"/>
      <c r="F165" s="5"/>
      <c r="G165" s="107"/>
      <c r="I165" s="256" t="s">
        <v>2648</v>
      </c>
      <c r="J165" s="257"/>
      <c r="K165" s="257"/>
      <c r="L165" s="257"/>
      <c r="M165" s="257"/>
      <c r="N165" s="257"/>
      <c r="O165" s="258"/>
      <c r="U165" s="51"/>
    </row>
    <row r="166" spans="1:28" x14ac:dyDescent="0.25">
      <c r="A166" s="9"/>
      <c r="B166" s="267" t="s">
        <v>2663</v>
      </c>
      <c r="C166" s="267"/>
      <c r="D166" s="267"/>
      <c r="E166" s="8"/>
      <c r="F166" s="5"/>
      <c r="H166" s="82" t="s">
        <v>2662</v>
      </c>
      <c r="I166" s="256"/>
      <c r="J166" s="257"/>
      <c r="K166" s="257"/>
      <c r="L166" s="257"/>
      <c r="M166" s="257"/>
      <c r="N166" s="257"/>
      <c r="O166" s="258"/>
      <c r="Q166" s="51"/>
    </row>
    <row r="167" spans="1:28" x14ac:dyDescent="0.25">
      <c r="A167" s="9"/>
      <c r="B167" s="74" t="s">
        <v>2658</v>
      </c>
      <c r="C167" s="5"/>
      <c r="D167" s="5"/>
      <c r="E167" s="8"/>
      <c r="F167" s="81"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2678</v>
      </c>
      <c r="B170" s="204"/>
      <c r="C170" s="204"/>
      <c r="D170" s="204"/>
      <c r="E170" s="204"/>
      <c r="F170" s="204"/>
      <c r="G170" s="204"/>
      <c r="H170" s="204"/>
      <c r="I170" s="204"/>
      <c r="J170" s="204"/>
      <c r="K170" s="204"/>
      <c r="L170" s="204"/>
      <c r="M170" s="204"/>
      <c r="N170" s="204"/>
      <c r="O170" s="208"/>
      <c r="P170" s="77"/>
    </row>
    <row r="171" spans="1:28" ht="15" customHeight="1" x14ac:dyDescent="0.25">
      <c r="A171" s="224" t="s">
        <v>2677</v>
      </c>
      <c r="B171" s="225"/>
      <c r="C171" s="225"/>
      <c r="D171" s="225"/>
      <c r="E171" s="225"/>
      <c r="F171" s="225"/>
      <c r="G171" s="225"/>
      <c r="H171" s="225"/>
      <c r="I171" s="225"/>
      <c r="J171" s="225"/>
      <c r="K171" s="225"/>
      <c r="L171" s="225"/>
      <c r="M171" s="225"/>
      <c r="N171" s="225"/>
      <c r="O171" s="226"/>
    </row>
    <row r="172" spans="1:28" ht="24" thickBot="1" x14ac:dyDescent="0.3">
      <c r="A172" s="227"/>
      <c r="B172" s="228"/>
      <c r="C172" s="228"/>
      <c r="D172" s="228"/>
      <c r="E172" s="228"/>
      <c r="F172" s="228"/>
      <c r="G172" s="228"/>
      <c r="H172" s="228"/>
      <c r="I172" s="228"/>
      <c r="J172" s="228"/>
      <c r="K172" s="228"/>
      <c r="L172" s="228"/>
      <c r="M172" s="228"/>
      <c r="N172" s="228"/>
      <c r="O172" s="229"/>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9" t="s">
        <v>2671</v>
      </c>
      <c r="C174" s="259"/>
      <c r="D174" s="259"/>
      <c r="E174" s="259"/>
      <c r="F174" s="259"/>
      <c r="G174" s="259"/>
      <c r="H174" s="20"/>
      <c r="I174" s="263" t="s">
        <v>2675</v>
      </c>
      <c r="J174" s="264"/>
      <c r="K174" s="264"/>
      <c r="L174" s="264"/>
      <c r="M174" s="264"/>
      <c r="O174" s="178" t="str">
        <f>HYPERLINK("#Integrante_3!A1","INICIO")</f>
        <v>INICIO</v>
      </c>
      <c r="Q174" s="19"/>
      <c r="R174" s="19"/>
      <c r="S174" s="19"/>
      <c r="T174" s="19"/>
      <c r="U174" s="19"/>
      <c r="V174" s="19"/>
      <c r="W174" s="19"/>
      <c r="X174" s="19"/>
      <c r="Y174" s="19"/>
      <c r="Z174" s="19"/>
      <c r="AA174" s="19"/>
      <c r="AB174" s="19"/>
    </row>
    <row r="175" spans="1:28" ht="23.25" x14ac:dyDescent="0.25">
      <c r="A175" s="9"/>
      <c r="B175" s="232" t="s">
        <v>17</v>
      </c>
      <c r="C175" s="233"/>
      <c r="D175" s="234"/>
      <c r="E175" s="263" t="s">
        <v>2620</v>
      </c>
      <c r="F175" s="264"/>
      <c r="G175" s="265"/>
      <c r="H175" s="5"/>
      <c r="I175" s="232" t="s">
        <v>17</v>
      </c>
      <c r="J175" s="233"/>
      <c r="K175" s="233"/>
      <c r="L175" s="234"/>
      <c r="M175" s="241" t="s">
        <v>2680</v>
      </c>
      <c r="O175" s="8"/>
      <c r="Q175" s="19"/>
      <c r="R175" s="157"/>
      <c r="S175" s="19"/>
      <c r="T175" s="19"/>
      <c r="U175" s="19"/>
      <c r="V175" s="19"/>
      <c r="W175" s="19"/>
      <c r="X175" s="19"/>
      <c r="Y175" s="19"/>
      <c r="Z175" s="19"/>
      <c r="AA175" s="19"/>
      <c r="AB175" s="19"/>
    </row>
    <row r="176" spans="1:28" ht="23.25" x14ac:dyDescent="0.25">
      <c r="A176" s="9"/>
      <c r="B176" s="260"/>
      <c r="C176" s="261"/>
      <c r="D176" s="262"/>
      <c r="E176" s="157" t="s">
        <v>2621</v>
      </c>
      <c r="F176" s="157" t="s">
        <v>2622</v>
      </c>
      <c r="G176" s="157" t="s">
        <v>2623</v>
      </c>
      <c r="H176" s="5"/>
      <c r="I176" s="260"/>
      <c r="J176" s="261"/>
      <c r="K176" s="261"/>
      <c r="L176" s="262"/>
      <c r="M176" s="242"/>
      <c r="O176" s="8"/>
      <c r="Q176" s="19"/>
      <c r="R176" s="157" t="s">
        <v>2623</v>
      </c>
      <c r="S176" s="19"/>
      <c r="T176" s="19"/>
      <c r="U176" s="19"/>
      <c r="V176" s="19"/>
      <c r="W176" s="19"/>
      <c r="X176" s="19"/>
      <c r="Y176" s="19"/>
      <c r="Z176" s="19"/>
      <c r="AA176" s="19"/>
      <c r="AB176" s="19"/>
    </row>
    <row r="177" spans="1:28" ht="23.25" x14ac:dyDescent="0.25">
      <c r="A177" s="9"/>
      <c r="B177" s="230" t="s">
        <v>2671</v>
      </c>
      <c r="C177" s="230"/>
      <c r="D177" s="230"/>
      <c r="E177" s="24">
        <v>0.02</v>
      </c>
      <c r="F177" s="171"/>
      <c r="G177" s="172" t="str">
        <f>IF(F177&gt;0,SUM(E177+F177),"")</f>
        <v/>
      </c>
      <c r="H177" s="5"/>
      <c r="I177" s="221" t="s">
        <v>2675</v>
      </c>
      <c r="J177" s="222"/>
      <c r="K177" s="222"/>
      <c r="L177" s="223"/>
      <c r="M177" s="171"/>
      <c r="O177" s="8"/>
      <c r="Q177" s="19"/>
      <c r="R177" s="172" t="str">
        <f>IF(M177&gt;0,SUM(L177+M177),"")</f>
        <v/>
      </c>
      <c r="S177" s="19"/>
      <c r="T177" s="19"/>
      <c r="U177" s="19"/>
      <c r="V177" s="19"/>
      <c r="W177" s="19"/>
      <c r="X177" s="19"/>
      <c r="Y177" s="19"/>
      <c r="Z177" s="19"/>
      <c r="AA177" s="19"/>
      <c r="AB177" s="19"/>
    </row>
    <row r="178" spans="1:28" ht="23.25" hidden="1" x14ac:dyDescent="0.25">
      <c r="A178" s="9"/>
      <c r="B178" s="230" t="s">
        <v>1165</v>
      </c>
      <c r="C178" s="230"/>
      <c r="D178" s="230"/>
      <c r="E178" s="24">
        <v>0.02</v>
      </c>
      <c r="F178" s="69"/>
      <c r="G178" s="156" t="str">
        <f>IF(F178&gt;0,SUM(E178+F178),"")</f>
        <v/>
      </c>
      <c r="H178" s="5"/>
      <c r="I178" s="221" t="s">
        <v>1169</v>
      </c>
      <c r="J178" s="222"/>
      <c r="K178" s="223"/>
      <c r="L178" s="24">
        <v>0.02</v>
      </c>
      <c r="M178" s="69"/>
      <c r="N178" s="156" t="str">
        <f>IF(M178&gt;0,SUM(L178+M178),"")</f>
        <v/>
      </c>
      <c r="O178" s="8"/>
      <c r="Q178" s="19"/>
      <c r="R178" s="19"/>
      <c r="S178" s="19"/>
      <c r="T178" s="19"/>
      <c r="U178" s="19"/>
      <c r="V178" s="19"/>
      <c r="W178" s="19"/>
      <c r="X178" s="19"/>
      <c r="Y178" s="19"/>
      <c r="Z178" s="19"/>
      <c r="AA178" s="19"/>
      <c r="AB178" s="19"/>
    </row>
    <row r="179" spans="1:28" ht="23.25" hidden="1" x14ac:dyDescent="0.25">
      <c r="A179" s="9"/>
      <c r="B179" s="230" t="s">
        <v>1166</v>
      </c>
      <c r="C179" s="230"/>
      <c r="D179" s="230"/>
      <c r="E179" s="24">
        <v>0.02</v>
      </c>
      <c r="F179" s="69"/>
      <c r="G179" s="156" t="str">
        <f>IF(F179&gt;0,SUM(E179+F179),"")</f>
        <v/>
      </c>
      <c r="H179" s="5"/>
      <c r="I179" s="221" t="s">
        <v>1170</v>
      </c>
      <c r="J179" s="222"/>
      <c r="K179" s="223"/>
      <c r="L179" s="24">
        <v>0.02</v>
      </c>
      <c r="M179" s="69"/>
      <c r="N179" s="156" t="str">
        <f>IF(M179&gt;0,SUM(L179+M179),"")</f>
        <v/>
      </c>
      <c r="O179" s="8"/>
      <c r="Q179" s="19"/>
      <c r="R179" s="19"/>
      <c r="S179" s="19"/>
      <c r="T179" s="19"/>
      <c r="U179" s="19"/>
      <c r="V179" s="19"/>
      <c r="W179" s="19"/>
      <c r="X179" s="19"/>
      <c r="Y179" s="19"/>
      <c r="Z179" s="19"/>
      <c r="AA179" s="19"/>
      <c r="AB179" s="19"/>
    </row>
    <row r="180" spans="1:28" ht="23.25" hidden="1" x14ac:dyDescent="0.25">
      <c r="A180" s="9"/>
      <c r="B180" s="230" t="s">
        <v>1167</v>
      </c>
      <c r="C180" s="230"/>
      <c r="D180" s="230"/>
      <c r="E180" s="24">
        <v>0.03</v>
      </c>
      <c r="F180" s="69"/>
      <c r="G180" s="156" t="str">
        <f>IF(F180&gt;0,SUM(E180+F180),"")</f>
        <v/>
      </c>
      <c r="H180" s="5"/>
      <c r="I180" s="221" t="s">
        <v>1171</v>
      </c>
      <c r="J180" s="222"/>
      <c r="K180" s="22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21" t="s">
        <v>1172</v>
      </c>
      <c r="J181" s="222"/>
      <c r="K181" s="223"/>
      <c r="L181" s="24">
        <v>0.02</v>
      </c>
      <c r="M181" s="69"/>
      <c r="N181" s="156" t="str">
        <f>IF(M181&gt;0,SUM(L181+M181),"")</f>
        <v/>
      </c>
      <c r="O181" s="8"/>
      <c r="Q181" s="19"/>
      <c r="R181" s="19"/>
      <c r="S181" s="19"/>
      <c r="T181" s="19"/>
      <c r="U181" s="19"/>
      <c r="V181" s="19"/>
      <c r="W181" s="19"/>
      <c r="X181" s="19"/>
      <c r="Y181" s="19"/>
      <c r="Z181" s="19"/>
      <c r="AA181" s="19"/>
      <c r="AB181" s="19"/>
    </row>
    <row r="182" spans="1:28" x14ac:dyDescent="0.25">
      <c r="A182" s="9"/>
      <c r="B182" s="88" t="s">
        <v>2674</v>
      </c>
      <c r="C182" s="88"/>
      <c r="D182" s="88"/>
      <c r="E182" s="88"/>
      <c r="F182" s="88"/>
      <c r="G182" s="88"/>
      <c r="H182" s="88"/>
      <c r="I182" s="88"/>
      <c r="J182" s="88"/>
      <c r="K182" s="88"/>
      <c r="L182" s="88"/>
      <c r="M182" s="88"/>
      <c r="N182" s="89"/>
      <c r="O182" s="90"/>
    </row>
    <row r="183" spans="1:28" x14ac:dyDescent="0.25">
      <c r="A183" s="9"/>
      <c r="B183" s="91" t="s">
        <v>2632</v>
      </c>
      <c r="C183" s="177">
        <f>+SUM(G177:G180)</f>
        <v>0</v>
      </c>
      <c r="D183" s="162" t="s">
        <v>2633</v>
      </c>
      <c r="E183" s="95">
        <f>+(C183*SUM(K20:K35))</f>
        <v>0</v>
      </c>
      <c r="F183" s="93"/>
      <c r="G183" s="94"/>
      <c r="H183" s="89"/>
      <c r="I183" s="91" t="s">
        <v>2632</v>
      </c>
      <c r="J183" s="177">
        <f>M177</f>
        <v>0</v>
      </c>
      <c r="K183" s="231" t="s">
        <v>2633</v>
      </c>
      <c r="L183" s="231"/>
      <c r="M183" s="95">
        <f>+J183*K20</f>
        <v>0</v>
      </c>
      <c r="N183" s="96"/>
      <c r="O183" s="97"/>
    </row>
    <row r="184" spans="1:28" ht="15.75" thickBot="1" x14ac:dyDescent="0.3">
      <c r="A184" s="10"/>
      <c r="B184" s="98"/>
      <c r="C184" s="98"/>
      <c r="D184" s="98"/>
      <c r="E184" s="98"/>
      <c r="F184" s="98"/>
      <c r="G184" s="98"/>
      <c r="H184" s="98"/>
      <c r="I184" s="173" t="s">
        <v>2676</v>
      </c>
      <c r="J184" s="98"/>
      <c r="K184" s="98"/>
      <c r="L184" s="98"/>
      <c r="M184" s="98"/>
      <c r="N184" s="99"/>
      <c r="O184" s="100"/>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8"/>
      <c r="P186" s="77"/>
    </row>
    <row r="187" spans="1:28" ht="15" customHeight="1" x14ac:dyDescent="0.25">
      <c r="A187" s="224" t="s">
        <v>19</v>
      </c>
      <c r="B187" s="225"/>
      <c r="C187" s="225"/>
      <c r="D187" s="225"/>
      <c r="E187" s="225"/>
      <c r="F187" s="225"/>
      <c r="G187" s="225"/>
      <c r="H187" s="225"/>
      <c r="I187" s="225"/>
      <c r="J187" s="225"/>
      <c r="K187" s="225"/>
      <c r="L187" s="225"/>
      <c r="M187" s="225"/>
      <c r="N187" s="225"/>
      <c r="O187" s="226"/>
    </row>
    <row r="188" spans="1:28" ht="15.75" thickBot="1" x14ac:dyDescent="0.3">
      <c r="A188" s="227"/>
      <c r="B188" s="228"/>
      <c r="C188" s="228"/>
      <c r="D188" s="228"/>
      <c r="E188" s="228"/>
      <c r="F188" s="228"/>
      <c r="G188" s="228"/>
      <c r="H188" s="228"/>
      <c r="I188" s="228"/>
      <c r="J188" s="228"/>
      <c r="K188" s="228"/>
      <c r="L188" s="228"/>
      <c r="M188" s="228"/>
      <c r="N188" s="228"/>
      <c r="O188" s="229"/>
    </row>
    <row r="189" spans="1:28" x14ac:dyDescent="0.25">
      <c r="A189" s="9"/>
      <c r="B189" s="5"/>
      <c r="C189" s="5"/>
      <c r="D189" s="5"/>
      <c r="E189" s="5"/>
      <c r="F189" s="5"/>
      <c r="G189" s="5"/>
      <c r="H189" s="5"/>
      <c r="I189" s="5"/>
      <c r="J189" s="5"/>
      <c r="K189" s="5"/>
      <c r="L189" s="5"/>
      <c r="M189" s="5"/>
      <c r="N189" s="5"/>
      <c r="O189" s="8"/>
      <c r="Q189" s="146"/>
      <c r="R189" s="146"/>
      <c r="S189" s="146"/>
      <c r="T189" s="146"/>
    </row>
    <row r="190" spans="1:28" x14ac:dyDescent="0.25">
      <c r="A190" s="9"/>
      <c r="B190" s="246" t="s">
        <v>2641</v>
      </c>
      <c r="C190" s="246"/>
      <c r="E190" s="5" t="s">
        <v>20</v>
      </c>
      <c r="H190" s="160" t="s">
        <v>24</v>
      </c>
      <c r="J190" s="5" t="s">
        <v>2642</v>
      </c>
      <c r="K190" s="5"/>
      <c r="M190" s="5"/>
      <c r="N190" s="5"/>
      <c r="O190" s="8"/>
      <c r="Q190" s="147"/>
      <c r="R190" s="148"/>
      <c r="S190" s="148"/>
      <c r="T190" s="147"/>
    </row>
    <row r="191" spans="1:28" x14ac:dyDescent="0.25">
      <c r="A191" s="9"/>
      <c r="C191" s="121"/>
      <c r="D191" s="5"/>
      <c r="E191" s="120"/>
      <c r="F191" s="5"/>
      <c r="G191" s="5"/>
      <c r="H191" s="140"/>
      <c r="J191" s="5"/>
      <c r="K191" s="121"/>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8"/>
      <c r="P195" s="77"/>
    </row>
    <row r="196" spans="1:18" ht="21.75" thickBot="1" x14ac:dyDescent="0.3">
      <c r="A196" s="9"/>
      <c r="B196" s="5"/>
      <c r="C196" s="5"/>
      <c r="D196" s="5"/>
      <c r="E196" s="5"/>
      <c r="F196" s="5"/>
      <c r="G196" s="5"/>
      <c r="H196" s="5"/>
      <c r="I196" s="5"/>
      <c r="J196" s="5"/>
      <c r="K196" s="5"/>
      <c r="L196" s="5"/>
      <c r="M196" s="5"/>
      <c r="N196" s="5"/>
      <c r="O196" s="178" t="str">
        <f>HYPERLINK("#Integrante_3!A1","INICIO")</f>
        <v>INICIO</v>
      </c>
    </row>
    <row r="197" spans="1:18" ht="231" customHeight="1" x14ac:dyDescent="0.25">
      <c r="A197" s="9"/>
      <c r="B197" s="220" t="s">
        <v>2664</v>
      </c>
      <c r="C197" s="220"/>
      <c r="D197" s="220"/>
      <c r="E197" s="220"/>
      <c r="F197" s="220"/>
      <c r="G197" s="220"/>
      <c r="H197" s="220"/>
      <c r="I197" s="220"/>
      <c r="J197" s="220"/>
      <c r="K197" s="220"/>
      <c r="L197" s="220"/>
      <c r="M197" s="220"/>
      <c r="N197" s="220"/>
      <c r="O197" s="8"/>
    </row>
    <row r="198" spans="1:18" x14ac:dyDescent="0.25">
      <c r="A198" s="9"/>
      <c r="B198" s="243"/>
      <c r="C198" s="243"/>
      <c r="D198" s="243"/>
      <c r="E198" s="243"/>
      <c r="F198" s="243"/>
      <c r="G198" s="243"/>
      <c r="H198" s="243"/>
      <c r="I198" s="243"/>
      <c r="J198" s="243"/>
      <c r="K198" s="243"/>
      <c r="L198" s="243"/>
      <c r="M198" s="243"/>
      <c r="N198" s="243"/>
      <c r="O198" s="8"/>
    </row>
    <row r="199" spans="1:18" x14ac:dyDescent="0.25">
      <c r="A199" s="9"/>
      <c r="B199" s="244" t="s">
        <v>2653</v>
      </c>
      <c r="C199" s="245"/>
      <c r="D199" s="245"/>
      <c r="E199" s="245"/>
      <c r="F199" s="245"/>
      <c r="G199" s="245"/>
      <c r="H199" s="245"/>
      <c r="I199" s="245"/>
      <c r="J199" s="245"/>
      <c r="K199" s="245"/>
      <c r="L199" s="245"/>
      <c r="M199" s="245"/>
      <c r="N199" s="245"/>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0"/>
      <c r="D209" s="21"/>
      <c r="G209" s="27" t="s">
        <v>2625</v>
      </c>
      <c r="H209" s="141"/>
      <c r="J209" s="27" t="s">
        <v>2627</v>
      </c>
      <c r="K209" s="141"/>
      <c r="L209" s="21"/>
      <c r="M209" s="21"/>
      <c r="N209" s="21"/>
      <c r="O209" s="8"/>
    </row>
    <row r="210" spans="1:15" x14ac:dyDescent="0.25">
      <c r="A210" s="9"/>
      <c r="B210" s="27" t="s">
        <v>2624</v>
      </c>
      <c r="C210" s="140"/>
      <c r="D210" s="21"/>
      <c r="G210" s="27" t="s">
        <v>2626</v>
      </c>
      <c r="H210" s="141"/>
      <c r="J210" s="27" t="s">
        <v>2628</v>
      </c>
      <c r="K210" s="140"/>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ALxm62QV1kDwmOLvjpRkjV4r6bqTC+Zfy78gsM+SigzSYOJnsyHqE5jUG8dG79Ogxk7BT1aEvvos8NoADe+BWg==" saltValue="U7Pkxm+ayHU5okvctYv+3w=="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ABE98972-A5F6-458F-9B63-2C35149A8666}">
      <formula1>100000000</formula1>
      <formula2>999999999</formula2>
    </dataValidation>
    <dataValidation type="textLength" showInputMessage="1" showErrorMessage="1" errorTitle="Error" error="Debe tener un máximo de 20 caracteres" sqref="C15" xr:uid="{22C496E8-5E4B-47D7-A932-AF8EBBCB4120}">
      <formula1>0</formula1>
      <formula2>25</formula2>
    </dataValidation>
    <dataValidation type="whole" allowBlank="1" showInputMessage="1" showErrorMessage="1" sqref="E191" xr:uid="{CECE0678-11E8-411D-AE5B-E7C17D3F3F46}">
      <formula1>1</formula1>
      <formula2>1000000</formula2>
    </dataValidation>
    <dataValidation type="textLength" allowBlank="1" showInputMessage="1" showErrorMessage="1" sqref="H191" xr:uid="{38ED250C-36FC-4331-8B89-989664128185}">
      <formula1>3</formula1>
      <formula2>100</formula2>
    </dataValidation>
    <dataValidation type="date" allowBlank="1" showInputMessage="1" showErrorMessage="1" sqref="K191 C191 E114:F158 F48:F107" xr:uid="{25BE57E4-AF8B-4D5D-90BD-518076661F2B}">
      <formula1>1</formula1>
      <formula2>401769</formula2>
    </dataValidation>
    <dataValidation type="date" allowBlank="1" showInputMessage="1" showErrorMessage="1" sqref="L20:M35" xr:uid="{EC7CACD3-2C01-4E0A-9C0D-43570DFFFAC9}">
      <formula1>32874</formula1>
      <formula2>54789</formula2>
    </dataValidation>
    <dataValidation type="whole" allowBlank="1" showInputMessage="1" showErrorMessage="1" sqref="K21:K35" xr:uid="{0D95DA66-70F0-485D-8CEC-35638C759785}">
      <formula1>0</formula1>
      <formula2>9999999999</formula2>
    </dataValidation>
    <dataValidation type="whole" allowBlank="1" showInputMessage="1" showErrorMessage="1" sqref="K20" xr:uid="{E41218D8-4A5C-4F74-BFDC-9671D2C8E977}">
      <formula1>0</formula1>
      <formula2>99999999999</formula2>
    </dataValidation>
    <dataValidation type="whole" showInputMessage="1" showErrorMessage="1" sqref="B20" xr:uid="{79AF03D8-BB3F-4E6F-BD97-ACE8DC015209}">
      <formula1>100000000</formula1>
      <formula2>999999999</formula2>
    </dataValidation>
    <dataValidation type="list" showInputMessage="1" showErrorMessage="1" sqref="G165" xr:uid="{35A9DD69-6F4C-4D9A-A4F6-96008C4C7287}">
      <formula1>SinoA</formula1>
    </dataValidation>
    <dataValidation type="list" showInputMessage="1" showErrorMessage="1" sqref="J24" xr:uid="{81EA10DE-2D07-4401-8D3E-07AB434B7241}">
      <formula1>INDIRECT(DEPeseldt5)</formula1>
    </dataValidation>
    <dataValidation type="list" showInputMessage="1" showErrorMessage="1" sqref="J23" xr:uid="{25F04660-3565-4B74-AE7D-0707A26A92D5}">
      <formula1>INDIRECT(DEPeseldt4)</formula1>
    </dataValidation>
    <dataValidation type="list" showInputMessage="1" showErrorMessage="1" sqref="J22" xr:uid="{C05293E5-B671-4013-9AE0-01FD4DDDC0AE}">
      <formula1>INDIRECT(DEPeseldt3)</formula1>
    </dataValidation>
    <dataValidation type="list" showInputMessage="1" showErrorMessage="1" sqref="J21" xr:uid="{6407A32E-ED7B-461D-9D67-A057AD46472E}">
      <formula1>INDIRECT(DEPeseldt2)</formula1>
    </dataValidation>
    <dataValidation type="list" showInputMessage="1" showErrorMessage="1" sqref="J20" xr:uid="{80407143-490E-4198-B869-04F545FDC728}">
      <formula1>INDIRECT(DEPeseldt1)</formula1>
    </dataValidation>
    <dataValidation showInputMessage="1" showErrorMessage="1" sqref="B38 B21:B35 J15 O114:O158 C114:C158" xr:uid="{83AEB43A-55C5-482F-92ED-C7B0596FB64B}"/>
    <dataValidation type="list" showInputMessage="1" showErrorMessage="1" sqref="J48" xr:uid="{79A1DD3F-F055-482D-9DF1-E661DB363C3F}">
      <formula1>INDIRECT(DptoSel1)</formula1>
    </dataValidation>
    <dataValidation type="list" showInputMessage="1" showErrorMessage="1" sqref="J49" xr:uid="{1405B9ED-1B79-4755-844E-E56040F3A267}">
      <formula1>INDIRECT(DptoSel2)</formula1>
    </dataValidation>
    <dataValidation type="list" showInputMessage="1" showErrorMessage="1" sqref="J50" xr:uid="{34D5EE68-5F05-41A5-A457-11A4D661B502}">
      <formula1>INDIRECT(DptoSel3)</formula1>
    </dataValidation>
    <dataValidation type="list" showInputMessage="1" showErrorMessage="1" sqref="J51" xr:uid="{6E670CFF-D887-4C7D-8B58-FF8F52BF17A4}">
      <formula1>INDIRECT(DptoSel4)</formula1>
    </dataValidation>
    <dataValidation type="list" showInputMessage="1" showErrorMessage="1" sqref="J52" xr:uid="{9A8EA723-1DF6-487F-9371-D0E8106F8C46}">
      <formula1>INDIRECT(DptoSel5)</formula1>
    </dataValidation>
    <dataValidation type="list" showInputMessage="1" showErrorMessage="1" sqref="J53" xr:uid="{5A74B326-CD2C-46D3-94D5-CDA4A53EBD9D}">
      <formula1>INDIRECT(DptoSel6)</formula1>
    </dataValidation>
    <dataValidation type="list" showInputMessage="1" showErrorMessage="1" sqref="J54" xr:uid="{6CED1BAE-7666-46BE-9DA4-279F4F81C513}">
      <formula1>INDIRECT(DptoSel7)</formula1>
    </dataValidation>
    <dataValidation type="list" showInputMessage="1" showErrorMessage="1" sqref="J55" xr:uid="{CBFABFE3-B0B9-458B-A69E-B82A4DDEB805}">
      <formula1>INDIRECT(DptoSel8)</formula1>
    </dataValidation>
    <dataValidation type="list" showInputMessage="1" showErrorMessage="1" sqref="J56" xr:uid="{658BDB01-6E3C-4EDE-9FDD-0C30883C8341}">
      <formula1>INDIRECT(DptoSel9)</formula1>
    </dataValidation>
    <dataValidation type="list" showInputMessage="1" showErrorMessage="1" sqref="I20:I35 I114:I158 I48:I107" xr:uid="{3B7B7306-BAB6-47CB-A8AF-F78347C231ED}">
      <formula1>DEPARTAMENTO</formula1>
    </dataValidation>
    <dataValidation type="list" showInputMessage="1" showErrorMessage="1" sqref="J25:J35 J114:J158 J57:J107" xr:uid="{C12FC470-807C-4AD7-9AA8-A9E8A4705D65}">
      <formula1>INDIRECT(I25)</formula1>
    </dataValidation>
    <dataValidation type="decimal" allowBlank="1" showInputMessage="1" showErrorMessage="1" sqref="N114:N158" xr:uid="{AA67B66B-40E3-4B68-8B81-6960202B0018}">
      <formula1>0</formula1>
      <formula2>100</formula2>
    </dataValidation>
    <dataValidation type="whole" allowBlank="1" showInputMessage="1" showErrorMessage="1" sqref="K114:K158" xr:uid="{D4D54705-E020-4103-B6EA-16B079BF85E7}">
      <formula1>0</formula1>
      <formula2>9999999999999</formula2>
    </dataValidation>
    <dataValidation type="date" allowBlank="1" showInputMessage="1" showErrorMessage="1" sqref="E48:E107" xr:uid="{E74399D4-CB17-4A1A-BCEC-BE7975DCB167}">
      <formula1>1</formula1>
      <formula2>54789</formula2>
    </dataValidation>
    <dataValidation type="whole" allowBlank="1" showInputMessage="1" showErrorMessage="1" sqref="K48:K107" xr:uid="{24161D15-6610-4B7F-9454-334A1AD417D4}">
      <formula1>0</formula1>
      <formula2>99999999999999900</formula2>
    </dataValidation>
    <dataValidation type="decimal" allowBlank="1" showInputMessage="1" showErrorMessage="1" sqref="M177" xr:uid="{5DE6B415-7B89-4B66-8E48-B9C35D554F0E}">
      <formula1>0.02</formula1>
      <formula2>0.05</formula2>
    </dataValidation>
    <dataValidation type="decimal" allowBlank="1" showInputMessage="1" showErrorMessage="1" sqref="N15" xr:uid="{BC3186AD-A0D6-4AB4-B96F-6287F9FCBDD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BBD9177E-E083-46AC-AA07-9EA31E411DC6}">
          <x14:formula1>
            <xm:f>Listas!$B$2:$B$3</xm:f>
          </x14:formula1>
          <xm:sqref>D165 N163 M114:M158 O48:O107 L48:L107</xm:sqref>
        </x14:dataValidation>
        <x14:dataValidation type="list" showInputMessage="1" showErrorMessage="1" xr:uid="{FF08C650-B567-4036-BB3E-F18C06A34CBD}">
          <x14:formula1>
            <xm:f>Listas!$F$2:$F$34</xm:f>
          </x14:formula1>
          <xm:sqref>H15</xm:sqref>
        </x14:dataValidation>
        <x14:dataValidation type="list" showInputMessage="1" showErrorMessage="1" xr:uid="{EA41A8A7-A2E1-4240-AF26-6F3A0648A9F9}">
          <x14:formula1>
            <xm:f>Listas!$A$2:$A$4</xm:f>
          </x14:formula1>
          <xm:sqref>C48:C107</xm:sqref>
        </x14:dataValidation>
        <x14:dataValidation type="list" showInputMessage="1" showErrorMessage="1" xr:uid="{386A77BE-23F8-4CA4-BE95-5484EE2BC834}">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DA7A-4624-46A2-8DED-BA4C9DFBB40C}">
  <dimension ref="A1:AB215"/>
  <sheetViews>
    <sheetView showGridLines="0" topLeftCell="J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64">
        <f ca="1">NOW()</f>
        <v>44200.845098611113</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HYPERLINK("#Integrante_4!B20","IDENTIFICACIÓN DEL OFERENTE")</f>
        <v>IDENTIFICACIÓN DEL OFERENTE</v>
      </c>
      <c r="C8" s="181"/>
      <c r="D8" s="185"/>
      <c r="E8" s="209" t="str">
        <f>HYPERLINK("#Integrante_4!A109","CAPACIDAD RESIDUAL")</f>
        <v>CAPACIDAD RESIDUAL</v>
      </c>
      <c r="F8" s="210"/>
      <c r="G8" s="211"/>
      <c r="H8" s="186"/>
      <c r="I8" s="178" t="str">
        <f>HYPERLINK("#Integrante_4!N162","DISCAPACIDAD")</f>
        <v>DISCAPACIDAD</v>
      </c>
      <c r="J8" s="182"/>
      <c r="K8" s="178" t="str">
        <f>HYPERLINK("#Integrante_4!A188","TRAYECTORIA")</f>
        <v>TRAYECTORIA</v>
      </c>
      <c r="L8" s="181"/>
      <c r="M8" s="36"/>
      <c r="N8" s="36"/>
      <c r="O8" s="43"/>
    </row>
    <row r="9" spans="1:20" ht="30.75" customHeight="1" thickBot="1" x14ac:dyDescent="0.3">
      <c r="A9" s="184"/>
      <c r="B9" s="178" t="str">
        <f>HYPERLINK("#Integrante_4!I20","DATOS CONTRATO INVITACIÓN")</f>
        <v>DATOS CONTRATO INVITACIÓN</v>
      </c>
      <c r="C9" s="181"/>
      <c r="D9" s="181"/>
      <c r="E9" s="209" t="str">
        <f>HYPERLINK("#Integrante_4!A162","TALENTO HUMANO")</f>
        <v>TALENTO HUMANO</v>
      </c>
      <c r="F9" s="210"/>
      <c r="G9" s="211"/>
      <c r="H9" s="186"/>
      <c r="I9" s="178" t="str">
        <f>HYPERLINK("#Integrante_4!B176","CONTRAPARTIDA ADICIONAL")</f>
        <v>CONTRAPARTIDA ADICIONAL</v>
      </c>
      <c r="J9" s="183"/>
      <c r="K9" s="178" t="str">
        <f>HYPERLINK("#Integrante_4!A199","ACEPTACIÓN")</f>
        <v>ACEPTACIÓN</v>
      </c>
      <c r="L9" s="181"/>
      <c r="M9" s="36"/>
      <c r="N9" s="36"/>
      <c r="O9" s="43"/>
    </row>
    <row r="10" spans="1:20" ht="30.75" customHeight="1" thickBot="1" x14ac:dyDescent="0.3">
      <c r="A10" s="184"/>
      <c r="B10" s="178" t="str">
        <f>HYPERLINK("#Integrante_4!B48","EXPERIENCIA TERRITORIAL")</f>
        <v>EXPERIENCIA TERRITORIAL</v>
      </c>
      <c r="C10" s="181"/>
      <c r="D10" s="181"/>
      <c r="E10" s="209" t="str">
        <f>HYPERLINK("#Integrante_4!F162","INFRAESTRUCTURA")</f>
        <v>INFRAESTRUCTURA</v>
      </c>
      <c r="F10" s="210"/>
      <c r="G10" s="211"/>
      <c r="H10" s="186"/>
      <c r="I10" s="178" t="str">
        <f>HYPERLINK("#Integrante_4!L176","VALOR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02" t="s">
        <v>8</v>
      </c>
      <c r="M15" s="202"/>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12"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12"/>
      <c r="I20" s="142"/>
      <c r="J20" s="143"/>
      <c r="K20" s="144"/>
      <c r="L20" s="145"/>
      <c r="M20" s="145"/>
      <c r="N20" s="128">
        <f>+(M20-L20)/30</f>
        <v>0</v>
      </c>
      <c r="O20" s="131"/>
      <c r="U20" s="127"/>
      <c r="V20" s="105">
        <f ca="1">NOW()</f>
        <v>44200.845098611113</v>
      </c>
      <c r="W20" s="105">
        <f ca="1">NOW()</f>
        <v>44200.845098611113</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206" t="e">
        <f>VLOOKUP(B20,EAS!A2:B1439,2,0)</f>
        <v>#N/A</v>
      </c>
      <c r="C38" s="206"/>
      <c r="D38" s="206"/>
      <c r="E38" s="206"/>
      <c r="F38" s="206"/>
      <c r="G38" s="5"/>
      <c r="H38" s="125"/>
      <c r="I38" s="216" t="s">
        <v>7</v>
      </c>
      <c r="J38" s="216"/>
      <c r="K38" s="216"/>
      <c r="L38" s="216"/>
      <c r="M38" s="216"/>
      <c r="N38" s="216"/>
      <c r="O38" s="126"/>
    </row>
    <row r="39" spans="1:16" ht="42.95" customHeight="1" thickBot="1" x14ac:dyDescent="0.3">
      <c r="A39" s="10"/>
      <c r="B39" s="11"/>
      <c r="C39" s="11"/>
      <c r="D39" s="11"/>
      <c r="E39" s="11"/>
      <c r="F39" s="11"/>
      <c r="G39" s="11"/>
      <c r="H39" s="10"/>
      <c r="I39" s="266"/>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7"/>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7"/>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13"/>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13"/>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13"/>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13"/>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13"/>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13"/>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13"/>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13"/>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13"/>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13"/>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13"/>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13"/>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13"/>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13"/>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13"/>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13"/>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13"/>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13"/>
      <c r="N66" s="119"/>
      <c r="O66" s="119"/>
      <c r="P66" s="80"/>
    </row>
    <row r="67" spans="1:16" s="7" customFormat="1" ht="24.75" customHeight="1" outlineLevel="1" x14ac:dyDescent="0.25">
      <c r="A67" s="137">
        <v>20</v>
      </c>
      <c r="B67" s="117"/>
      <c r="C67" s="119"/>
      <c r="D67" s="116"/>
      <c r="E67" s="138"/>
      <c r="F67" s="138"/>
      <c r="G67" s="165" t="str">
        <f t="shared" ref="G67:G81" si="2">IF(AND(E67&lt;&gt;"",F67&lt;&gt;""),((F67-E67)/30),"")</f>
        <v/>
      </c>
      <c r="H67" s="117"/>
      <c r="I67" s="116"/>
      <c r="J67" s="116"/>
      <c r="K67" s="118"/>
      <c r="L67" s="119"/>
      <c r="M67" s="113"/>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13"/>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13"/>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13"/>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13"/>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13"/>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13"/>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13"/>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13"/>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13"/>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13"/>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13"/>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13"/>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13"/>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38"/>
      <c r="F82" s="138"/>
      <c r="G82" s="165" t="str">
        <f t="shared" si="1"/>
        <v/>
      </c>
      <c r="H82" s="117"/>
      <c r="I82" s="116"/>
      <c r="J82" s="116"/>
      <c r="K82" s="118"/>
      <c r="L82" s="119"/>
      <c r="M82" s="113"/>
      <c r="N82" s="119"/>
      <c r="O82" s="119"/>
      <c r="P82" s="80"/>
    </row>
    <row r="83" spans="1:16" s="7" customFormat="1" ht="24.75" customHeight="1" outlineLevel="1" x14ac:dyDescent="0.25">
      <c r="A83" s="137">
        <v>36</v>
      </c>
      <c r="B83" s="117"/>
      <c r="C83" s="119"/>
      <c r="D83" s="116"/>
      <c r="E83" s="138"/>
      <c r="F83" s="138"/>
      <c r="G83" s="165" t="str">
        <f t="shared" si="1"/>
        <v/>
      </c>
      <c r="H83" s="117"/>
      <c r="I83" s="116"/>
      <c r="J83" s="116"/>
      <c r="K83" s="118"/>
      <c r="L83" s="119"/>
      <c r="M83" s="113"/>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13"/>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13"/>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13"/>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13"/>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13"/>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13"/>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13"/>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13"/>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13"/>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13"/>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13"/>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13"/>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13"/>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13"/>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13"/>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13"/>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13"/>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13"/>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13"/>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13"/>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13"/>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13"/>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13"/>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13"/>
      <c r="N107" s="119"/>
      <c r="O107" s="119"/>
      <c r="P107" s="80"/>
    </row>
    <row r="108" spans="1:16" ht="29.45" customHeight="1" thickBot="1" x14ac:dyDescent="0.3">
      <c r="O108" s="178" t="str">
        <f>HYPERLINK("#Integrante_4!A1","INICIO")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7"/>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+IF(AND(K114&gt;0,O114="Ejecución"),(K114/877802)*Tabla289[[#This Row],[% participación]],IF(AND(K114&gt;0,O114&lt;&gt;"Ejecución"),"-",""))</f>
        <v/>
      </c>
      <c r="M114" s="119"/>
      <c r="N114" s="174" t="str">
        <f>+IF(M116="No",1,IF(M116="Si","Ingrese %",""))</f>
        <v/>
      </c>
      <c r="O114" s="170" t="s">
        <v>1150</v>
      </c>
      <c r="P114" s="79"/>
    </row>
    <row r="115" spans="1:16" s="6" customFormat="1" ht="24.75" customHeight="1" x14ac:dyDescent="0.25">
      <c r="A115" s="136">
        <v>2</v>
      </c>
      <c r="B115" s="168" t="s">
        <v>2672</v>
      </c>
      <c r="C115" s="169" t="s">
        <v>31</v>
      </c>
      <c r="D115" s="116"/>
      <c r="E115" s="138"/>
      <c r="F115" s="138"/>
      <c r="G115" s="165" t="str">
        <f t="shared" ref="G115:G160" si="3">IF(AND(E115&lt;&gt;"",F115&lt;&gt;""),((F115-E115)/30),"")</f>
        <v/>
      </c>
      <c r="H115" s="117"/>
      <c r="I115" s="116"/>
      <c r="J115" s="116"/>
      <c r="K115" s="68"/>
      <c r="L115" s="101" t="str">
        <f>+IF(AND(K115&gt;0,O115="Ejecución"),(K115/877802)*Tabla289[[#This Row],[% participación]],IF(AND(K115&gt;0,O115&lt;&gt;"Ejecución"),"-",""))</f>
        <v/>
      </c>
      <c r="M115" s="119"/>
      <c r="N115" s="174" t="str">
        <f>+IF(M116="No",1,IF(M116="Si","Ingrese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+IF(AND(K116&gt;0,O116="Ejecución"),(K116/877802)*Tabla289[[#This Row],[% participación]],IF(AND(K116&gt;0,O116&lt;&gt;"Ejecución"),"-",""))</f>
        <v/>
      </c>
      <c r="M116" s="119"/>
      <c r="N116" s="174" t="str">
        <f t="shared" ref="N116:N160"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+IF(AND(K117&gt;0,O117="Ejecución"),(K117/877802)*Tabla289[[#This Row],[% participación]],IF(AND(K117&gt;0,O117&lt;&gt;"Ejecución"),"-",""))</f>
        <v/>
      </c>
      <c r="M117" s="119"/>
      <c r="N117" s="174"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+IF(AND(K118&gt;0,O118="Ejecución"),(K118/877802)*Tabla289[[#This Row],[% participación]],IF(AND(K118&gt;0,O118&lt;&gt;"Ejecución"),"-",""))</f>
        <v/>
      </c>
      <c r="M118" s="119"/>
      <c r="N118" s="174"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+IF(AND(K119&gt;0,O119="Ejecución"),(K119/877802)*Tabla289[[#This Row],[% participación]],IF(AND(K119&gt;0,O119&lt;&gt;"Ejecución"),"-",""))</f>
        <v/>
      </c>
      <c r="M119" s="119"/>
      <c r="N119" s="174"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+IF(AND(K120&gt;0,O120="Ejecución"),(K120/877802)*Tabla289[[#This Row],[% participación]],IF(AND(K120&gt;0,O120&lt;&gt;"Ejecución"),"-",""))</f>
        <v/>
      </c>
      <c r="M120" s="119"/>
      <c r="N120" s="174"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+IF(AND(K121&gt;0,O121="Ejecución"),(K121/877802)*Tabla289[[#This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+IF(AND(K122&gt;0,O122="Ejecución"),(K122/877802)*Tabla289[[#This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+IF(AND(K123&gt;0,O123="Ejecución"),(K123/877802)*Tabla289[[#This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+IF(AND(K124&gt;0,O124="Ejecución"),(K124/877802)*Tabla289[[#This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+IF(AND(K125&gt;0,O125="Ejecución"),(K125/877802)*Tabla289[[#This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+IF(AND(K126&gt;0,O126="Ejecución"),(K126/877802)*Tabla289[[#This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+IF(AND(K127&gt;0,O127="Ejecución"),(K127/877802)*Tabla289[[#This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+IF(AND(K128&gt;0,O128="Ejecución"),(K128/877802)*Tabla289[[#This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+IF(AND(K129&gt;0,O129="Ejecución"),(K129/877802)*Tabla289[[#This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+IF(AND(K130&gt;0,O130="Ejecución"),(K130/877802)*Tabla289[[#This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+IF(AND(K131&gt;0,O131="Ejecución"),(K131/877802)*Tabla289[[#This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+IF(AND(K132&gt;0,O132="Ejecución"),(K132/877802)*Tabla289[[#This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+IF(AND(K133&gt;0,O133="Ejecución"),(K133/877802)*Tabla289[[#This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+IF(AND(K134&gt;0,O134="Ejecución"),(K134/877802)*Tabla289[[#This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+IF(AND(K135&gt;0,O135="Ejecución"),(K135/877802)*Tabla289[[#This Row],[% participación]],IF(AND(K135&gt;0,O135&lt;&gt;"Ejecución"),"-",""))</f>
        <v/>
      </c>
      <c r="M135" s="119"/>
      <c r="N135" s="174"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+IF(AND(K136&gt;0,O136="Ejecución"),(K136/877802)*Tabla289[[#This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+IF(AND(K137&gt;0,O137="Ejecución"),(K137/877802)*Tabla289[[#This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+IF(AND(K138&gt;0,O138="Ejecución"),(K138/877802)*Tabla289[[#This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+IF(AND(K139&gt;0,O139="Ejecución"),(K139/877802)*Tabla289[[#This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+IF(AND(K140&gt;0,O140="Ejecución"),(K140/877802)*Tabla289[[#This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+IF(AND(K141&gt;0,O141="Ejecución"),(K141/877802)*Tabla289[[#This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+IF(AND(K142&gt;0,O142="Ejecución"),(K142/877802)*Tabla289[[#This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+IF(AND(K143&gt;0,O143="Ejecución"),(K143/877802)*Tabla289[[#This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+IF(AND(K144&gt;0,O144="Ejecución"),(K144/877802)*Tabla289[[#This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+IF(AND(K145&gt;0,O145="Ejecución"),(K145/877802)*Tabla289[[#This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+IF(AND(K146&gt;0,O146="Ejecución"),(K146/877802)*Tabla289[[#This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+IF(AND(K147&gt;0,O147="Ejecución"),(K147/877802)*Tabla289[[#This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+IF(AND(K148&gt;0,O148="Ejecución"),(K148/877802)*Tabla289[[#This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+IF(AND(K149&gt;0,O149="Ejecución"),(K149/877802)*Tabla289[[#This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+IF(AND(K150&gt;0,O150="Ejecución"),(K150/877802)*Tabla289[[#This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+IF(AND(K151&gt;0,O151="Ejecución"),(K151/877802)*Tabla289[[#This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+IF(AND(K152&gt;0,O152="Ejecución"),(K152/877802)*Tabla289[[#This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+IF(AND(K153&gt;0,O153="Ejecución"),(K153/877802)*Tabla289[[#This Row],[% participación]],IF(AND(K153&gt;0,O153&lt;&gt;"Ejecución"),"-",""))</f>
        <v/>
      </c>
      <c r="M153" s="119"/>
      <c r="N153" s="174" t="str">
        <f t="shared" si="4"/>
        <v/>
      </c>
      <c r="O153" s="170" t="s">
        <v>1150</v>
      </c>
      <c r="P153" s="80"/>
    </row>
    <row r="154" spans="1:16" s="7" customFormat="1" ht="24.75"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+IF(AND(K154&gt;0,O154="Ejecución"),(K154/877802)*Tabla289[[#This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+IF(AND(K155&gt;0,O155="Ejecución"),(K155/877802)*Tabla289[[#This Row],[% participación]],IF(AND(K155&gt;0,O155&lt;&gt;"Ejecución"),"-",""))</f>
        <v/>
      </c>
      <c r="M155" s="119"/>
      <c r="N155" s="174" t="str">
        <f t="shared" si="4"/>
        <v/>
      </c>
      <c r="O155" s="170" t="s">
        <v>1150</v>
      </c>
      <c r="P155" s="80"/>
    </row>
    <row r="156" spans="1:16" s="7" customFormat="1" ht="24"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+IF(AND(K156&gt;0,O156="Ejecución"),(K156/877802)*Tabla289[[#This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+IF(AND(K157&gt;0,O157="Ejecución"),(K157/877802)*Tabla289[[#This Row],[% participación]],IF(AND(K157&gt;0,O157&lt;&gt;"Ejecución"),"-",""))</f>
        <v/>
      </c>
      <c r="M157" s="119"/>
      <c r="N157" s="174" t="str">
        <f t="shared" si="4"/>
        <v/>
      </c>
      <c r="O157" s="170" t="s">
        <v>1150</v>
      </c>
      <c r="P157" s="80"/>
    </row>
    <row r="158" spans="1:16" s="7" customFormat="1" ht="24.75" customHeight="1" outlineLevel="1" x14ac:dyDescent="0.25">
      <c r="A158" s="137">
        <v>45</v>
      </c>
      <c r="B158" s="168" t="s">
        <v>2672</v>
      </c>
      <c r="C158" s="169" t="s">
        <v>31</v>
      </c>
      <c r="D158" s="116"/>
      <c r="E158" s="138"/>
      <c r="F158" s="138"/>
      <c r="G158" s="165" t="str">
        <f t="shared" si="3"/>
        <v/>
      </c>
      <c r="H158" s="117"/>
      <c r="I158" s="116"/>
      <c r="J158" s="116"/>
      <c r="K158" s="68"/>
      <c r="L158" s="101" t="str">
        <f>+IF(AND(K158&gt;0,O158="Ejecución"),(K158/877802)*Tabla289[[#This Row],[% participación]],IF(AND(K158&gt;0,O158&lt;&gt;"Ejecución"),"-",""))</f>
        <v/>
      </c>
      <c r="M158" s="119"/>
      <c r="N158" s="174" t="str">
        <f t="shared" si="4"/>
        <v/>
      </c>
      <c r="O158" s="170" t="s">
        <v>1150</v>
      </c>
      <c r="P158" s="80"/>
    </row>
    <row r="159" spans="1:16" s="7" customFormat="1" ht="24.75" customHeight="1" outlineLevel="1" x14ac:dyDescent="0.25">
      <c r="A159" s="137">
        <v>46</v>
      </c>
      <c r="B159" s="168" t="s">
        <v>2672</v>
      </c>
      <c r="C159" s="169" t="s">
        <v>31</v>
      </c>
      <c r="D159" s="116"/>
      <c r="E159" s="138"/>
      <c r="F159" s="138"/>
      <c r="G159" s="165" t="str">
        <f t="shared" si="3"/>
        <v/>
      </c>
      <c r="H159" s="117"/>
      <c r="I159" s="116"/>
      <c r="J159" s="116"/>
      <c r="K159" s="68"/>
      <c r="L159" s="101" t="str">
        <f>+IF(AND(K159&gt;0,O159="Ejecución"),(K159/877802)*Tabla289[[#This Row],[% participación]],IF(AND(K159&gt;0,O159&lt;&gt;"Ejecución"),"-",""))</f>
        <v/>
      </c>
      <c r="M159" s="119"/>
      <c r="N159" s="174" t="str">
        <f t="shared" si="4"/>
        <v/>
      </c>
      <c r="O159" s="170" t="s">
        <v>1150</v>
      </c>
      <c r="P159" s="80"/>
    </row>
    <row r="160" spans="1:16" s="7" customFormat="1" ht="24.75" customHeight="1" outlineLevel="1" thickBot="1" x14ac:dyDescent="0.3">
      <c r="A160" s="137">
        <v>47</v>
      </c>
      <c r="B160" s="168" t="s">
        <v>2672</v>
      </c>
      <c r="C160" s="169" t="s">
        <v>31</v>
      </c>
      <c r="D160" s="116"/>
      <c r="E160" s="138"/>
      <c r="F160" s="138"/>
      <c r="G160" s="165" t="str">
        <f t="shared" si="3"/>
        <v/>
      </c>
      <c r="H160" s="117"/>
      <c r="I160" s="116"/>
      <c r="J160" s="116"/>
      <c r="K160" s="68"/>
      <c r="L160" s="101" t="str">
        <f>+IF(AND(K160&gt;0,O160="Ejecución"),(K160/877802)*Tabla289[[#This Row],[% participación]],IF(AND(K160&gt;0,O160&lt;&gt;"Ejecución"),"-",""))</f>
        <v/>
      </c>
      <c r="M160" s="119"/>
      <c r="N160" s="174" t="str">
        <f t="shared" si="4"/>
        <v/>
      </c>
      <c r="O160" s="170" t="s">
        <v>1150</v>
      </c>
      <c r="P160" s="80"/>
    </row>
    <row r="161" spans="1:28" ht="23.1" customHeight="1" thickBot="1" x14ac:dyDescent="0.3">
      <c r="O161" s="178" t="str">
        <f>HYPERLINK("#Integrante_4!A1","INICIO")</f>
        <v>INICIO</v>
      </c>
    </row>
    <row r="162" spans="1:28" s="19" customFormat="1" ht="31.5" customHeight="1" thickBot="1" x14ac:dyDescent="0.3">
      <c r="A162" s="203" t="s">
        <v>13</v>
      </c>
      <c r="B162" s="204"/>
      <c r="C162" s="204"/>
      <c r="D162" s="204"/>
      <c r="E162" s="208"/>
      <c r="F162" s="204" t="s">
        <v>15</v>
      </c>
      <c r="G162" s="204"/>
      <c r="H162" s="204"/>
      <c r="I162" s="203" t="s">
        <v>16</v>
      </c>
      <c r="J162" s="204"/>
      <c r="K162" s="204"/>
      <c r="L162" s="204"/>
      <c r="M162" s="204"/>
      <c r="N162" s="204"/>
      <c r="O162" s="208"/>
      <c r="P162" s="77"/>
    </row>
    <row r="163" spans="1:28" ht="51.75" customHeight="1" x14ac:dyDescent="0.25">
      <c r="A163" s="249" t="s">
        <v>2665</v>
      </c>
      <c r="B163" s="250"/>
      <c r="C163" s="250"/>
      <c r="D163" s="250"/>
      <c r="E163" s="251"/>
      <c r="F163" s="252" t="s">
        <v>2666</v>
      </c>
      <c r="G163" s="252"/>
      <c r="H163" s="252"/>
      <c r="I163" s="249" t="s">
        <v>2635</v>
      </c>
      <c r="J163" s="250"/>
      <c r="K163" s="250"/>
      <c r="L163" s="250"/>
      <c r="M163" s="250"/>
      <c r="N163" s="250"/>
      <c r="O163" s="251"/>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05" t="s">
        <v>2618</v>
      </c>
      <c r="C165" s="205"/>
      <c r="D165" s="205"/>
      <c r="E165" s="8"/>
      <c r="F165" s="5"/>
      <c r="G165" s="253" t="s">
        <v>2618</v>
      </c>
      <c r="H165" s="253"/>
      <c r="I165" s="254" t="s">
        <v>1164</v>
      </c>
      <c r="J165" s="255"/>
      <c r="K165" s="255"/>
      <c r="L165" s="255"/>
      <c r="M165" s="255"/>
      <c r="N165" s="107"/>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c r="E167" s="8"/>
      <c r="F167" s="5"/>
      <c r="G167" s="107"/>
      <c r="I167" s="256" t="s">
        <v>2648</v>
      </c>
      <c r="J167" s="257"/>
      <c r="K167" s="257"/>
      <c r="L167" s="257"/>
      <c r="M167" s="257"/>
      <c r="N167" s="257"/>
      <c r="O167" s="258"/>
      <c r="U167" s="51"/>
    </row>
    <row r="168" spans="1:28" x14ac:dyDescent="0.25">
      <c r="A168" s="9"/>
      <c r="B168" s="267" t="s">
        <v>2663</v>
      </c>
      <c r="C168" s="267"/>
      <c r="D168" s="267"/>
      <c r="E168" s="8"/>
      <c r="F168" s="5"/>
      <c r="H168" s="82" t="s">
        <v>2662</v>
      </c>
      <c r="I168" s="256"/>
      <c r="J168" s="257"/>
      <c r="K168" s="257"/>
      <c r="L168" s="257"/>
      <c r="M168" s="257"/>
      <c r="N168" s="257"/>
      <c r="O168" s="258"/>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2678</v>
      </c>
      <c r="B172" s="204"/>
      <c r="C172" s="204"/>
      <c r="D172" s="204"/>
      <c r="E172" s="204"/>
      <c r="F172" s="204"/>
      <c r="G172" s="204"/>
      <c r="H172" s="204"/>
      <c r="I172" s="204"/>
      <c r="J172" s="204"/>
      <c r="K172" s="204"/>
      <c r="L172" s="204"/>
      <c r="M172" s="204"/>
      <c r="N172" s="204"/>
      <c r="O172" s="208"/>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9" t="s">
        <v>2671</v>
      </c>
      <c r="C176" s="259"/>
      <c r="D176" s="259"/>
      <c r="E176" s="259"/>
      <c r="F176" s="259"/>
      <c r="G176" s="259"/>
      <c r="H176" s="20"/>
      <c r="I176" s="263" t="s">
        <v>2675</v>
      </c>
      <c r="J176" s="264"/>
      <c r="K176" s="264"/>
      <c r="L176" s="264"/>
      <c r="M176" s="264"/>
      <c r="O176" s="178" t="str">
        <f>HYPERLINK("#Integrante_4!A1","INICIO")</f>
        <v>INICIO</v>
      </c>
      <c r="Q176" s="19"/>
      <c r="R176" s="19"/>
      <c r="S176" s="19"/>
      <c r="T176" s="19"/>
      <c r="U176" s="19"/>
      <c r="V176" s="19"/>
      <c r="W176" s="19"/>
      <c r="X176" s="19"/>
      <c r="Y176" s="19"/>
      <c r="Z176" s="19"/>
      <c r="AA176" s="19"/>
      <c r="AB176" s="19"/>
    </row>
    <row r="177" spans="1:28" ht="23.25" x14ac:dyDescent="0.25">
      <c r="A177" s="9"/>
      <c r="B177" s="232" t="s">
        <v>17</v>
      </c>
      <c r="C177" s="233"/>
      <c r="D177" s="234"/>
      <c r="E177" s="263" t="s">
        <v>2620</v>
      </c>
      <c r="F177" s="264"/>
      <c r="G177" s="265"/>
      <c r="H177" s="5"/>
      <c r="I177" s="232" t="s">
        <v>17</v>
      </c>
      <c r="J177" s="233"/>
      <c r="K177" s="233"/>
      <c r="L177" s="234"/>
      <c r="M177" s="241" t="s">
        <v>2680</v>
      </c>
      <c r="O177" s="8"/>
      <c r="Q177" s="19"/>
      <c r="R177" s="157"/>
      <c r="S177" s="19"/>
      <c r="T177" s="19"/>
      <c r="U177" s="19"/>
      <c r="V177" s="19"/>
      <c r="W177" s="19"/>
      <c r="X177" s="19"/>
      <c r="Y177" s="19"/>
      <c r="Z177" s="19"/>
      <c r="AA177" s="19"/>
      <c r="AB177" s="19"/>
    </row>
    <row r="178" spans="1:28" ht="23.25" x14ac:dyDescent="0.25">
      <c r="A178" s="9"/>
      <c r="B178" s="260"/>
      <c r="C178" s="261"/>
      <c r="D178" s="262"/>
      <c r="E178" s="157" t="s">
        <v>2621</v>
      </c>
      <c r="F178" s="157" t="s">
        <v>2622</v>
      </c>
      <c r="G178" s="157" t="s">
        <v>2623</v>
      </c>
      <c r="H178" s="5"/>
      <c r="I178" s="260"/>
      <c r="J178" s="261"/>
      <c r="K178" s="261"/>
      <c r="L178" s="262"/>
      <c r="M178" s="242"/>
      <c r="O178" s="8"/>
      <c r="Q178" s="19"/>
      <c r="R178" s="157" t="s">
        <v>2623</v>
      </c>
      <c r="S178" s="19"/>
      <c r="T178" s="19"/>
      <c r="U178" s="19"/>
      <c r="V178" s="19"/>
      <c r="W178" s="19"/>
      <c r="X178" s="19"/>
      <c r="Y178" s="19"/>
      <c r="Z178" s="19"/>
      <c r="AA178" s="19"/>
      <c r="AB178" s="19"/>
    </row>
    <row r="179" spans="1:28" ht="23.25" x14ac:dyDescent="0.25">
      <c r="A179" s="9"/>
      <c r="B179" s="230" t="s">
        <v>2671</v>
      </c>
      <c r="C179" s="230"/>
      <c r="D179" s="230"/>
      <c r="E179" s="24">
        <v>0.02</v>
      </c>
      <c r="F179" s="171"/>
      <c r="G179" s="172" t="str">
        <f>IF(F179&gt;0,SUM(E179+F179),"")</f>
        <v/>
      </c>
      <c r="H179" s="5"/>
      <c r="I179" s="221" t="s">
        <v>2675</v>
      </c>
      <c r="J179" s="222"/>
      <c r="K179" s="222"/>
      <c r="L179" s="223"/>
      <c r="M179" s="171"/>
      <c r="O179" s="8"/>
      <c r="Q179" s="19"/>
      <c r="R179" s="172" t="str">
        <f>IF(M179&gt;0,SUM(L179+M179),"")</f>
        <v/>
      </c>
      <c r="S179" s="19"/>
      <c r="T179" s="19"/>
      <c r="U179" s="19"/>
      <c r="V179" s="19"/>
      <c r="W179" s="19"/>
      <c r="X179" s="19"/>
      <c r="Y179" s="19"/>
      <c r="Z179" s="19"/>
      <c r="AA179" s="19"/>
      <c r="AB179" s="19"/>
    </row>
    <row r="180" spans="1:28" ht="23.25" hidden="1" x14ac:dyDescent="0.25">
      <c r="A180" s="9"/>
      <c r="B180" s="230" t="s">
        <v>1165</v>
      </c>
      <c r="C180" s="230"/>
      <c r="D180" s="230"/>
      <c r="E180" s="24">
        <v>0.02</v>
      </c>
      <c r="F180" s="69"/>
      <c r="G180" s="156" t="str">
        <f>IF(F180&gt;0,SUM(E180+F180),"")</f>
        <v/>
      </c>
      <c r="H180" s="5"/>
      <c r="I180" s="221" t="s">
        <v>1169</v>
      </c>
      <c r="J180" s="222"/>
      <c r="K180" s="22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30" t="s">
        <v>1166</v>
      </c>
      <c r="C181" s="230"/>
      <c r="D181" s="230"/>
      <c r="E181" s="24">
        <v>0.02</v>
      </c>
      <c r="F181" s="69"/>
      <c r="G181" s="156" t="str">
        <f>IF(F181&gt;0,SUM(E181+F181),"")</f>
        <v/>
      </c>
      <c r="H181" s="5"/>
      <c r="I181" s="221" t="s">
        <v>1170</v>
      </c>
      <c r="J181" s="222"/>
      <c r="K181" s="223"/>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30" t="s">
        <v>1167</v>
      </c>
      <c r="C182" s="230"/>
      <c r="D182" s="230"/>
      <c r="E182" s="24">
        <v>0.03</v>
      </c>
      <c r="F182" s="69"/>
      <c r="G182" s="156" t="str">
        <f>IF(F182&gt;0,SUM(E182+F182),"")</f>
        <v/>
      </c>
      <c r="H182" s="5"/>
      <c r="I182" s="221" t="s">
        <v>1171</v>
      </c>
      <c r="J182" s="222"/>
      <c r="K182" s="223"/>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1" t="s">
        <v>1172</v>
      </c>
      <c r="J183" s="222"/>
      <c r="K183" s="223"/>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v>
      </c>
      <c r="D185" s="162" t="s">
        <v>2633</v>
      </c>
      <c r="E185" s="95">
        <f>+(C185*SUM(K20:K35))</f>
        <v>0</v>
      </c>
      <c r="F185" s="93"/>
      <c r="G185" s="94"/>
      <c r="H185" s="89"/>
      <c r="I185" s="91" t="s">
        <v>2632</v>
      </c>
      <c r="J185" s="177">
        <f>M179</f>
        <v>0</v>
      </c>
      <c r="K185" s="231" t="s">
        <v>2633</v>
      </c>
      <c r="L185" s="231"/>
      <c r="M185" s="95">
        <f>+J185*K20</f>
        <v>0</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8"/>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46" t="s">
        <v>2641</v>
      </c>
      <c r="C192" s="246"/>
      <c r="E192" s="5" t="s">
        <v>20</v>
      </c>
      <c r="H192" s="160" t="s">
        <v>24</v>
      </c>
      <c r="J192" s="5" t="s">
        <v>2642</v>
      </c>
      <c r="K192" s="5"/>
      <c r="M192" s="5"/>
      <c r="N192" s="5"/>
      <c r="O192" s="8"/>
      <c r="Q192" s="147"/>
      <c r="R192" s="148"/>
      <c r="S192" s="148"/>
      <c r="T192" s="147"/>
    </row>
    <row r="193" spans="1:18" x14ac:dyDescent="0.25">
      <c r="A193" s="9"/>
      <c r="C193" s="121"/>
      <c r="D193" s="5"/>
      <c r="E193" s="120"/>
      <c r="F193" s="5"/>
      <c r="G193" s="5"/>
      <c r="H193" s="140"/>
      <c r="J193" s="5"/>
      <c r="K193" s="121"/>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8"/>
      <c r="P197" s="77"/>
    </row>
    <row r="198" spans="1:18" ht="21.75" thickBot="1" x14ac:dyDescent="0.3">
      <c r="A198" s="9"/>
      <c r="B198" s="5"/>
      <c r="C198" s="5"/>
      <c r="D198" s="5"/>
      <c r="E198" s="5"/>
      <c r="F198" s="5"/>
      <c r="G198" s="5"/>
      <c r="H198" s="5"/>
      <c r="I198" s="5"/>
      <c r="J198" s="5"/>
      <c r="K198" s="5"/>
      <c r="L198" s="5"/>
      <c r="M198" s="5"/>
      <c r="N198" s="5"/>
      <c r="O198" s="178" t="str">
        <f>HYPERLINK("#Integrante_4!A1","INICIO")</f>
        <v>INICIO</v>
      </c>
    </row>
    <row r="199" spans="1:18" ht="231" customHeight="1" x14ac:dyDescent="0.25">
      <c r="A199" s="9"/>
      <c r="B199" s="220" t="s">
        <v>2664</v>
      </c>
      <c r="C199" s="220"/>
      <c r="D199" s="220"/>
      <c r="E199" s="220"/>
      <c r="F199" s="220"/>
      <c r="G199" s="220"/>
      <c r="H199" s="220"/>
      <c r="I199" s="220"/>
      <c r="J199" s="220"/>
      <c r="K199" s="220"/>
      <c r="L199" s="220"/>
      <c r="M199" s="220"/>
      <c r="N199" s="220"/>
      <c r="O199" s="8"/>
    </row>
    <row r="200" spans="1:18" x14ac:dyDescent="0.25">
      <c r="A200" s="9"/>
      <c r="B200" s="243"/>
      <c r="C200" s="243"/>
      <c r="D200" s="243"/>
      <c r="E200" s="243"/>
      <c r="F200" s="243"/>
      <c r="G200" s="243"/>
      <c r="H200" s="243"/>
      <c r="I200" s="243"/>
      <c r="J200" s="243"/>
      <c r="K200" s="243"/>
      <c r="L200" s="243"/>
      <c r="M200" s="243"/>
      <c r="N200" s="243"/>
      <c r="O200" s="8"/>
    </row>
    <row r="201" spans="1:18" x14ac:dyDescent="0.25">
      <c r="A201" s="9"/>
      <c r="B201" s="244" t="s">
        <v>2653</v>
      </c>
      <c r="C201" s="245"/>
      <c r="D201" s="245"/>
      <c r="E201" s="245"/>
      <c r="F201" s="245"/>
      <c r="G201" s="245"/>
      <c r="H201" s="245"/>
      <c r="I201" s="245"/>
      <c r="J201" s="245"/>
      <c r="K201" s="245"/>
      <c r="L201" s="245"/>
      <c r="M201" s="245"/>
      <c r="N201" s="245"/>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c r="J211" s="27" t="s">
        <v>2627</v>
      </c>
      <c r="K211" s="141"/>
      <c r="L211" s="21"/>
      <c r="M211" s="21"/>
      <c r="N211" s="21"/>
      <c r="O211" s="8"/>
    </row>
    <row r="212" spans="1:15" x14ac:dyDescent="0.25">
      <c r="A212" s="9"/>
      <c r="B212" s="27" t="s">
        <v>2624</v>
      </c>
      <c r="C212" s="140"/>
      <c r="D212" s="21"/>
      <c r="G212" s="27" t="s">
        <v>2626</v>
      </c>
      <c r="H212" s="141"/>
      <c r="J212" s="27" t="s">
        <v>2628</v>
      </c>
      <c r="K212" s="140"/>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d+dYTC8aylUs0kIHJJ4kvik3wz90oNYOgDMqyWYoONFs/6DKnvh2u/W1hiJWLGOk8KwWjC5IjkcLO1uxHPu8Pw==" saltValue="QhgsTnKCdpoXQ2Zx7rB0zw=="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5ABA5DE9-5808-45B3-B3F6-D5FBA29B16EF}">
      <formula1>100000000</formula1>
      <formula2>999999999</formula2>
    </dataValidation>
    <dataValidation type="textLength" showInputMessage="1" showErrorMessage="1" errorTitle="Error" error="Debe tener un máximo de 20 caracteres" sqref="C15" xr:uid="{04BF4410-441D-4E79-8A3C-337CFE355890}">
      <formula1>0</formula1>
      <formula2>25</formula2>
    </dataValidation>
    <dataValidation type="whole" allowBlank="1" showInputMessage="1" showErrorMessage="1" sqref="E193" xr:uid="{DA56CB48-9DAA-4819-B8B1-642421D84C87}">
      <formula1>1</formula1>
      <formula2>1000000</formula2>
    </dataValidation>
    <dataValidation type="textLength" allowBlank="1" showInputMessage="1" showErrorMessage="1" sqref="H193" xr:uid="{0B53A2C0-6917-4799-B43D-E93767D71422}">
      <formula1>3</formula1>
      <formula2>100</formula2>
    </dataValidation>
    <dataValidation type="decimal" allowBlank="1" showInputMessage="1" showErrorMessage="1" sqref="N114:N160" xr:uid="{B3DFF698-7422-4DB1-B128-F82AB59FAA68}">
      <formula1>0</formula1>
      <formula2>100</formula2>
    </dataValidation>
    <dataValidation type="date" allowBlank="1" showInputMessage="1" showErrorMessage="1" sqref="E114:F160 K193 C193 F48:F107" xr:uid="{A470C170-4D41-4BF6-9A16-BE79982E0F12}">
      <formula1>1</formula1>
      <formula2>401769</formula2>
    </dataValidation>
    <dataValidation type="date" allowBlank="1" showInputMessage="1" showErrorMessage="1" sqref="L20:M35" xr:uid="{8CC9E067-8C93-459E-B977-40B20F33D6A0}">
      <formula1>32874</formula1>
      <formula2>54789</formula2>
    </dataValidation>
    <dataValidation type="whole" allowBlank="1" showInputMessage="1" showErrorMessage="1" sqref="K21:K35" xr:uid="{CA683144-93E2-47B1-B209-AE6D8BA2D02E}">
      <formula1>0</formula1>
      <formula2>9999999999</formula2>
    </dataValidation>
    <dataValidation type="whole" allowBlank="1" showInputMessage="1" showErrorMessage="1" sqref="K20" xr:uid="{3ECC3624-8112-49C4-905C-517ADB5644E6}">
      <formula1>0</formula1>
      <formula2>99999999999</formula2>
    </dataValidation>
    <dataValidation type="whole" showInputMessage="1" showErrorMessage="1" sqref="B20" xr:uid="{C5861B41-AD1B-4DB7-AC9A-5A34A92D1B0E}">
      <formula1>100000000</formula1>
      <formula2>999999999</formula2>
    </dataValidation>
    <dataValidation type="list" showInputMessage="1" showErrorMessage="1" sqref="G167" xr:uid="{766ED3E8-14C4-4ACD-B1BB-9C8027F63A90}">
      <formula1>SinoA</formula1>
    </dataValidation>
    <dataValidation type="whole" allowBlank="1" showInputMessage="1" showErrorMessage="1" sqref="K114:K160" xr:uid="{10ED6ACA-4293-4B51-9D5D-72F27C6AD64C}">
      <formula1>0</formula1>
      <formula2>9999999999999</formula2>
    </dataValidation>
    <dataValidation type="list" showInputMessage="1" showErrorMessage="1" sqref="J24" xr:uid="{768C52E5-C021-47FA-B08E-5EDB2EB1F391}">
      <formula1>INDIRECT(DEPeseldt5)</formula1>
    </dataValidation>
    <dataValidation type="list" showInputMessage="1" showErrorMessage="1" sqref="J23" xr:uid="{0FC59357-57FC-4D63-883E-704E0AEBA4A9}">
      <formula1>INDIRECT(DEPeseldt4)</formula1>
    </dataValidation>
    <dataValidation type="list" showInputMessage="1" showErrorMessage="1" sqref="J22" xr:uid="{D7009D80-E501-4629-9F5B-40309EE5610B}">
      <formula1>INDIRECT(DEPeseldt3)</formula1>
    </dataValidation>
    <dataValidation type="list" showInputMessage="1" showErrorMessage="1" sqref="J21" xr:uid="{2AE76311-25FD-46E9-A44A-793547F21C8A}">
      <formula1>INDIRECT(DEPeseldt2)</formula1>
    </dataValidation>
    <dataValidation type="list" showInputMessage="1" showErrorMessage="1" sqref="J20" xr:uid="{67904811-C5A6-4ECB-A855-B887E26463A8}">
      <formula1>INDIRECT(DEPeseldt1)</formula1>
    </dataValidation>
    <dataValidation showInputMessage="1" showErrorMessage="1" sqref="B38 B21:B35 J15 C114:C160 O114:O160" xr:uid="{582C3053-658F-4FCD-A38E-9D2F6F63BB8B}"/>
    <dataValidation type="list" showInputMessage="1" showErrorMessage="1" sqref="J48" xr:uid="{DD3D777B-66BB-494E-88C3-58934A350BF2}">
      <formula1>INDIRECT(DptoSel1)</formula1>
    </dataValidation>
    <dataValidation type="list" showInputMessage="1" showErrorMessage="1" sqref="J49" xr:uid="{B17D4DFB-5133-4219-996F-A6762A6E1FB2}">
      <formula1>INDIRECT(DptoSel2)</formula1>
    </dataValidation>
    <dataValidation type="list" showInputMessage="1" showErrorMessage="1" sqref="J50" xr:uid="{127171E5-92B3-4371-BB9E-3CFD1643AC28}">
      <formula1>INDIRECT(DptoSel3)</formula1>
    </dataValidation>
    <dataValidation type="list" showInputMessage="1" showErrorMessage="1" sqref="J51" xr:uid="{E796562D-B81E-4F3F-9DD8-F8E937FC4694}">
      <formula1>INDIRECT(DptoSel4)</formula1>
    </dataValidation>
    <dataValidation type="list" showInputMessage="1" showErrorMessage="1" sqref="J52" xr:uid="{F1148030-BC2F-4CA2-88F3-7C0B509D0127}">
      <formula1>INDIRECT(DptoSel5)</formula1>
    </dataValidation>
    <dataValidation type="list" showInputMessage="1" showErrorMessage="1" sqref="J53" xr:uid="{81A7F4EC-9324-4D24-8894-CD2835E7BC7B}">
      <formula1>INDIRECT(DptoSel6)</formula1>
    </dataValidation>
    <dataValidation type="list" showInputMessage="1" showErrorMessage="1" sqref="J54" xr:uid="{47424504-C9B1-4591-9D1D-C6CEEC6A16F7}">
      <formula1>INDIRECT(DptoSel7)</formula1>
    </dataValidation>
    <dataValidation type="list" showInputMessage="1" showErrorMessage="1" sqref="J55" xr:uid="{370F7208-8423-4F8D-92E2-53CBD9E198D7}">
      <formula1>INDIRECT(DptoSel8)</formula1>
    </dataValidation>
    <dataValidation type="list" showInputMessage="1" showErrorMessage="1" sqref="J56" xr:uid="{70BDC670-E52E-486D-A8AD-07A08E8A1273}">
      <formula1>INDIRECT(DptoSel9)</formula1>
    </dataValidation>
    <dataValidation type="list" showInputMessage="1" showErrorMessage="1" sqref="I114:I160 I20:I35 I48:I107" xr:uid="{05AA2C1A-A253-4A68-86E8-FDFE12F1FDA1}">
      <formula1>DEPARTAMENTO</formula1>
    </dataValidation>
    <dataValidation type="list" showInputMessage="1" showErrorMessage="1" sqref="J114:J160 J25:J35 J57:J107" xr:uid="{854C88A2-81CD-46F3-ACCF-4E7C84B172A0}">
      <formula1>INDIRECT(I25)</formula1>
    </dataValidation>
    <dataValidation type="date" allowBlank="1" showInputMessage="1" showErrorMessage="1" sqref="E48:E107" xr:uid="{194605EB-0421-45C7-87DF-33EAB342ECBB}">
      <formula1>1</formula1>
      <formula2>54789</formula2>
    </dataValidation>
    <dataValidation type="whole" allowBlank="1" showInputMessage="1" showErrorMessage="1" sqref="K48:K107" xr:uid="{479733D2-1209-4214-8721-9767F1FAA0A6}">
      <formula1>0</formula1>
      <formula2>99999999999999900</formula2>
    </dataValidation>
    <dataValidation type="decimal" allowBlank="1" showInputMessage="1" showErrorMessage="1" sqref="M179" xr:uid="{FBED76D3-BAD0-41E1-BE7D-D6AC388BC29D}">
      <formula1>0.02</formula1>
      <formula2>0.05</formula2>
    </dataValidation>
    <dataValidation type="decimal" allowBlank="1" showInputMessage="1" showErrorMessage="1" sqref="N15" xr:uid="{E51F5C96-A82C-49D3-B82C-D416724036AE}">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1294F15-DC14-4D13-8CF5-BA03B4D3725D}">
          <x14:formula1>
            <xm:f>Listas!$B$2:$B$3</xm:f>
          </x14:formula1>
          <xm:sqref>D167 M114:M160 N165 O48:O107 L48:L107</xm:sqref>
        </x14:dataValidation>
        <x14:dataValidation type="list" showInputMessage="1" showErrorMessage="1" xr:uid="{1F7D11F8-47C3-4E04-8767-C66077041519}">
          <x14:formula1>
            <xm:f>Listas!$F$2:$F$34</xm:f>
          </x14:formula1>
          <xm:sqref>H15</xm:sqref>
        </x14:dataValidation>
        <x14:dataValidation type="list" showInputMessage="1" showErrorMessage="1" xr:uid="{3E5F466D-09FB-49F5-B3B9-05F0FF876280}">
          <x14:formula1>
            <xm:f>Listas!$A$2:$A$4</xm:f>
          </x14:formula1>
          <xm:sqref>C48:C107</xm:sqref>
        </x14:dataValidation>
        <x14:dataValidation type="list" showInputMessage="1" showErrorMessage="1" xr:uid="{74B99FBB-948B-4F2E-8D20-D0DF8B11A684}">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DA45-766C-46C7-A388-2ADE69623F26}">
  <dimension ref="A1:XFC212"/>
  <sheetViews>
    <sheetView showGridLines="0" topLeftCell="I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64">
        <f ca="1">NOW()</f>
        <v>44200.845098611113</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HYPERLINK("#Integrante_5!B20","IDENTIFICACIÓN DEL OFERENTE")</f>
        <v>IDENTIFICACIÓN DEL OFERENTE</v>
      </c>
      <c r="C8" s="181"/>
      <c r="D8" s="185"/>
      <c r="E8" s="209" t="str">
        <f>HYPERLINK("#Integrante_5!A109","CAPACIDAD RESIDUAL")</f>
        <v>CAPACIDAD RESIDUAL</v>
      </c>
      <c r="F8" s="210"/>
      <c r="G8" s="211"/>
      <c r="H8" s="186"/>
      <c r="I8" s="178" t="str">
        <f>HYPERLINK("#Integrante_5!N162","DISCAPACIDAD")</f>
        <v>DISCAPACIDAD</v>
      </c>
      <c r="J8" s="182"/>
      <c r="K8" s="178" t="str">
        <f>HYPERLINK("#Integrante_5!A188","TRAYECTORIA")</f>
        <v>TRAYECTORIA</v>
      </c>
      <c r="L8" s="181"/>
      <c r="M8" s="36"/>
      <c r="N8" s="36"/>
      <c r="O8" s="43"/>
    </row>
    <row r="9" spans="1:20" ht="30.75" customHeight="1" thickBot="1" x14ac:dyDescent="0.3">
      <c r="A9" s="184"/>
      <c r="B9" s="178" t="str">
        <f>HYPERLINK("#Integrante_5!I20","DATOS CONTRATO INVITACIÓN")</f>
        <v>DATOS CONTRATO INVITACIÓN</v>
      </c>
      <c r="C9" s="181"/>
      <c r="D9" s="181"/>
      <c r="E9" s="209" t="str">
        <f>HYPERLINK("#Integrante_5!A162","TALENTO HUMANO")</f>
        <v>TALENTO HUMANO</v>
      </c>
      <c r="F9" s="210"/>
      <c r="G9" s="211"/>
      <c r="H9" s="186"/>
      <c r="I9" s="178" t="str">
        <f>HYPERLINK("#Integrante_5!B176","CONTRAPARTIDA ADICIONAL")</f>
        <v>CONTRAPARTIDA ADICIONAL</v>
      </c>
      <c r="J9" s="183"/>
      <c r="K9" s="178" t="str">
        <f>HYPERLINK("#Integrante_5!A199","ACEPTACIÓN")</f>
        <v>ACEPTACIÓN</v>
      </c>
      <c r="L9" s="181"/>
      <c r="M9" s="36"/>
      <c r="N9" s="36"/>
      <c r="O9" s="43"/>
    </row>
    <row r="10" spans="1:20" ht="30.75" customHeight="1" thickBot="1" x14ac:dyDescent="0.3">
      <c r="A10" s="184"/>
      <c r="B10" s="178" t="str">
        <f>HYPERLINK("#Integrante_5!B48","EXPERIENCIA TERRITORIAL")</f>
        <v>EXPERIENCIA TERRITORIAL</v>
      </c>
      <c r="C10" s="181"/>
      <c r="D10" s="181"/>
      <c r="E10" s="209" t="str">
        <f>HYPERLINK("#Integrante_5!F162","INFRAESTRUCTURA")</f>
        <v>INFRAESTRUCTURA</v>
      </c>
      <c r="F10" s="210"/>
      <c r="G10" s="211"/>
      <c r="H10" s="186"/>
      <c r="I10" s="178" t="str">
        <f>HYPERLINK("#Integrante_5!L176","VALOR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02" t="s">
        <v>8</v>
      </c>
      <c r="M15" s="202"/>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12"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12"/>
      <c r="I20" s="142"/>
      <c r="J20" s="143"/>
      <c r="K20" s="144"/>
      <c r="L20" s="145"/>
      <c r="M20" s="145"/>
      <c r="N20" s="128">
        <f>+(M20-L20)/30</f>
        <v>0</v>
      </c>
      <c r="O20" s="131"/>
      <c r="U20" s="127"/>
      <c r="V20" s="105">
        <f ca="1">NOW()</f>
        <v>44200.845098611113</v>
      </c>
      <c r="W20" s="105">
        <f ca="1">NOW()</f>
        <v>44200.845098611113</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206" t="e">
        <f>VLOOKUP(B20,EAS!A2:B1439,2,0)</f>
        <v>#N/A</v>
      </c>
      <c r="C38" s="206"/>
      <c r="D38" s="206"/>
      <c r="E38" s="206"/>
      <c r="F38" s="206"/>
      <c r="G38" s="5"/>
      <c r="H38" s="125"/>
      <c r="I38" s="216" t="s">
        <v>7</v>
      </c>
      <c r="J38" s="216"/>
      <c r="K38" s="216"/>
      <c r="L38" s="216"/>
      <c r="M38" s="216"/>
      <c r="N38" s="216"/>
      <c r="O38" s="126"/>
    </row>
    <row r="39" spans="1:16" ht="42.95" customHeight="1" thickBot="1" x14ac:dyDescent="0.3">
      <c r="A39" s="10"/>
      <c r="B39" s="11"/>
      <c r="C39" s="11"/>
      <c r="D39" s="11"/>
      <c r="E39" s="11"/>
      <c r="F39" s="11"/>
      <c r="G39" s="11"/>
      <c r="H39" s="10"/>
      <c r="I39" s="266"/>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7"/>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7"/>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74"/>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74"/>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74"/>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74"/>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74"/>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74"/>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74"/>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74"/>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74"/>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74"/>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si="1"/>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1"/>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1"/>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1"/>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1"/>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1"/>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1"/>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1"/>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1"/>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1"/>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1"/>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ref="G78:G92" si="2">IF(AND(E78&lt;&gt;"",F78&lt;&gt;""),((F78-E78)/30),"")</f>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2"/>
        <v/>
      </c>
      <c r="H82" s="117"/>
      <c r="I82" s="116"/>
      <c r="J82" s="116"/>
      <c r="K82" s="118"/>
      <c r="L82" s="119"/>
      <c r="M82" s="174"/>
      <c r="N82" s="119"/>
      <c r="O82" s="119"/>
      <c r="P82" s="80"/>
    </row>
    <row r="83" spans="1:16" s="7" customFormat="1" ht="24.75" customHeight="1" outlineLevel="1" x14ac:dyDescent="0.25">
      <c r="A83" s="137">
        <v>36</v>
      </c>
      <c r="B83" s="117"/>
      <c r="C83" s="119"/>
      <c r="D83" s="116"/>
      <c r="E83" s="138"/>
      <c r="F83" s="138"/>
      <c r="G83" s="165" t="str">
        <f t="shared" si="2"/>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2"/>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2"/>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2"/>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2"/>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2"/>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2"/>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2"/>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IF(AND(E91&lt;&gt;"",F91&lt;&gt;""),((F91-E91)/30),"")</f>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2"/>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HYPERLINK("#Integrante_5!A1","INICIO")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7"/>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+IF(AND(K114&gt;0,O114="Ejecución"),(K114/877802)*Tabla2812[[#This Row],[% participación]],IF(AND(K114&gt;0,O114&lt;&gt;"Ejecución"),"-",""))</f>
        <v/>
      </c>
      <c r="M114" s="119"/>
      <c r="N114" s="113" t="str">
        <f>+IF(M142="No",1,IF(M142="Si","Ingrese %",""))</f>
        <v/>
      </c>
      <c r="O114" s="170" t="s">
        <v>1150</v>
      </c>
      <c r="P114" s="79"/>
    </row>
    <row r="115" spans="1:16" s="6" customFormat="1" ht="24.75" customHeight="1" x14ac:dyDescent="0.25">
      <c r="A115" s="136">
        <v>2</v>
      </c>
      <c r="B115" s="168" t="s">
        <v>2672</v>
      </c>
      <c r="C115" s="169" t="s">
        <v>31</v>
      </c>
      <c r="D115" s="116"/>
      <c r="E115" s="138"/>
      <c r="F115" s="138"/>
      <c r="G115" s="165" t="str">
        <f t="shared" ref="G115:G158" si="3">IF(AND(E115&lt;&gt;"",F115&lt;&gt;""),((F115-E115)/30),"")</f>
        <v/>
      </c>
      <c r="H115" s="117"/>
      <c r="I115" s="116"/>
      <c r="J115" s="116"/>
      <c r="K115" s="68"/>
      <c r="L115" s="101" t="str">
        <f>+IF(AND(K115&gt;0,O115="Ejecución"),(K115/877802)*Tabla2812[[#This Row],[% participación]],IF(AND(K115&gt;0,O115&lt;&gt;"Ejecución"),"-",""))</f>
        <v/>
      </c>
      <c r="M115" s="119"/>
      <c r="N115" s="113" t="str">
        <f>+IF(M142="No",1,IF(M142="Si","Ingrese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+IF(AND(K116&gt;0,O116="Ejecución"),(K116/877802)*Tabla2812[[#This Row],[% participación]],IF(AND(K116&gt;0,O116&lt;&gt;"Ejecución"),"-",""))</f>
        <v/>
      </c>
      <c r="M116" s="119"/>
      <c r="N116" s="113" t="str">
        <f t="shared" ref="N116:N158"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+IF(AND(K117&gt;0,O117="Ejecución"),(K117/877802)*Tabla2812[[#This Row],[% participación]],IF(AND(K117&gt;0,O117&lt;&gt;"Ejecución"),"-",""))</f>
        <v/>
      </c>
      <c r="M117" s="119"/>
      <c r="N117" s="113"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+IF(AND(K118&gt;0,O118="Ejecución"),(K118/877802)*Tabla2812[[#This Row],[% participación]],IF(AND(K118&gt;0,O118&lt;&gt;"Ejecución"),"-",""))</f>
        <v/>
      </c>
      <c r="M118" s="119"/>
      <c r="N118" s="113"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+IF(AND(K119&gt;0,O119="Ejecución"),(K119/877802)*Tabla2812[[#This Row],[% participación]],IF(AND(K119&gt;0,O119&lt;&gt;"Ejecución"),"-",""))</f>
        <v/>
      </c>
      <c r="M119" s="119"/>
      <c r="N119" s="113"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+IF(AND(K120&gt;0,O120="Ejecución"),(K120/877802)*Tabla2812[[#This Row],[% participación]],IF(AND(K120&gt;0,O120&lt;&gt;"Ejecución"),"-",""))</f>
        <v/>
      </c>
      <c r="M120" s="119"/>
      <c r="N120" s="113"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+IF(AND(K121&gt;0,O121="Ejecución"),(K121/877802)*Tabla2812[[#This Row],[% participación]],IF(AND(K121&gt;0,O121&lt;&gt;"Ejecución"),"-",""))</f>
        <v/>
      </c>
      <c r="M121" s="119"/>
      <c r="N121" s="113"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+IF(AND(K122&gt;0,O122="Ejecución"),(K122/877802)*Tabla2812[[#This Row],[% participación]],IF(AND(K122&gt;0,O122&lt;&gt;"Ejecución"),"-",""))</f>
        <v/>
      </c>
      <c r="M122" s="119"/>
      <c r="N122" s="113"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+IF(AND(K123&gt;0,O123="Ejecución"),(K123/877802)*Tabla2812[[#This Row],[% participación]],IF(AND(K123&gt;0,O123&lt;&gt;"Ejecución"),"-",""))</f>
        <v/>
      </c>
      <c r="M123" s="119"/>
      <c r="N123" s="113"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+IF(AND(K124&gt;0,O124="Ejecución"),(K124/877802)*Tabla2812[[#This Row],[% participación]],IF(AND(K124&gt;0,O124&lt;&gt;"Ejecución"),"-",""))</f>
        <v/>
      </c>
      <c r="M124" s="119"/>
      <c r="N124" s="113"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+IF(AND(K125&gt;0,O125="Ejecución"),(K125/877802)*Tabla2812[[#This Row],[% participación]],IF(AND(K125&gt;0,O125&lt;&gt;"Ejecución"),"-",""))</f>
        <v/>
      </c>
      <c r="M125" s="119"/>
      <c r="N125" s="113"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+IF(AND(K126&gt;0,O126="Ejecución"),(K126/877802)*Tabla2812[[#This Row],[% participación]],IF(AND(K126&gt;0,O126&lt;&gt;"Ejecución"),"-",""))</f>
        <v/>
      </c>
      <c r="M126" s="119"/>
      <c r="N126" s="113"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+IF(AND(K127&gt;0,O127="Ejecución"),(K127/877802)*Tabla2812[[#This Row],[% participación]],IF(AND(K127&gt;0,O127&lt;&gt;"Ejecución"),"-",""))</f>
        <v/>
      </c>
      <c r="M127" s="119"/>
      <c r="N127" s="113"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+IF(AND(K128&gt;0,O128="Ejecución"),(K128/877802)*Tabla2812[[#This Row],[% participación]],IF(AND(K128&gt;0,O128&lt;&gt;"Ejecución"),"-",""))</f>
        <v/>
      </c>
      <c r="M128" s="119"/>
      <c r="N128" s="113"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+IF(AND(K129&gt;0,O129="Ejecución"),(K129/877802)*Tabla2812[[#This Row],[% participación]],IF(AND(K129&gt;0,O129&lt;&gt;"Ejecución"),"-",""))</f>
        <v/>
      </c>
      <c r="M129" s="119"/>
      <c r="N129" s="113"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+IF(AND(K130&gt;0,O130="Ejecución"),(K130/877802)*Tabla2812[[#This Row],[% participación]],IF(AND(K130&gt;0,O130&lt;&gt;"Ejecución"),"-",""))</f>
        <v/>
      </c>
      <c r="M130" s="119"/>
      <c r="N130" s="113"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+IF(AND(K131&gt;0,O131="Ejecución"),(K131/877802)*Tabla2812[[#This Row],[% participación]],IF(AND(K131&gt;0,O131&lt;&gt;"Ejecución"),"-",""))</f>
        <v/>
      </c>
      <c r="M131" s="119"/>
      <c r="N131" s="113"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+IF(AND(K132&gt;0,O132="Ejecución"),(K132/877802)*Tabla2812[[#This Row],[% participación]],IF(AND(K132&gt;0,O132&lt;&gt;"Ejecución"),"-",""))</f>
        <v/>
      </c>
      <c r="M132" s="119"/>
      <c r="N132" s="113"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+IF(AND(K133&gt;0,O133="Ejecución"),(K133/877802)*Tabla2812[[#This Row],[% participación]],IF(AND(K133&gt;0,O133&lt;&gt;"Ejecución"),"-",""))</f>
        <v/>
      </c>
      <c r="M133" s="119"/>
      <c r="N133" s="113"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+IF(AND(K134&gt;0,O134="Ejecución"),(K134/877802)*Tabla2812[[#This Row],[% participación]],IF(AND(K134&gt;0,O134&lt;&gt;"Ejecución"),"-",""))</f>
        <v/>
      </c>
      <c r="M134" s="119"/>
      <c r="N134" s="113"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+IF(AND(K135&gt;0,O135="Ejecución"),(K135/877802)*Tabla2812[[#This Row],[% participación]],IF(AND(K135&gt;0,O135&lt;&gt;"Ejecución"),"-",""))</f>
        <v/>
      </c>
      <c r="M135" s="119"/>
      <c r="N135" s="113"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+IF(AND(K136&gt;0,O136="Ejecución"),(K136/877802)*Tabla2812[[#This Row],[% participación]],IF(AND(K136&gt;0,O136&lt;&gt;"Ejecución"),"-",""))</f>
        <v/>
      </c>
      <c r="M136" s="119"/>
      <c r="N136" s="113"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+IF(AND(K137&gt;0,O137="Ejecución"),(K137/877802)*Tabla2812[[#This Row],[% participación]],IF(AND(K137&gt;0,O137&lt;&gt;"Ejecución"),"-",""))</f>
        <v/>
      </c>
      <c r="M137" s="119"/>
      <c r="N137" s="113"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+IF(AND(K138&gt;0,O138="Ejecución"),(K138/877802)*Tabla2812[[#This Row],[% participación]],IF(AND(K138&gt;0,O138&lt;&gt;"Ejecución"),"-",""))</f>
        <v/>
      </c>
      <c r="M138" s="119"/>
      <c r="N138" s="113"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+IF(AND(K139&gt;0,O139="Ejecución"),(K139/877802)*Tabla2812[[#This Row],[% participación]],IF(AND(K139&gt;0,O139&lt;&gt;"Ejecución"),"-",""))</f>
        <v/>
      </c>
      <c r="M139" s="119"/>
      <c r="N139" s="113"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+IF(AND(K140&gt;0,O140="Ejecución"),(K140/877802)*Tabla2812[[#This Row],[% participación]],IF(AND(K140&gt;0,O140&lt;&gt;"Ejecución"),"-",""))</f>
        <v/>
      </c>
      <c r="M140" s="119"/>
      <c r="N140" s="113"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+IF(AND(K141&gt;0,O141="Ejecución"),(K141/877802)*Tabla2812[[#This Row],[% participación]],IF(AND(K141&gt;0,O141&lt;&gt;"Ejecución"),"-",""))</f>
        <v/>
      </c>
      <c r="M141" s="119"/>
      <c r="N141" s="113"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+IF(AND(K142&gt;0,O142="Ejecución"),(K142/877802)*Tabla2812[[#This Row],[% participación]],IF(AND(K142&gt;0,O142&lt;&gt;"Ejecución"),"-",""))</f>
        <v/>
      </c>
      <c r="M142" s="119"/>
      <c r="N142" s="113"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+IF(AND(K143&gt;0,O143="Ejecución"),(K143/877802)*Tabla2812[[#This Row],[% participación]],IF(AND(K143&gt;0,O143&lt;&gt;"Ejecución"),"-",""))</f>
        <v/>
      </c>
      <c r="M143" s="119"/>
      <c r="N143" s="175" t="str">
        <f>+IF(M142="No",1,IF(M142="Si","Ingrese %",""))</f>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+IF(AND(K144&gt;0,O144="Ejecución"),(K144/877802)*Tabla2812[[#This Row],[% participación]],IF(AND(K144&gt;0,O144&lt;&gt;"Ejecución"),"-",""))</f>
        <v/>
      </c>
      <c r="M144" s="119"/>
      <c r="N144" s="113"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+IF(AND(K145&gt;0,O145="Ejecución"),(K145/877802)*Tabla2812[[#This Row],[% participación]],IF(AND(K145&gt;0,O145&lt;&gt;"Ejecución"),"-",""))</f>
        <v/>
      </c>
      <c r="M145" s="119"/>
      <c r="N145" s="113"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+IF(AND(K146&gt;0,O146="Ejecución"),(K146/877802)*Tabla2812[[#This Row],[% participación]],IF(AND(K146&gt;0,O146&lt;&gt;"Ejecución"),"-",""))</f>
        <v/>
      </c>
      <c r="M146" s="119"/>
      <c r="N146" s="113"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+IF(AND(K147&gt;0,O147="Ejecución"),(K147/877802)*Tabla2812[[#This Row],[% participación]],IF(AND(K147&gt;0,O147&lt;&gt;"Ejecución"),"-",""))</f>
        <v/>
      </c>
      <c r="M147" s="119"/>
      <c r="N147" s="113"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+IF(AND(K148&gt;0,O148="Ejecución"),(K148/877802)*Tabla2812[[#This Row],[% participación]],IF(AND(K148&gt;0,O148&lt;&gt;"Ejecución"),"-",""))</f>
        <v/>
      </c>
      <c r="M148" s="119"/>
      <c r="N148" s="113"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+IF(AND(K149&gt;0,O149="Ejecución"),(K149/877802)*Tabla2812[[#This Row],[% participación]],IF(AND(K149&gt;0,O149&lt;&gt;"Ejecución"),"-",""))</f>
        <v/>
      </c>
      <c r="M149" s="119"/>
      <c r="N149" s="113"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+IF(AND(K150&gt;0,O150="Ejecución"),(K150/877802)*Tabla2812[[#This Row],[% participación]],IF(AND(K150&gt;0,O150&lt;&gt;"Ejecución"),"-",""))</f>
        <v/>
      </c>
      <c r="M150" s="119"/>
      <c r="N150" s="113"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+IF(AND(K151&gt;0,O151="Ejecución"),(K151/877802)*Tabla2812[[#This Row],[% participación]],IF(AND(K151&gt;0,O151&lt;&gt;"Ejecución"),"-",""))</f>
        <v/>
      </c>
      <c r="M151" s="119"/>
      <c r="N151" s="113"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+IF(AND(K152&gt;0,O152="Ejecución"),(K152/877802)*Tabla2812[[#This Row],[% participación]],IF(AND(K152&gt;0,O152&lt;&gt;"Ejecución"),"-",""))</f>
        <v/>
      </c>
      <c r="M152" s="119"/>
      <c r="N152" s="113"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+IF(AND(K153&gt;0,O153="Ejecución"),(K153/877802)*Tabla2812[[#This Row],[% participación]],IF(AND(K153&gt;0,O153&lt;&gt;"Ejecución"),"-",""))</f>
        <v/>
      </c>
      <c r="M153" s="119"/>
      <c r="N153" s="113" t="str">
        <f t="shared" si="4"/>
        <v/>
      </c>
      <c r="O153" s="170" t="s">
        <v>1150</v>
      </c>
      <c r="P153" s="80"/>
    </row>
    <row r="154" spans="1:16" s="7" customFormat="1" ht="24"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+IF(AND(K154&gt;0,O154="Ejecución"),(K154/877802)*Tabla2812[[#This Row],[% participación]],IF(AND(K154&gt;0,O154&lt;&gt;"Ejecución"),"-",""))</f>
        <v/>
      </c>
      <c r="M154" s="119"/>
      <c r="N154" s="113"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+IF(AND(K155&gt;0,O155="Ejecución"),(K155/877802)*Tabla2812[[#This Row],[% participación]],IF(AND(K155&gt;0,O155&lt;&gt;"Ejecución"),"-",""))</f>
        <v/>
      </c>
      <c r="M155" s="119"/>
      <c r="N155" s="113" t="str">
        <f t="shared" si="4"/>
        <v/>
      </c>
      <c r="O155" s="170" t="s">
        <v>1150</v>
      </c>
      <c r="P155" s="80"/>
    </row>
    <row r="156" spans="1:16" s="7" customFormat="1" ht="24.75"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+IF(AND(K156&gt;0,O156="Ejecución"),(K156/877802)*Tabla2812[[#This Row],[% participación]],IF(AND(K156&gt;0,O156&lt;&gt;"Ejecución"),"-",""))</f>
        <v/>
      </c>
      <c r="M156" s="119"/>
      <c r="N156" s="113"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+IF(AND(K157&gt;0,O157="Ejecución"),(K157/877802)*Tabla2812[[#This Row],[% participación]],IF(AND(K157&gt;0,O157&lt;&gt;"Ejecución"),"-",""))</f>
        <v/>
      </c>
      <c r="M157" s="119"/>
      <c r="N157" s="113" t="str">
        <f t="shared" si="4"/>
        <v/>
      </c>
      <c r="O157" s="170" t="s">
        <v>1150</v>
      </c>
      <c r="P157" s="80"/>
    </row>
    <row r="158" spans="1:16" s="7" customFormat="1" ht="24.75" customHeight="1" outlineLevel="1" thickBot="1" x14ac:dyDescent="0.3">
      <c r="A158" s="137">
        <v>45</v>
      </c>
      <c r="B158" s="168" t="s">
        <v>2672</v>
      </c>
      <c r="C158" s="169" t="s">
        <v>31</v>
      </c>
      <c r="D158" s="116"/>
      <c r="E158" s="138"/>
      <c r="F158" s="138"/>
      <c r="G158" s="165" t="str">
        <f t="shared" si="3"/>
        <v/>
      </c>
      <c r="H158" s="117"/>
      <c r="I158" s="116"/>
      <c r="J158" s="116"/>
      <c r="K158" s="68"/>
      <c r="L158" s="101" t="str">
        <f>+IF(AND(K158&gt;0,O158="Ejecución"),(K158/877802)*Tabla2812[[#This Row],[% participación]],IF(AND(K158&gt;0,O158&lt;&gt;"Ejecución"),"-",""))</f>
        <v/>
      </c>
      <c r="M158" s="119"/>
      <c r="N158" s="113" t="str">
        <f t="shared" si="4"/>
        <v/>
      </c>
      <c r="O158" s="170" t="s">
        <v>1150</v>
      </c>
      <c r="P158" s="80"/>
    </row>
    <row r="159" spans="1:16" ht="23.1" customHeight="1" thickBot="1" x14ac:dyDescent="0.3">
      <c r="O159" s="178" t="str">
        <f>HYPERLINK("#Integrante_5!A1","INICIO")</f>
        <v>INICIO</v>
      </c>
    </row>
    <row r="160" spans="1:16" s="19" customFormat="1" ht="31.5" customHeight="1" thickBot="1" x14ac:dyDescent="0.3">
      <c r="A160" s="203" t="s">
        <v>13</v>
      </c>
      <c r="B160" s="204"/>
      <c r="C160" s="204"/>
      <c r="D160" s="204"/>
      <c r="E160" s="208"/>
      <c r="F160" s="204" t="s">
        <v>15</v>
      </c>
      <c r="G160" s="204"/>
      <c r="H160" s="204"/>
      <c r="I160" s="203" t="s">
        <v>16</v>
      </c>
      <c r="J160" s="204"/>
      <c r="K160" s="204"/>
      <c r="L160" s="204"/>
      <c r="M160" s="204"/>
      <c r="N160" s="204"/>
      <c r="O160" s="208"/>
      <c r="P160" s="77"/>
    </row>
    <row r="161" spans="1:28" ht="51.75" customHeight="1" x14ac:dyDescent="0.25">
      <c r="A161" s="249" t="s">
        <v>2665</v>
      </c>
      <c r="B161" s="250"/>
      <c r="C161" s="250"/>
      <c r="D161" s="250"/>
      <c r="E161" s="251"/>
      <c r="F161" s="252" t="s">
        <v>2666</v>
      </c>
      <c r="G161" s="252"/>
      <c r="H161" s="252"/>
      <c r="I161" s="249" t="s">
        <v>2635</v>
      </c>
      <c r="J161" s="250"/>
      <c r="K161" s="250"/>
      <c r="L161" s="250"/>
      <c r="M161" s="250"/>
      <c r="N161" s="250"/>
      <c r="O161" s="251"/>
    </row>
    <row r="162" spans="1:28" ht="9" customHeight="1" x14ac:dyDescent="0.25">
      <c r="A162" s="158"/>
      <c r="B162" s="159"/>
      <c r="C162" s="159"/>
      <c r="E162" s="8"/>
      <c r="F162" s="159"/>
      <c r="G162" s="159"/>
      <c r="H162" s="159"/>
      <c r="I162" s="158"/>
      <c r="J162" s="159"/>
      <c r="K162" s="5"/>
      <c r="L162" s="5"/>
      <c r="M162" s="5"/>
      <c r="N162" s="150"/>
      <c r="O162" s="8"/>
      <c r="Q162" s="4" t="s">
        <v>2649</v>
      </c>
    </row>
    <row r="163" spans="1:28" x14ac:dyDescent="0.25">
      <c r="A163" s="9"/>
      <c r="B163" s="205" t="s">
        <v>2618</v>
      </c>
      <c r="C163" s="205"/>
      <c r="D163" s="205"/>
      <c r="E163" s="8"/>
      <c r="F163" s="5"/>
      <c r="G163" s="253" t="s">
        <v>2618</v>
      </c>
      <c r="H163" s="253"/>
      <c r="I163" s="254" t="s">
        <v>1164</v>
      </c>
      <c r="J163" s="255"/>
      <c r="K163" s="255"/>
      <c r="L163" s="255"/>
      <c r="M163" s="255"/>
      <c r="N163" s="107"/>
      <c r="O163" s="8"/>
      <c r="S163" s="51"/>
    </row>
    <row r="164" spans="1:28" x14ac:dyDescent="0.25">
      <c r="A164" s="9"/>
      <c r="B164" s="5"/>
      <c r="C164" s="5"/>
      <c r="D164" s="151" t="s">
        <v>14</v>
      </c>
      <c r="E164" s="8"/>
      <c r="F164" s="5"/>
      <c r="G164" s="160" t="s">
        <v>14</v>
      </c>
      <c r="I164" s="9"/>
      <c r="J164" s="5"/>
      <c r="K164" s="5"/>
      <c r="L164" s="5"/>
      <c r="M164" s="5"/>
      <c r="N164" s="5"/>
      <c r="O164" s="8"/>
    </row>
    <row r="165" spans="1:28" x14ac:dyDescent="0.25">
      <c r="A165" s="9"/>
      <c r="D165" s="107"/>
      <c r="E165" s="8"/>
      <c r="F165" s="5"/>
      <c r="G165" s="107"/>
      <c r="I165" s="256" t="s">
        <v>2648</v>
      </c>
      <c r="J165" s="257"/>
      <c r="K165" s="257"/>
      <c r="L165" s="257"/>
      <c r="M165" s="257"/>
      <c r="N165" s="257"/>
      <c r="O165" s="258"/>
      <c r="U165" s="51"/>
    </row>
    <row r="166" spans="1:28" x14ac:dyDescent="0.25">
      <c r="A166" s="9"/>
      <c r="B166" s="267" t="s">
        <v>2663</v>
      </c>
      <c r="C166" s="267"/>
      <c r="D166" s="267"/>
      <c r="E166" s="8"/>
      <c r="F166" s="5"/>
      <c r="H166" s="82" t="s">
        <v>2662</v>
      </c>
      <c r="I166" s="256"/>
      <c r="J166" s="257"/>
      <c r="K166" s="257"/>
      <c r="L166" s="257"/>
      <c r="M166" s="257"/>
      <c r="N166" s="257"/>
      <c r="O166" s="258"/>
      <c r="Q166" s="51"/>
    </row>
    <row r="167" spans="1:28" x14ac:dyDescent="0.25">
      <c r="A167" s="9"/>
      <c r="B167" s="74" t="s">
        <v>2658</v>
      </c>
      <c r="C167" s="5"/>
      <c r="D167" s="5"/>
      <c r="E167" s="8"/>
      <c r="F167" s="81"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2678</v>
      </c>
      <c r="B170" s="204"/>
      <c r="C170" s="204"/>
      <c r="D170" s="204"/>
      <c r="E170" s="204"/>
      <c r="F170" s="204"/>
      <c r="G170" s="204"/>
      <c r="H170" s="204"/>
      <c r="I170" s="204"/>
      <c r="J170" s="204"/>
      <c r="K170" s="204"/>
      <c r="L170" s="204"/>
      <c r="M170" s="204"/>
      <c r="N170" s="204"/>
      <c r="O170" s="208"/>
      <c r="P170" s="77"/>
    </row>
    <row r="171" spans="1:28" ht="15" customHeight="1" x14ac:dyDescent="0.25">
      <c r="A171" s="224" t="s">
        <v>2677</v>
      </c>
      <c r="B171" s="225"/>
      <c r="C171" s="225"/>
      <c r="D171" s="225"/>
      <c r="E171" s="225"/>
      <c r="F171" s="225"/>
      <c r="G171" s="225"/>
      <c r="H171" s="225"/>
      <c r="I171" s="225"/>
      <c r="J171" s="225"/>
      <c r="K171" s="225"/>
      <c r="L171" s="225"/>
      <c r="M171" s="225"/>
      <c r="N171" s="225"/>
      <c r="O171" s="226"/>
    </row>
    <row r="172" spans="1:28" ht="24" thickBot="1" x14ac:dyDescent="0.3">
      <c r="A172" s="227"/>
      <c r="B172" s="228"/>
      <c r="C172" s="228"/>
      <c r="D172" s="228"/>
      <c r="E172" s="228"/>
      <c r="F172" s="228"/>
      <c r="G172" s="228"/>
      <c r="H172" s="228"/>
      <c r="I172" s="228"/>
      <c r="J172" s="228"/>
      <c r="K172" s="228"/>
      <c r="L172" s="228"/>
      <c r="M172" s="228"/>
      <c r="N172" s="228"/>
      <c r="O172" s="229"/>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9" t="s">
        <v>2671</v>
      </c>
      <c r="C174" s="259"/>
      <c r="D174" s="259"/>
      <c r="E174" s="259"/>
      <c r="F174" s="259"/>
      <c r="G174" s="259"/>
      <c r="H174" s="20"/>
      <c r="I174" s="263" t="s">
        <v>2679</v>
      </c>
      <c r="J174" s="264"/>
      <c r="K174" s="264"/>
      <c r="L174" s="264"/>
      <c r="M174" s="264"/>
      <c r="O174" s="178" t="str">
        <f>HYPERLINK("#Integrante_5!A1","INICIO")</f>
        <v>INICIO</v>
      </c>
      <c r="Q174" s="19"/>
      <c r="R174" s="19"/>
      <c r="S174" s="19"/>
      <c r="T174" s="19"/>
      <c r="U174" s="19"/>
      <c r="V174" s="19"/>
      <c r="W174" s="19"/>
      <c r="X174" s="19"/>
      <c r="Y174" s="19"/>
      <c r="Z174" s="19"/>
      <c r="AA174" s="19"/>
      <c r="AB174" s="19"/>
    </row>
    <row r="175" spans="1:28" ht="23.25" x14ac:dyDescent="0.25">
      <c r="A175" s="9"/>
      <c r="B175" s="232" t="s">
        <v>17</v>
      </c>
      <c r="C175" s="233"/>
      <c r="D175" s="234"/>
      <c r="E175" s="263" t="s">
        <v>2620</v>
      </c>
      <c r="F175" s="264"/>
      <c r="G175" s="265"/>
      <c r="H175" s="5"/>
      <c r="I175" s="232" t="s">
        <v>17</v>
      </c>
      <c r="J175" s="233"/>
      <c r="K175" s="233"/>
      <c r="L175" s="234"/>
      <c r="M175" s="241" t="s">
        <v>2680</v>
      </c>
      <c r="O175" s="8"/>
      <c r="Q175" s="19"/>
      <c r="R175" s="19"/>
      <c r="S175" s="157"/>
      <c r="T175" s="19"/>
      <c r="U175" s="19"/>
      <c r="V175" s="19"/>
      <c r="W175" s="19"/>
      <c r="X175" s="19"/>
      <c r="Y175" s="19"/>
      <c r="Z175" s="19"/>
      <c r="AA175" s="19"/>
      <c r="AB175" s="19"/>
    </row>
    <row r="176" spans="1:28" ht="23.25" x14ac:dyDescent="0.25">
      <c r="A176" s="9"/>
      <c r="B176" s="260"/>
      <c r="C176" s="261"/>
      <c r="D176" s="262"/>
      <c r="E176" s="157" t="s">
        <v>2621</v>
      </c>
      <c r="F176" s="157" t="s">
        <v>2622</v>
      </c>
      <c r="G176" s="157" t="s">
        <v>2623</v>
      </c>
      <c r="H176" s="5"/>
      <c r="I176" s="260"/>
      <c r="J176" s="261"/>
      <c r="K176" s="261"/>
      <c r="L176" s="262"/>
      <c r="M176" s="242"/>
      <c r="O176" s="8"/>
      <c r="Q176" s="19"/>
      <c r="R176" s="19"/>
      <c r="S176" s="157" t="s">
        <v>2623</v>
      </c>
      <c r="T176" s="19"/>
      <c r="U176" s="19"/>
      <c r="V176" s="19"/>
      <c r="W176" s="19"/>
      <c r="X176" s="19"/>
      <c r="Y176" s="19"/>
      <c r="Z176" s="19"/>
      <c r="AA176" s="19"/>
      <c r="AB176" s="19"/>
    </row>
    <row r="177" spans="1:28" ht="23.25" x14ac:dyDescent="0.25">
      <c r="A177" s="9"/>
      <c r="B177" s="230" t="s">
        <v>2671</v>
      </c>
      <c r="C177" s="230"/>
      <c r="D177" s="230"/>
      <c r="E177" s="24">
        <v>0.02</v>
      </c>
      <c r="F177" s="171"/>
      <c r="G177" s="172" t="str">
        <f>IF(F177&gt;0,SUM(E177+F177),"")</f>
        <v/>
      </c>
      <c r="H177" s="5"/>
      <c r="I177" s="221" t="s">
        <v>2673</v>
      </c>
      <c r="J177" s="222"/>
      <c r="K177" s="222"/>
      <c r="L177" s="223"/>
      <c r="M177" s="171"/>
      <c r="O177" s="8"/>
      <c r="Q177" s="19"/>
      <c r="R177" s="19"/>
      <c r="S177" s="172" t="str">
        <f>IF(M177&gt;0,SUM(L177+M177),"")</f>
        <v/>
      </c>
      <c r="T177" s="19"/>
      <c r="U177" s="19"/>
      <c r="V177" s="19"/>
      <c r="W177" s="19"/>
      <c r="X177" s="19"/>
      <c r="Y177" s="19"/>
      <c r="Z177" s="19"/>
      <c r="AA177" s="19"/>
      <c r="AB177" s="19"/>
    </row>
    <row r="178" spans="1:28" ht="23.25" hidden="1" x14ac:dyDescent="0.25">
      <c r="A178" s="9"/>
      <c r="B178" s="230" t="s">
        <v>1165</v>
      </c>
      <c r="C178" s="230"/>
      <c r="D178" s="230"/>
      <c r="E178" s="24">
        <v>0.02</v>
      </c>
      <c r="F178" s="69"/>
      <c r="G178" s="156" t="str">
        <f>IF(F178&gt;0,SUM(E178+F178),"")</f>
        <v/>
      </c>
      <c r="H178" s="5"/>
      <c r="I178" s="221" t="s">
        <v>1169</v>
      </c>
      <c r="J178" s="222"/>
      <c r="K178" s="223"/>
      <c r="L178" s="24">
        <v>0.02</v>
      </c>
      <c r="M178" s="69"/>
      <c r="N178" s="156" t="str">
        <f>IF(M178&gt;0,SUM(L178+M178),"")</f>
        <v/>
      </c>
      <c r="O178" s="8"/>
      <c r="Q178" s="19"/>
      <c r="R178" s="19"/>
      <c r="S178" s="19"/>
      <c r="T178" s="19"/>
      <c r="U178" s="19"/>
      <c r="V178" s="19"/>
      <c r="W178" s="19"/>
      <c r="X178" s="19"/>
      <c r="Y178" s="19"/>
      <c r="Z178" s="19"/>
      <c r="AA178" s="19"/>
      <c r="AB178" s="19"/>
    </row>
    <row r="179" spans="1:28" ht="23.25" hidden="1" x14ac:dyDescent="0.25">
      <c r="A179" s="9"/>
      <c r="B179" s="230" t="s">
        <v>1166</v>
      </c>
      <c r="C179" s="230"/>
      <c r="D179" s="230"/>
      <c r="E179" s="24">
        <v>0.02</v>
      </c>
      <c r="F179" s="69"/>
      <c r="G179" s="156" t="str">
        <f>IF(F179&gt;0,SUM(E179+F179),"")</f>
        <v/>
      </c>
      <c r="H179" s="5"/>
      <c r="I179" s="221" t="s">
        <v>1170</v>
      </c>
      <c r="J179" s="222"/>
      <c r="K179" s="223"/>
      <c r="L179" s="24">
        <v>0.02</v>
      </c>
      <c r="M179" s="69"/>
      <c r="N179" s="156" t="str">
        <f>IF(M179&gt;0,SUM(L179+M179),"")</f>
        <v/>
      </c>
      <c r="O179" s="8"/>
      <c r="Q179" s="19"/>
      <c r="R179" s="19"/>
      <c r="S179" s="19"/>
      <c r="T179" s="19"/>
      <c r="U179" s="19"/>
      <c r="V179" s="19"/>
      <c r="W179" s="19"/>
      <c r="X179" s="19"/>
      <c r="Y179" s="19"/>
      <c r="Z179" s="19"/>
      <c r="AA179" s="19"/>
      <c r="AB179" s="19"/>
    </row>
    <row r="180" spans="1:28" ht="23.25" hidden="1" x14ac:dyDescent="0.25">
      <c r="A180" s="9"/>
      <c r="B180" s="230" t="s">
        <v>1167</v>
      </c>
      <c r="C180" s="230"/>
      <c r="D180" s="230"/>
      <c r="E180" s="24">
        <v>0.03</v>
      </c>
      <c r="F180" s="69"/>
      <c r="G180" s="156" t="str">
        <f>IF(F180&gt;0,SUM(E180+F180),"")</f>
        <v/>
      </c>
      <c r="H180" s="5"/>
      <c r="I180" s="221" t="s">
        <v>1171</v>
      </c>
      <c r="J180" s="222"/>
      <c r="K180" s="22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21" t="s">
        <v>1172</v>
      </c>
      <c r="J181" s="222"/>
      <c r="K181" s="223"/>
      <c r="L181" s="24">
        <v>0.02</v>
      </c>
      <c r="M181" s="69"/>
      <c r="N181" s="156" t="str">
        <f>IF(M181&gt;0,SUM(L181+M181),"")</f>
        <v/>
      </c>
      <c r="O181" s="8"/>
      <c r="Q181" s="19"/>
      <c r="R181" s="19"/>
      <c r="S181" s="19"/>
      <c r="T181" s="19"/>
      <c r="U181" s="19"/>
      <c r="V181" s="19"/>
      <c r="W181" s="19"/>
      <c r="X181" s="19"/>
      <c r="Y181" s="19"/>
      <c r="Z181" s="19"/>
      <c r="AA181" s="19"/>
      <c r="AB181" s="19"/>
    </row>
    <row r="182" spans="1:28" x14ac:dyDescent="0.25">
      <c r="A182" s="9"/>
      <c r="B182" s="88" t="s">
        <v>2674</v>
      </c>
      <c r="C182" s="88"/>
      <c r="D182" s="88"/>
      <c r="E182" s="88"/>
      <c r="F182" s="88"/>
      <c r="G182" s="88"/>
      <c r="H182" s="88"/>
      <c r="I182" s="88"/>
      <c r="J182" s="88"/>
      <c r="K182" s="88"/>
      <c r="L182" s="88"/>
      <c r="M182" s="88"/>
      <c r="N182" s="89"/>
      <c r="O182" s="90"/>
    </row>
    <row r="183" spans="1:28" x14ac:dyDescent="0.25">
      <c r="A183" s="9"/>
      <c r="B183" s="91" t="s">
        <v>2632</v>
      </c>
      <c r="C183" s="177">
        <f>+SUM(G177:G180)</f>
        <v>0</v>
      </c>
      <c r="D183" s="162" t="s">
        <v>2633</v>
      </c>
      <c r="E183" s="95">
        <f>+(C183*SUM(K20:K35))</f>
        <v>0</v>
      </c>
      <c r="F183" s="93"/>
      <c r="G183" s="94"/>
      <c r="H183" s="89"/>
      <c r="I183" s="91" t="s">
        <v>2632</v>
      </c>
      <c r="J183" s="177">
        <f>M177</f>
        <v>0</v>
      </c>
      <c r="K183" s="231" t="s">
        <v>2633</v>
      </c>
      <c r="L183" s="231"/>
      <c r="M183" s="95">
        <f>+J183*K20</f>
        <v>0</v>
      </c>
      <c r="N183" s="96"/>
      <c r="O183" s="97"/>
    </row>
    <row r="184" spans="1:28" ht="15.75" thickBot="1" x14ac:dyDescent="0.3">
      <c r="A184" s="10"/>
      <c r="B184" s="98"/>
      <c r="C184" s="98"/>
      <c r="D184" s="98"/>
      <c r="E184" s="98"/>
      <c r="F184" s="98"/>
      <c r="G184" s="98"/>
      <c r="H184" s="98"/>
      <c r="I184" s="173" t="s">
        <v>2676</v>
      </c>
      <c r="J184" s="98"/>
      <c r="K184" s="98"/>
      <c r="L184" s="98"/>
      <c r="M184" s="98"/>
      <c r="N184" s="99"/>
      <c r="O184" s="100"/>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8"/>
      <c r="P186" s="77"/>
    </row>
    <row r="187" spans="1:28" ht="15" customHeight="1" x14ac:dyDescent="0.25">
      <c r="A187" s="224" t="s">
        <v>19</v>
      </c>
      <c r="B187" s="225"/>
      <c r="C187" s="225"/>
      <c r="D187" s="225"/>
      <c r="E187" s="225"/>
      <c r="F187" s="225"/>
      <c r="G187" s="225"/>
      <c r="H187" s="225"/>
      <c r="I187" s="225"/>
      <c r="J187" s="225"/>
      <c r="K187" s="225"/>
      <c r="L187" s="225"/>
      <c r="M187" s="225"/>
      <c r="N187" s="225"/>
      <c r="O187" s="226"/>
    </row>
    <row r="188" spans="1:28" ht="15.75" thickBot="1" x14ac:dyDescent="0.3">
      <c r="A188" s="227"/>
      <c r="B188" s="228"/>
      <c r="C188" s="228"/>
      <c r="D188" s="228"/>
      <c r="E188" s="228"/>
      <c r="F188" s="228"/>
      <c r="G188" s="228"/>
      <c r="H188" s="228"/>
      <c r="I188" s="228"/>
      <c r="J188" s="228"/>
      <c r="K188" s="228"/>
      <c r="L188" s="228"/>
      <c r="M188" s="228"/>
      <c r="N188" s="228"/>
      <c r="O188" s="229"/>
    </row>
    <row r="189" spans="1:28" x14ac:dyDescent="0.25">
      <c r="A189" s="9"/>
      <c r="B189" s="5"/>
      <c r="C189" s="5"/>
      <c r="D189" s="5"/>
      <c r="E189" s="5"/>
      <c r="F189" s="5"/>
      <c r="G189" s="5"/>
      <c r="H189" s="5"/>
      <c r="I189" s="5"/>
      <c r="J189" s="5"/>
      <c r="K189" s="5"/>
      <c r="L189" s="5"/>
      <c r="M189" s="5"/>
      <c r="N189" s="5"/>
      <c r="O189" s="8"/>
      <c r="Q189" s="146"/>
      <c r="R189" s="146"/>
      <c r="S189" s="146"/>
      <c r="T189" s="146"/>
    </row>
    <row r="190" spans="1:28" x14ac:dyDescent="0.25">
      <c r="A190" s="9"/>
      <c r="B190" s="246" t="s">
        <v>2641</v>
      </c>
      <c r="C190" s="246"/>
      <c r="E190" s="5" t="s">
        <v>20</v>
      </c>
      <c r="H190" s="160" t="s">
        <v>24</v>
      </c>
      <c r="J190" s="5" t="s">
        <v>2642</v>
      </c>
      <c r="K190" s="5"/>
      <c r="M190" s="5"/>
      <c r="N190" s="5"/>
      <c r="O190" s="8"/>
      <c r="Q190" s="147"/>
      <c r="R190" s="148"/>
      <c r="S190" s="148"/>
      <c r="T190" s="147"/>
    </row>
    <row r="191" spans="1:28" x14ac:dyDescent="0.25">
      <c r="A191" s="9"/>
      <c r="C191" s="121"/>
      <c r="D191" s="5"/>
      <c r="E191" s="120"/>
      <c r="F191" s="5"/>
      <c r="G191" s="5"/>
      <c r="H191" s="140"/>
      <c r="J191" s="5"/>
      <c r="K191" s="121"/>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8"/>
      <c r="P195" s="77"/>
    </row>
    <row r="196" spans="1:18" ht="21.75" thickBot="1" x14ac:dyDescent="0.3">
      <c r="A196" s="9"/>
      <c r="B196" s="5"/>
      <c r="C196" s="5"/>
      <c r="D196" s="5"/>
      <c r="E196" s="5"/>
      <c r="F196" s="5"/>
      <c r="G196" s="5"/>
      <c r="H196" s="5"/>
      <c r="I196" s="5"/>
      <c r="J196" s="5"/>
      <c r="K196" s="5"/>
      <c r="L196" s="5"/>
      <c r="M196" s="5"/>
      <c r="N196" s="5"/>
      <c r="O196" s="178" t="str">
        <f>HYPERLINK("#Integrante_5!A1","INICIO")</f>
        <v>INICIO</v>
      </c>
    </row>
    <row r="197" spans="1:18" ht="231" customHeight="1" x14ac:dyDescent="0.25">
      <c r="A197" s="9"/>
      <c r="B197" s="220" t="s">
        <v>2664</v>
      </c>
      <c r="C197" s="220"/>
      <c r="D197" s="220"/>
      <c r="E197" s="220"/>
      <c r="F197" s="220"/>
      <c r="G197" s="220"/>
      <c r="H197" s="220"/>
      <c r="I197" s="220"/>
      <c r="J197" s="220"/>
      <c r="K197" s="220"/>
      <c r="L197" s="220"/>
      <c r="M197" s="220"/>
      <c r="N197" s="220"/>
      <c r="O197" s="8"/>
    </row>
    <row r="198" spans="1:18" x14ac:dyDescent="0.25">
      <c r="A198" s="9"/>
      <c r="B198" s="243"/>
      <c r="C198" s="243"/>
      <c r="D198" s="243"/>
      <c r="E198" s="243"/>
      <c r="F198" s="243"/>
      <c r="G198" s="243"/>
      <c r="H198" s="243"/>
      <c r="I198" s="243"/>
      <c r="J198" s="243"/>
      <c r="K198" s="243"/>
      <c r="L198" s="243"/>
      <c r="M198" s="243"/>
      <c r="N198" s="243"/>
      <c r="O198" s="8"/>
    </row>
    <row r="199" spans="1:18" x14ac:dyDescent="0.25">
      <c r="A199" s="9"/>
      <c r="B199" s="244" t="s">
        <v>2653</v>
      </c>
      <c r="C199" s="245"/>
      <c r="D199" s="245"/>
      <c r="E199" s="245"/>
      <c r="F199" s="245"/>
      <c r="G199" s="245"/>
      <c r="H199" s="245"/>
      <c r="I199" s="245"/>
      <c r="J199" s="245"/>
      <c r="K199" s="245"/>
      <c r="L199" s="245"/>
      <c r="M199" s="245"/>
      <c r="N199" s="245"/>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0"/>
      <c r="D209" s="21"/>
      <c r="G209" s="27" t="s">
        <v>2625</v>
      </c>
      <c r="H209" s="141"/>
      <c r="J209" s="27" t="s">
        <v>2627</v>
      </c>
      <c r="K209" s="141"/>
      <c r="L209" s="21"/>
      <c r="M209" s="21"/>
      <c r="N209" s="21"/>
      <c r="O209" s="8"/>
    </row>
    <row r="210" spans="1:15" x14ac:dyDescent="0.25">
      <c r="A210" s="9"/>
      <c r="B210" s="27" t="s">
        <v>2624</v>
      </c>
      <c r="C210" s="140"/>
      <c r="D210" s="21"/>
      <c r="G210" s="27" t="s">
        <v>2626</v>
      </c>
      <c r="H210" s="141"/>
      <c r="J210" s="27" t="s">
        <v>2628</v>
      </c>
      <c r="K210" s="140"/>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DeJc3XHrB8BmQb4tAu6qHwbm+33X3guE+ErlA54QbWDrhWj2a4E+U/VcMiKtcOHLWxQbmzonmWv7IMsiWoVRuA==" saltValue="7kfaIgDWlgi4v0dwNxzvMg=="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C2FAFD9E-E4DF-4835-8B87-F2A1EDE8F4FA}">
      <formula1>100000000</formula1>
      <formula2>999999999</formula2>
    </dataValidation>
    <dataValidation type="textLength" showInputMessage="1" showErrorMessage="1" errorTitle="Error" error="Debe tener un máximo de 20 caracteres" sqref="C15" xr:uid="{64801B9D-E86E-43B6-9BEA-A20AB6FF6B1F}">
      <formula1>0</formula1>
      <formula2>25</formula2>
    </dataValidation>
    <dataValidation type="whole" allowBlank="1" showInputMessage="1" showErrorMessage="1" sqref="E191" xr:uid="{9A0F8B14-3BBB-4014-A3EC-5037F6433506}">
      <formula1>1</formula1>
      <formula2>1000000</formula2>
    </dataValidation>
    <dataValidation type="textLength" allowBlank="1" showInputMessage="1" showErrorMessage="1" sqref="H191" xr:uid="{F73092A2-420B-4397-906B-AA86B3F94BB6}">
      <formula1>3</formula1>
      <formula2>100</formula2>
    </dataValidation>
    <dataValidation type="date" allowBlank="1" showInputMessage="1" showErrorMessage="1" sqref="F48:F107 K191 C191 E114:F158" xr:uid="{10A8A469-9D7F-409E-AC5C-852E460D7254}">
      <formula1>1</formula1>
      <formula2>401769</formula2>
    </dataValidation>
    <dataValidation type="date" allowBlank="1" showInputMessage="1" showErrorMessage="1" sqref="E48:E107" xr:uid="{EC907DBB-D7D3-4A01-B716-DAE7B3A5C5E8}">
      <formula1>1</formula1>
      <formula2>54789</formula2>
    </dataValidation>
    <dataValidation type="date" allowBlank="1" showInputMessage="1" showErrorMessage="1" sqref="L20:M35" xr:uid="{2DFEF4BE-74ED-4476-9DF0-498243048D02}">
      <formula1>32874</formula1>
      <formula2>54789</formula2>
    </dataValidation>
    <dataValidation type="whole" allowBlank="1" showInputMessage="1" showErrorMessage="1" sqref="K21:K35" xr:uid="{7D1487A6-5B8F-4A7B-9999-A1DB6B2F0E71}">
      <formula1>0</formula1>
      <formula2>9999999999</formula2>
    </dataValidation>
    <dataValidation type="whole" allowBlank="1" showInputMessage="1" showErrorMessage="1" sqref="K20" xr:uid="{19F5A19D-20AB-4AED-A6D1-FC1E97A8BB71}">
      <formula1>0</formula1>
      <formula2>99999999999</formula2>
    </dataValidation>
    <dataValidation type="whole" showInputMessage="1" showErrorMessage="1" sqref="B20" xr:uid="{2CE4F392-8AED-4459-9B21-4E2D69BE2C69}">
      <formula1>100000000</formula1>
      <formula2>999999999</formula2>
    </dataValidation>
    <dataValidation type="list" showInputMessage="1" showErrorMessage="1" sqref="G165" xr:uid="{466F6EC6-542F-4512-928F-BDEE88258428}">
      <formula1>SinoA</formula1>
    </dataValidation>
    <dataValidation type="whole" allowBlank="1" showInputMessage="1" showErrorMessage="1" sqref="K48:K107" xr:uid="{0549690E-0310-4CEF-850F-0DB1CED3B7AE}">
      <formula1>0</formula1>
      <formula2>99999999999999900</formula2>
    </dataValidation>
    <dataValidation type="list" showInputMessage="1" showErrorMessage="1" sqref="J24" xr:uid="{BBE56CDB-9608-46A5-A76C-3B607ABAF128}">
      <formula1>INDIRECT(DEPeseldt5)</formula1>
    </dataValidation>
    <dataValidation type="list" showInputMessage="1" showErrorMessage="1" sqref="J23" xr:uid="{A07121F1-A86D-4CD7-9F87-7EBDE9C575B8}">
      <formula1>INDIRECT(DEPeseldt4)</formula1>
    </dataValidation>
    <dataValidation type="list" showInputMessage="1" showErrorMessage="1" sqref="J22" xr:uid="{8175607F-B154-46F8-BE45-344493542161}">
      <formula1>INDIRECT(DEPeseldt3)</formula1>
    </dataValidation>
    <dataValidation type="list" showInputMessage="1" showErrorMessage="1" sqref="J21" xr:uid="{4173F80D-930D-42DC-8D79-3172FC3D48AE}">
      <formula1>INDIRECT(DEPeseldt2)</formula1>
    </dataValidation>
    <dataValidation type="list" showInputMessage="1" showErrorMessage="1" sqref="J20" xr:uid="{373559B4-A755-4847-BDDC-2F3250F8E1AC}">
      <formula1>INDIRECT(DEPeseldt1)</formula1>
    </dataValidation>
    <dataValidation showInputMessage="1" showErrorMessage="1" sqref="B38 B21:B35 J15 O114:O158 C114:C158" xr:uid="{4EC984B1-6AC2-4172-BB35-11EFD037EF93}"/>
    <dataValidation type="list" showInputMessage="1" showErrorMessage="1" sqref="J48" xr:uid="{6DEEF664-E7CE-4E37-99D2-F88EAD914C9A}">
      <formula1>INDIRECT(DptoSel1)</formula1>
    </dataValidation>
    <dataValidation type="list" showInputMessage="1" showErrorMessage="1" sqref="J49" xr:uid="{5ACF9E5D-8E98-48AF-88BB-44A378A42FA6}">
      <formula1>INDIRECT(DptoSel2)</formula1>
    </dataValidation>
    <dataValidation type="list" showInputMessage="1" showErrorMessage="1" sqref="J50" xr:uid="{3C2A4045-6A4E-4447-9476-18273F5E19D7}">
      <formula1>INDIRECT(DptoSel3)</formula1>
    </dataValidation>
    <dataValidation type="list" showInputMessage="1" showErrorMessage="1" sqref="J51" xr:uid="{549A10C9-64E8-4E30-8D8D-D7A10D06B989}">
      <formula1>INDIRECT(DptoSel4)</formula1>
    </dataValidation>
    <dataValidation type="list" showInputMessage="1" showErrorMessage="1" sqref="J52" xr:uid="{3C8BBB6B-69CE-4D6C-86C9-5D6EFE53613F}">
      <formula1>INDIRECT(DptoSel5)</formula1>
    </dataValidation>
    <dataValidation type="list" showInputMessage="1" showErrorMessage="1" sqref="J53" xr:uid="{C8F15126-7677-485E-B324-9CCD86DA3020}">
      <formula1>INDIRECT(DptoSel6)</formula1>
    </dataValidation>
    <dataValidation type="list" showInputMessage="1" showErrorMessage="1" sqref="J54" xr:uid="{95BBB068-391F-46A2-8110-CF28700CB361}">
      <formula1>INDIRECT(DptoSel7)</formula1>
    </dataValidation>
    <dataValidation type="list" showInputMessage="1" showErrorMessage="1" sqref="J55" xr:uid="{0B5C6F0D-91FC-452B-AFD8-537E5D3AFB8A}">
      <formula1>INDIRECT(DptoSel8)</formula1>
    </dataValidation>
    <dataValidation type="list" showInputMessage="1" showErrorMessage="1" sqref="J56" xr:uid="{0D685BBC-E407-484B-BEF9-20AA0854C481}">
      <formula1>INDIRECT(DptoSel9)</formula1>
    </dataValidation>
    <dataValidation type="list" showInputMessage="1" showErrorMessage="1" sqref="I48:I107 I20:I35 I114:I158" xr:uid="{05EACC6F-3B03-4A64-A7F3-F39BC84FA027}">
      <formula1>DEPARTAMENTO</formula1>
    </dataValidation>
    <dataValidation type="list" showInputMessage="1" showErrorMessage="1" sqref="J25:J35 J57:J107 J114:J158" xr:uid="{E18B01EB-6841-4548-B8AD-F75DB2DF4F35}">
      <formula1>INDIRECT(I25)</formula1>
    </dataValidation>
    <dataValidation type="decimal" allowBlank="1" showInputMessage="1" showErrorMessage="1" sqref="N114:N158" xr:uid="{6A3994AC-0CF4-4A18-B42D-99DB94BD5A0F}">
      <formula1>0</formula1>
      <formula2>100</formula2>
    </dataValidation>
    <dataValidation type="whole" allowBlank="1" showInputMessage="1" showErrorMessage="1" sqref="K114:K158" xr:uid="{93974B10-3624-4E42-804D-FE9EE4544992}">
      <formula1>0</formula1>
      <formula2>9999999999999</formula2>
    </dataValidation>
    <dataValidation type="decimal" allowBlank="1" showInputMessage="1" showErrorMessage="1" sqref="M177" xr:uid="{7A503377-AA5D-4346-A577-D1EC13D35392}">
      <formula1>0.02</formula1>
      <formula2>0.05</formula2>
    </dataValidation>
    <dataValidation type="decimal" allowBlank="1" showInputMessage="1" showErrorMessage="1" sqref="N15" xr:uid="{E10834E6-9FEE-4C2C-BF98-D3590D636784}">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C038DD6A-D736-4F78-8253-871EF4EBC3F2}">
          <x14:formula1>
            <xm:f>Listas!$B$2:$B$3</xm:f>
          </x14:formula1>
          <xm:sqref>D165 L48:L107 N163 O48:O107 M114:M158</xm:sqref>
        </x14:dataValidation>
        <x14:dataValidation type="list" showInputMessage="1" showErrorMessage="1" xr:uid="{BEFA71E9-EB31-432F-B3D7-465C2E2A7CBD}">
          <x14:formula1>
            <xm:f>Listas!$F$2:$F$34</xm:f>
          </x14:formula1>
          <xm:sqref>H15</xm:sqref>
        </x14:dataValidation>
        <x14:dataValidation type="list" showInputMessage="1" showErrorMessage="1" xr:uid="{05AD1B24-F5F8-4E2A-90EE-A2296046D76E}">
          <x14:formula1>
            <xm:f>Listas!$A$2:$A$4</xm:f>
          </x14:formula1>
          <xm:sqref>C48:C107</xm:sqref>
        </x14:dataValidation>
        <x14:dataValidation type="list" showInputMessage="1" showErrorMessage="1" xr:uid="{CBC8F699-003F-43E6-B083-CAC44B94AA6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B605-C47F-4E41-8915-F616548048BB}">
  <dimension ref="A1:XFC214"/>
  <sheetViews>
    <sheetView showGridLines="0" topLeftCell="I1" zoomScale="85" zoomScaleNormal="85" zoomScaleSheetLayoutView="40" zoomScalePageLayoutView="40" workbookViewId="0">
      <selection activeCell="N10" sqref="N1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64">
        <f ca="1">NOW()</f>
        <v>44200.845098611113</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HYPERLINK("#Integrante_6!B20","IDENTIFICACIÓN DEL OFERENTE")</f>
        <v>IDENTIFICACIÓN DEL OFERENTE</v>
      </c>
      <c r="C8" s="181"/>
      <c r="D8" s="185"/>
      <c r="E8" s="209" t="str">
        <f>HYPERLINK("#Integrante_6!A109","CAPACIDAD RESIDUAL")</f>
        <v>CAPACIDAD RESIDUAL</v>
      </c>
      <c r="F8" s="210"/>
      <c r="G8" s="211"/>
      <c r="H8" s="186"/>
      <c r="I8" s="178" t="str">
        <f>HYPERLINK("#Integrante_6!N162","DISCAPACIDAD")</f>
        <v>DISCAPACIDAD</v>
      </c>
      <c r="J8" s="182"/>
      <c r="K8" s="178" t="str">
        <f>HYPERLINK("#Integrante_6!A188","TRAYECTORIA")</f>
        <v>TRAYECTORIA</v>
      </c>
      <c r="L8" s="181"/>
      <c r="M8" s="36"/>
      <c r="N8" s="36"/>
      <c r="O8" s="43"/>
    </row>
    <row r="9" spans="1:20" ht="30.75" customHeight="1" thickBot="1" x14ac:dyDescent="0.3">
      <c r="A9" s="184"/>
      <c r="B9" s="178" t="str">
        <f>HYPERLINK("#Integrante_6!I20","DATOS CONTRATO INVITACIÓN")</f>
        <v>DATOS CONTRATO INVITACIÓN</v>
      </c>
      <c r="C9" s="181"/>
      <c r="D9" s="181"/>
      <c r="E9" s="209" t="str">
        <f>HYPERLINK("#Integrante_6!A162","TALENTO HUMANO")</f>
        <v>TALENTO HUMANO</v>
      </c>
      <c r="F9" s="210"/>
      <c r="G9" s="211"/>
      <c r="H9" s="186"/>
      <c r="I9" s="178" t="str">
        <f>HYPERLINK("#Integrante_6!B176","CONTRAPARTIDA ADICIONAL")</f>
        <v>CONTRAPARTIDA ADICIONAL</v>
      </c>
      <c r="J9" s="183"/>
      <c r="K9" s="178" t="str">
        <f>HYPERLINK("#Integrante_6!A199","ACEPTACIÓN")</f>
        <v>ACEPTACIÓN</v>
      </c>
      <c r="L9" s="181"/>
      <c r="M9" s="36"/>
      <c r="N9" s="36"/>
      <c r="O9" s="43"/>
    </row>
    <row r="10" spans="1:20" ht="30.75" customHeight="1" thickBot="1" x14ac:dyDescent="0.3">
      <c r="A10" s="184"/>
      <c r="B10" s="178" t="str">
        <f>HYPERLINK("#Integrante_6!B48","EXPERIENCIA TERRITORIAL")</f>
        <v>EXPERIENCIA TERRITORIAL</v>
      </c>
      <c r="C10" s="181"/>
      <c r="D10" s="181"/>
      <c r="E10" s="209" t="str">
        <f>HYPERLINK("#Integrante_6!F162","INFRAESTRUCTURA")</f>
        <v>INFRAESTRUCTURA</v>
      </c>
      <c r="F10" s="210"/>
      <c r="G10" s="211"/>
      <c r="H10" s="186"/>
      <c r="I10" s="178" t="str">
        <f>HYPERLINK("#Integrante_6!L176","VALOR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02" t="s">
        <v>8</v>
      </c>
      <c r="M15" s="202"/>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12"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12"/>
      <c r="I20" s="142"/>
      <c r="J20" s="143"/>
      <c r="K20" s="144"/>
      <c r="L20" s="145"/>
      <c r="M20" s="145"/>
      <c r="N20" s="128">
        <f>+(M20-L20)/30</f>
        <v>0</v>
      </c>
      <c r="O20" s="131"/>
      <c r="U20" s="127"/>
      <c r="V20" s="105">
        <f ca="1">NOW()</f>
        <v>44200.845098611113</v>
      </c>
      <c r="W20" s="105">
        <f ca="1">NOW()</f>
        <v>44200.845098611113</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206" t="e">
        <f>VLOOKUP(B20,EAS!A2:B1439,2,0)</f>
        <v>#N/A</v>
      </c>
      <c r="C38" s="206"/>
      <c r="D38" s="206"/>
      <c r="E38" s="206"/>
      <c r="F38" s="206"/>
      <c r="G38" s="5"/>
      <c r="H38" s="125"/>
      <c r="I38" s="216" t="s">
        <v>7</v>
      </c>
      <c r="J38" s="216"/>
      <c r="K38" s="216"/>
      <c r="L38" s="216"/>
      <c r="M38" s="216"/>
      <c r="N38" s="216"/>
      <c r="O38" s="126"/>
    </row>
    <row r="39" spans="1:16" ht="42.95" customHeight="1" thickBot="1" x14ac:dyDescent="0.3">
      <c r="A39" s="10"/>
      <c r="B39" s="11"/>
      <c r="C39" s="11"/>
      <c r="D39" s="11"/>
      <c r="E39" s="11"/>
      <c r="F39" s="11"/>
      <c r="G39" s="11"/>
      <c r="H39" s="10"/>
      <c r="I39" s="266"/>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7"/>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7"/>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75" t="str">
        <f>IF(AND(E48&lt;&gt;"",F48&lt;&gt;""),((F48-E48)/30),"")</f>
        <v/>
      </c>
      <c r="H48" s="117"/>
      <c r="I48" s="116"/>
      <c r="J48" s="116"/>
      <c r="K48" s="118"/>
      <c r="L48" s="119"/>
      <c r="M48" s="113"/>
      <c r="N48" s="119"/>
      <c r="O48" s="119"/>
      <c r="P48" s="79"/>
    </row>
    <row r="49" spans="1:16" s="6" customFormat="1" ht="24.75" customHeight="1" x14ac:dyDescent="0.25">
      <c r="A49" s="136">
        <v>2</v>
      </c>
      <c r="B49" s="117"/>
      <c r="C49" s="119"/>
      <c r="D49" s="116"/>
      <c r="E49" s="138"/>
      <c r="F49" s="138"/>
      <c r="G49" s="75" t="str">
        <f t="shared" ref="G49:G107" si="1">IF(AND(E49&lt;&gt;"",F49&lt;&gt;""),((F49-E49)/30),"")</f>
        <v/>
      </c>
      <c r="H49" s="117"/>
      <c r="I49" s="116"/>
      <c r="J49" s="116"/>
      <c r="K49" s="118"/>
      <c r="L49" s="119"/>
      <c r="M49" s="113"/>
      <c r="N49" s="119"/>
      <c r="O49" s="119"/>
      <c r="P49" s="79"/>
    </row>
    <row r="50" spans="1:16" s="6" customFormat="1" ht="24.75" customHeight="1" x14ac:dyDescent="0.25">
      <c r="A50" s="136">
        <v>3</v>
      </c>
      <c r="B50" s="117"/>
      <c r="C50" s="119"/>
      <c r="D50" s="116"/>
      <c r="E50" s="138"/>
      <c r="F50" s="138"/>
      <c r="G50" s="75" t="str">
        <f t="shared" si="1"/>
        <v/>
      </c>
      <c r="H50" s="115"/>
      <c r="I50" s="116"/>
      <c r="J50" s="116"/>
      <c r="K50" s="118"/>
      <c r="L50" s="119"/>
      <c r="M50" s="113"/>
      <c r="N50" s="119"/>
      <c r="O50" s="119"/>
      <c r="P50" s="79"/>
    </row>
    <row r="51" spans="1:16" s="6" customFormat="1" ht="24.75" customHeight="1" outlineLevel="1" x14ac:dyDescent="0.25">
      <c r="A51" s="136">
        <v>4</v>
      </c>
      <c r="B51" s="117"/>
      <c r="C51" s="119"/>
      <c r="D51" s="116"/>
      <c r="E51" s="138"/>
      <c r="F51" s="138"/>
      <c r="G51" s="75" t="str">
        <f t="shared" si="1"/>
        <v/>
      </c>
      <c r="H51" s="117"/>
      <c r="I51" s="116"/>
      <c r="J51" s="116"/>
      <c r="K51" s="118"/>
      <c r="L51" s="119"/>
      <c r="M51" s="113"/>
      <c r="N51" s="119"/>
      <c r="O51" s="119"/>
      <c r="P51" s="79"/>
    </row>
    <row r="52" spans="1:16" s="7" customFormat="1" ht="24.75" customHeight="1" outlineLevel="1" x14ac:dyDescent="0.25">
      <c r="A52" s="137">
        <v>5</v>
      </c>
      <c r="B52" s="117"/>
      <c r="C52" s="119"/>
      <c r="D52" s="116"/>
      <c r="E52" s="138"/>
      <c r="F52" s="138"/>
      <c r="G52" s="75" t="str">
        <f t="shared" si="1"/>
        <v/>
      </c>
      <c r="H52" s="115"/>
      <c r="I52" s="116"/>
      <c r="J52" s="116"/>
      <c r="K52" s="118"/>
      <c r="L52" s="119"/>
      <c r="M52" s="113"/>
      <c r="N52" s="119"/>
      <c r="O52" s="119"/>
      <c r="P52" s="80"/>
    </row>
    <row r="53" spans="1:16" s="7" customFormat="1" ht="24.75" customHeight="1" outlineLevel="1" x14ac:dyDescent="0.25">
      <c r="A53" s="137">
        <v>6</v>
      </c>
      <c r="B53" s="117"/>
      <c r="C53" s="119"/>
      <c r="D53" s="116"/>
      <c r="E53" s="138"/>
      <c r="F53" s="138"/>
      <c r="G53" s="75" t="str">
        <f t="shared" si="1"/>
        <v/>
      </c>
      <c r="H53" s="115"/>
      <c r="I53" s="116"/>
      <c r="J53" s="116"/>
      <c r="K53" s="118"/>
      <c r="L53" s="119"/>
      <c r="M53" s="113"/>
      <c r="N53" s="119"/>
      <c r="O53" s="119"/>
      <c r="P53" s="80"/>
    </row>
    <row r="54" spans="1:16" s="7" customFormat="1" ht="24.75" customHeight="1" outlineLevel="1" x14ac:dyDescent="0.25">
      <c r="A54" s="137">
        <v>7</v>
      </c>
      <c r="B54" s="117"/>
      <c r="C54" s="119"/>
      <c r="D54" s="116"/>
      <c r="E54" s="138"/>
      <c r="F54" s="138"/>
      <c r="G54" s="75" t="str">
        <f t="shared" si="1"/>
        <v/>
      </c>
      <c r="H54" s="117"/>
      <c r="I54" s="116"/>
      <c r="J54" s="116"/>
      <c r="K54" s="114"/>
      <c r="L54" s="119"/>
      <c r="M54" s="113"/>
      <c r="N54" s="119"/>
      <c r="O54" s="119"/>
      <c r="P54" s="80"/>
    </row>
    <row r="55" spans="1:16" s="7" customFormat="1" ht="24.75" customHeight="1" outlineLevel="1" x14ac:dyDescent="0.25">
      <c r="A55" s="137">
        <v>8</v>
      </c>
      <c r="B55" s="117"/>
      <c r="C55" s="119"/>
      <c r="D55" s="116"/>
      <c r="E55" s="138"/>
      <c r="F55" s="138"/>
      <c r="G55" s="75" t="str">
        <f t="shared" si="1"/>
        <v/>
      </c>
      <c r="H55" s="117"/>
      <c r="I55" s="116"/>
      <c r="J55" s="116"/>
      <c r="K55" s="114"/>
      <c r="L55" s="119"/>
      <c r="M55" s="113"/>
      <c r="N55" s="119"/>
      <c r="O55" s="119"/>
      <c r="P55" s="80"/>
    </row>
    <row r="56" spans="1:16" s="7" customFormat="1" ht="24.75" customHeight="1" outlineLevel="1" x14ac:dyDescent="0.25">
      <c r="A56" s="137">
        <v>9</v>
      </c>
      <c r="B56" s="117"/>
      <c r="C56" s="119"/>
      <c r="D56" s="116"/>
      <c r="E56" s="138"/>
      <c r="F56" s="138"/>
      <c r="G56" s="75" t="str">
        <f t="shared" si="1"/>
        <v/>
      </c>
      <c r="H56" s="117"/>
      <c r="I56" s="116"/>
      <c r="J56" s="116"/>
      <c r="K56" s="114"/>
      <c r="L56" s="119"/>
      <c r="M56" s="113"/>
      <c r="N56" s="119"/>
      <c r="O56" s="119"/>
      <c r="P56" s="80"/>
    </row>
    <row r="57" spans="1:16" s="7" customFormat="1" ht="24.75" customHeight="1" outlineLevel="1" x14ac:dyDescent="0.25">
      <c r="A57" s="137">
        <v>10</v>
      </c>
      <c r="B57" s="117"/>
      <c r="C57" s="119"/>
      <c r="D57" s="116"/>
      <c r="E57" s="138"/>
      <c r="F57" s="138"/>
      <c r="G57" s="7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75" t="str">
        <f t="shared" si="1"/>
        <v/>
      </c>
      <c r="H58" s="117"/>
      <c r="I58" s="116"/>
      <c r="J58" s="116"/>
      <c r="K58" s="118"/>
      <c r="L58" s="119"/>
      <c r="M58" s="113"/>
      <c r="N58" s="119"/>
      <c r="O58" s="119"/>
      <c r="P58" s="80"/>
    </row>
    <row r="59" spans="1:16" s="7" customFormat="1" ht="24.75" customHeight="1" outlineLevel="1" x14ac:dyDescent="0.25">
      <c r="A59" s="137">
        <v>12</v>
      </c>
      <c r="B59" s="117"/>
      <c r="C59" s="119"/>
      <c r="D59" s="116"/>
      <c r="E59" s="138"/>
      <c r="F59" s="138"/>
      <c r="G59" s="75" t="str">
        <f t="shared" si="1"/>
        <v/>
      </c>
      <c r="H59" s="117"/>
      <c r="I59" s="116"/>
      <c r="J59" s="116"/>
      <c r="K59" s="118"/>
      <c r="L59" s="119"/>
      <c r="M59" s="113"/>
      <c r="N59" s="119"/>
      <c r="O59" s="119"/>
      <c r="P59" s="80"/>
    </row>
    <row r="60" spans="1:16" s="7" customFormat="1" ht="24.75" customHeight="1" outlineLevel="1" x14ac:dyDescent="0.25">
      <c r="A60" s="137">
        <v>13</v>
      </c>
      <c r="B60" s="117"/>
      <c r="C60" s="119"/>
      <c r="D60" s="116"/>
      <c r="E60" s="138"/>
      <c r="F60" s="138"/>
      <c r="G60" s="75" t="str">
        <f t="shared" si="1"/>
        <v/>
      </c>
      <c r="H60" s="117"/>
      <c r="I60" s="116"/>
      <c r="J60" s="116"/>
      <c r="K60" s="118"/>
      <c r="L60" s="119"/>
      <c r="M60" s="113"/>
      <c r="N60" s="119"/>
      <c r="O60" s="119"/>
      <c r="P60" s="80"/>
    </row>
    <row r="61" spans="1:16" s="7" customFormat="1" ht="24.75" customHeight="1" outlineLevel="1" x14ac:dyDescent="0.25">
      <c r="A61" s="137">
        <v>14</v>
      </c>
      <c r="B61" s="117"/>
      <c r="C61" s="119"/>
      <c r="D61" s="116"/>
      <c r="E61" s="138"/>
      <c r="F61" s="138"/>
      <c r="G61" s="75" t="str">
        <f t="shared" si="1"/>
        <v/>
      </c>
      <c r="H61" s="117"/>
      <c r="I61" s="116"/>
      <c r="J61" s="116"/>
      <c r="K61" s="118"/>
      <c r="L61" s="119"/>
      <c r="M61" s="113"/>
      <c r="N61" s="119"/>
      <c r="O61" s="119"/>
      <c r="P61" s="80"/>
    </row>
    <row r="62" spans="1:16" s="7" customFormat="1" ht="24.75" customHeight="1" outlineLevel="1" x14ac:dyDescent="0.25">
      <c r="A62" s="137">
        <v>15</v>
      </c>
      <c r="B62" s="117"/>
      <c r="C62" s="119"/>
      <c r="D62" s="116"/>
      <c r="E62" s="138"/>
      <c r="F62" s="138"/>
      <c r="G62" s="75" t="str">
        <f t="shared" si="1"/>
        <v/>
      </c>
      <c r="H62" s="117"/>
      <c r="I62" s="116"/>
      <c r="J62" s="116"/>
      <c r="K62" s="118"/>
      <c r="L62" s="119"/>
      <c r="M62" s="113"/>
      <c r="N62" s="119"/>
      <c r="O62" s="119"/>
      <c r="P62" s="80"/>
    </row>
    <row r="63" spans="1:16" s="7" customFormat="1" ht="24.75" customHeight="1" outlineLevel="1" x14ac:dyDescent="0.25">
      <c r="A63" s="137">
        <v>16</v>
      </c>
      <c r="B63" s="117"/>
      <c r="C63" s="119"/>
      <c r="D63" s="116"/>
      <c r="E63" s="138"/>
      <c r="F63" s="138"/>
      <c r="G63" s="75" t="str">
        <f t="shared" si="1"/>
        <v/>
      </c>
      <c r="H63" s="117"/>
      <c r="I63" s="116"/>
      <c r="J63" s="116"/>
      <c r="K63" s="118"/>
      <c r="L63" s="119"/>
      <c r="M63" s="113"/>
      <c r="N63" s="119"/>
      <c r="O63" s="119"/>
      <c r="P63" s="80"/>
    </row>
    <row r="64" spans="1:16" s="7" customFormat="1" ht="24.75" customHeight="1" outlineLevel="1" x14ac:dyDescent="0.25">
      <c r="A64" s="137">
        <v>17</v>
      </c>
      <c r="B64" s="117"/>
      <c r="C64" s="119"/>
      <c r="D64" s="116"/>
      <c r="E64" s="138"/>
      <c r="F64" s="138"/>
      <c r="G64" s="75" t="str">
        <f t="shared" si="1"/>
        <v/>
      </c>
      <c r="H64" s="117"/>
      <c r="I64" s="116"/>
      <c r="J64" s="116"/>
      <c r="K64" s="118"/>
      <c r="L64" s="119"/>
      <c r="M64" s="113"/>
      <c r="N64" s="119"/>
      <c r="O64" s="119"/>
      <c r="P64" s="80"/>
    </row>
    <row r="65" spans="1:16" s="7" customFormat="1" ht="24.75" customHeight="1" outlineLevel="1" x14ac:dyDescent="0.25">
      <c r="A65" s="137">
        <v>18</v>
      </c>
      <c r="B65" s="117"/>
      <c r="C65" s="119"/>
      <c r="D65" s="116"/>
      <c r="E65" s="138"/>
      <c r="F65" s="138"/>
      <c r="G65" s="75" t="str">
        <f t="shared" si="1"/>
        <v/>
      </c>
      <c r="H65" s="117"/>
      <c r="I65" s="116"/>
      <c r="J65" s="116"/>
      <c r="K65" s="118"/>
      <c r="L65" s="119"/>
      <c r="M65" s="113"/>
      <c r="N65" s="119"/>
      <c r="O65" s="119"/>
      <c r="P65" s="80"/>
    </row>
    <row r="66" spans="1:16" s="7" customFormat="1" ht="24.75" customHeight="1" outlineLevel="1" x14ac:dyDescent="0.25">
      <c r="A66" s="137">
        <v>19</v>
      </c>
      <c r="B66" s="117"/>
      <c r="C66" s="119"/>
      <c r="D66" s="116"/>
      <c r="E66" s="138"/>
      <c r="F66" s="138"/>
      <c r="G66" s="75" t="str">
        <f t="shared" si="1"/>
        <v/>
      </c>
      <c r="H66" s="117"/>
      <c r="I66" s="116"/>
      <c r="J66" s="116"/>
      <c r="K66" s="118"/>
      <c r="L66" s="119"/>
      <c r="M66" s="113"/>
      <c r="N66" s="119"/>
      <c r="O66" s="119"/>
      <c r="P66" s="80"/>
    </row>
    <row r="67" spans="1:16" s="7" customFormat="1" ht="24.75" customHeight="1" outlineLevel="1" x14ac:dyDescent="0.25">
      <c r="A67" s="137">
        <v>20</v>
      </c>
      <c r="B67" s="117"/>
      <c r="C67" s="119"/>
      <c r="D67" s="116"/>
      <c r="E67" s="138"/>
      <c r="F67" s="138"/>
      <c r="G67" s="75" t="str">
        <f t="shared" si="1"/>
        <v/>
      </c>
      <c r="H67" s="117"/>
      <c r="I67" s="116"/>
      <c r="J67" s="116"/>
      <c r="K67" s="118"/>
      <c r="L67" s="119"/>
      <c r="M67" s="113"/>
      <c r="N67" s="119"/>
      <c r="O67" s="119"/>
      <c r="P67" s="80"/>
    </row>
    <row r="68" spans="1:16" s="7" customFormat="1" ht="24.75" customHeight="1" outlineLevel="1" x14ac:dyDescent="0.25">
      <c r="A68" s="137">
        <v>21</v>
      </c>
      <c r="B68" s="117"/>
      <c r="C68" s="119"/>
      <c r="D68" s="116"/>
      <c r="E68" s="138"/>
      <c r="F68" s="138"/>
      <c r="G68" s="75" t="str">
        <f t="shared" si="1"/>
        <v/>
      </c>
      <c r="H68" s="117"/>
      <c r="I68" s="116"/>
      <c r="J68" s="116"/>
      <c r="K68" s="118"/>
      <c r="L68" s="119"/>
      <c r="M68" s="113"/>
      <c r="N68" s="119"/>
      <c r="O68" s="119"/>
      <c r="P68" s="80"/>
    </row>
    <row r="69" spans="1:16" s="7" customFormat="1" ht="24.75" customHeight="1" outlineLevel="1" x14ac:dyDescent="0.25">
      <c r="A69" s="137">
        <v>22</v>
      </c>
      <c r="B69" s="117"/>
      <c r="C69" s="119"/>
      <c r="D69" s="116"/>
      <c r="E69" s="138"/>
      <c r="F69" s="138"/>
      <c r="G69" s="75" t="str">
        <f t="shared" si="1"/>
        <v/>
      </c>
      <c r="H69" s="117"/>
      <c r="I69" s="116"/>
      <c r="J69" s="116"/>
      <c r="K69" s="118"/>
      <c r="L69" s="119"/>
      <c r="M69" s="113"/>
      <c r="N69" s="119"/>
      <c r="O69" s="119"/>
      <c r="P69" s="80"/>
    </row>
    <row r="70" spans="1:16" s="7" customFormat="1" ht="24.75" customHeight="1" outlineLevel="1" x14ac:dyDescent="0.25">
      <c r="A70" s="137">
        <v>23</v>
      </c>
      <c r="B70" s="117"/>
      <c r="C70" s="119"/>
      <c r="D70" s="116"/>
      <c r="E70" s="138"/>
      <c r="F70" s="138"/>
      <c r="G70" s="75" t="str">
        <f t="shared" si="1"/>
        <v/>
      </c>
      <c r="H70" s="117"/>
      <c r="I70" s="116"/>
      <c r="J70" s="116"/>
      <c r="K70" s="118"/>
      <c r="L70" s="119"/>
      <c r="M70" s="113"/>
      <c r="N70" s="119"/>
      <c r="O70" s="119"/>
      <c r="P70" s="80"/>
    </row>
    <row r="71" spans="1:16" s="7" customFormat="1" ht="24.75" customHeight="1" outlineLevel="1" x14ac:dyDescent="0.25">
      <c r="A71" s="137">
        <v>24</v>
      </c>
      <c r="B71" s="117"/>
      <c r="C71" s="119"/>
      <c r="D71" s="116"/>
      <c r="E71" s="138"/>
      <c r="F71" s="138"/>
      <c r="G71" s="75" t="str">
        <f t="shared" si="1"/>
        <v/>
      </c>
      <c r="H71" s="117"/>
      <c r="I71" s="116"/>
      <c r="J71" s="116"/>
      <c r="K71" s="118"/>
      <c r="L71" s="119"/>
      <c r="M71" s="113"/>
      <c r="N71" s="119"/>
      <c r="O71" s="119"/>
      <c r="P71" s="80"/>
    </row>
    <row r="72" spans="1:16" s="7" customFormat="1" ht="24.75" customHeight="1" outlineLevel="1" x14ac:dyDescent="0.25">
      <c r="A72" s="137">
        <v>25</v>
      </c>
      <c r="B72" s="117"/>
      <c r="C72" s="119"/>
      <c r="D72" s="116"/>
      <c r="E72" s="138"/>
      <c r="F72" s="138"/>
      <c r="G72" s="75" t="str">
        <f t="shared" si="1"/>
        <v/>
      </c>
      <c r="H72" s="117"/>
      <c r="I72" s="116"/>
      <c r="J72" s="116"/>
      <c r="K72" s="118"/>
      <c r="L72" s="119"/>
      <c r="M72" s="113"/>
      <c r="N72" s="119"/>
      <c r="O72" s="119"/>
      <c r="P72" s="80"/>
    </row>
    <row r="73" spans="1:16" s="7" customFormat="1" ht="24.75" customHeight="1" outlineLevel="1" x14ac:dyDescent="0.25">
      <c r="A73" s="137">
        <v>26</v>
      </c>
      <c r="B73" s="117"/>
      <c r="C73" s="119"/>
      <c r="D73" s="116"/>
      <c r="E73" s="138"/>
      <c r="F73" s="138"/>
      <c r="G73" s="75" t="str">
        <f t="shared" si="1"/>
        <v/>
      </c>
      <c r="H73" s="117"/>
      <c r="I73" s="116"/>
      <c r="J73" s="116"/>
      <c r="K73" s="118"/>
      <c r="L73" s="119"/>
      <c r="M73" s="113"/>
      <c r="N73" s="119"/>
      <c r="O73" s="119"/>
      <c r="P73" s="80"/>
    </row>
    <row r="74" spans="1:16" s="7" customFormat="1" ht="24.75" customHeight="1" outlineLevel="1" x14ac:dyDescent="0.25">
      <c r="A74" s="137">
        <v>27</v>
      </c>
      <c r="B74" s="117"/>
      <c r="C74" s="119"/>
      <c r="D74" s="116"/>
      <c r="E74" s="138"/>
      <c r="F74" s="138"/>
      <c r="G74" s="75" t="str">
        <f t="shared" si="1"/>
        <v/>
      </c>
      <c r="H74" s="117"/>
      <c r="I74" s="116"/>
      <c r="J74" s="116"/>
      <c r="K74" s="118"/>
      <c r="L74" s="119"/>
      <c r="M74" s="113"/>
      <c r="N74" s="119"/>
      <c r="O74" s="119"/>
      <c r="P74" s="80"/>
    </row>
    <row r="75" spans="1:16" s="7" customFormat="1" ht="24.75" customHeight="1" outlineLevel="1" x14ac:dyDescent="0.25">
      <c r="A75" s="137">
        <v>28</v>
      </c>
      <c r="B75" s="117"/>
      <c r="C75" s="119"/>
      <c r="D75" s="116"/>
      <c r="E75" s="138"/>
      <c r="F75" s="138"/>
      <c r="G75" s="75" t="str">
        <f t="shared" si="1"/>
        <v/>
      </c>
      <c r="H75" s="117"/>
      <c r="I75" s="116"/>
      <c r="J75" s="116"/>
      <c r="K75" s="118"/>
      <c r="L75" s="119"/>
      <c r="M75" s="113"/>
      <c r="N75" s="119"/>
      <c r="O75" s="119"/>
      <c r="P75" s="80"/>
    </row>
    <row r="76" spans="1:16" s="7" customFormat="1" ht="24.75" customHeight="1" outlineLevel="1" x14ac:dyDescent="0.25">
      <c r="A76" s="137">
        <v>29</v>
      </c>
      <c r="B76" s="117"/>
      <c r="C76" s="119"/>
      <c r="D76" s="116"/>
      <c r="E76" s="138"/>
      <c r="F76" s="138"/>
      <c r="G76" s="75" t="str">
        <f t="shared" si="1"/>
        <v/>
      </c>
      <c r="H76" s="117"/>
      <c r="I76" s="116"/>
      <c r="J76" s="116"/>
      <c r="K76" s="118"/>
      <c r="L76" s="119"/>
      <c r="M76" s="113"/>
      <c r="N76" s="119"/>
      <c r="O76" s="119"/>
      <c r="P76" s="80"/>
    </row>
    <row r="77" spans="1:16" s="7" customFormat="1" ht="24.75" customHeight="1" outlineLevel="1" x14ac:dyDescent="0.25">
      <c r="A77" s="137">
        <v>30</v>
      </c>
      <c r="B77" s="117"/>
      <c r="C77" s="119"/>
      <c r="D77" s="116"/>
      <c r="E77" s="138"/>
      <c r="F77" s="138"/>
      <c r="G77" s="75" t="str">
        <f t="shared" si="1"/>
        <v/>
      </c>
      <c r="H77" s="117"/>
      <c r="I77" s="116"/>
      <c r="J77" s="116"/>
      <c r="K77" s="118"/>
      <c r="L77" s="119"/>
      <c r="M77" s="113"/>
      <c r="N77" s="119"/>
      <c r="O77" s="119"/>
      <c r="P77" s="80"/>
    </row>
    <row r="78" spans="1:16" s="7" customFormat="1" ht="24.75" customHeight="1" outlineLevel="1" x14ac:dyDescent="0.25">
      <c r="A78" s="137">
        <v>31</v>
      </c>
      <c r="B78" s="117"/>
      <c r="C78" s="119"/>
      <c r="D78" s="116"/>
      <c r="E78" s="138"/>
      <c r="F78" s="138"/>
      <c r="G78" s="75" t="str">
        <f t="shared" si="1"/>
        <v/>
      </c>
      <c r="H78" s="117"/>
      <c r="I78" s="116"/>
      <c r="J78" s="116"/>
      <c r="K78" s="118"/>
      <c r="L78" s="119"/>
      <c r="M78" s="113"/>
      <c r="N78" s="119"/>
      <c r="O78" s="119"/>
      <c r="P78" s="80"/>
    </row>
    <row r="79" spans="1:16" s="7" customFormat="1" ht="24.75" customHeight="1" outlineLevel="1" x14ac:dyDescent="0.25">
      <c r="A79" s="137">
        <v>32</v>
      </c>
      <c r="B79" s="117"/>
      <c r="C79" s="119"/>
      <c r="D79" s="116"/>
      <c r="E79" s="138"/>
      <c r="F79" s="138"/>
      <c r="G79" s="75" t="str">
        <f t="shared" si="1"/>
        <v/>
      </c>
      <c r="H79" s="117"/>
      <c r="I79" s="116"/>
      <c r="J79" s="116"/>
      <c r="K79" s="118"/>
      <c r="L79" s="119"/>
      <c r="M79" s="113"/>
      <c r="N79" s="119"/>
      <c r="O79" s="119"/>
      <c r="P79" s="80"/>
    </row>
    <row r="80" spans="1:16" s="7" customFormat="1" ht="24.75" customHeight="1" outlineLevel="1" x14ac:dyDescent="0.25">
      <c r="A80" s="137">
        <v>33</v>
      </c>
      <c r="B80" s="117"/>
      <c r="C80" s="119"/>
      <c r="D80" s="116"/>
      <c r="E80" s="138"/>
      <c r="F80" s="138"/>
      <c r="G80" s="75" t="str">
        <f t="shared" ref="G80:G86" si="2">IF(AND(E80&lt;&gt;"",F80&lt;&gt;""),((F80-E80)/30),"")</f>
        <v/>
      </c>
      <c r="H80" s="117"/>
      <c r="I80" s="116"/>
      <c r="J80" s="116"/>
      <c r="K80" s="118"/>
      <c r="L80" s="119"/>
      <c r="M80" s="113"/>
      <c r="N80" s="119"/>
      <c r="O80" s="119"/>
      <c r="P80" s="80"/>
    </row>
    <row r="81" spans="1:16" s="7" customFormat="1" ht="24.75" customHeight="1" outlineLevel="1" x14ac:dyDescent="0.25">
      <c r="A81" s="137">
        <v>34</v>
      </c>
      <c r="B81" s="117"/>
      <c r="C81" s="119"/>
      <c r="D81" s="116"/>
      <c r="E81" s="138"/>
      <c r="F81" s="138"/>
      <c r="G81" s="7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38"/>
      <c r="F82" s="138"/>
      <c r="G82" s="75" t="str">
        <f t="shared" si="2"/>
        <v/>
      </c>
      <c r="H82" s="117"/>
      <c r="I82" s="116"/>
      <c r="J82" s="116"/>
      <c r="K82" s="118"/>
      <c r="L82" s="119"/>
      <c r="M82" s="113"/>
      <c r="N82" s="119"/>
      <c r="O82" s="119"/>
      <c r="P82" s="80"/>
    </row>
    <row r="83" spans="1:16" s="7" customFormat="1" ht="24.75" customHeight="1" outlineLevel="1" x14ac:dyDescent="0.25">
      <c r="A83" s="137">
        <v>36</v>
      </c>
      <c r="B83" s="117"/>
      <c r="C83" s="119"/>
      <c r="D83" s="116"/>
      <c r="E83" s="138"/>
      <c r="F83" s="138"/>
      <c r="G83" s="75" t="str">
        <f t="shared" si="2"/>
        <v/>
      </c>
      <c r="H83" s="117"/>
      <c r="I83" s="116"/>
      <c r="J83" s="116"/>
      <c r="K83" s="118"/>
      <c r="L83" s="119"/>
      <c r="M83" s="113"/>
      <c r="N83" s="119"/>
      <c r="O83" s="119"/>
      <c r="P83" s="80"/>
    </row>
    <row r="84" spans="1:16" s="7" customFormat="1" ht="24.75" customHeight="1" outlineLevel="1" x14ac:dyDescent="0.25">
      <c r="A84" s="137">
        <v>37</v>
      </c>
      <c r="B84" s="117"/>
      <c r="C84" s="119"/>
      <c r="D84" s="116"/>
      <c r="E84" s="138"/>
      <c r="F84" s="138"/>
      <c r="G84" s="75" t="str">
        <f t="shared" si="2"/>
        <v/>
      </c>
      <c r="H84" s="117"/>
      <c r="I84" s="116"/>
      <c r="J84" s="116"/>
      <c r="K84" s="118"/>
      <c r="L84" s="119"/>
      <c r="M84" s="113"/>
      <c r="N84" s="119"/>
      <c r="O84" s="119"/>
      <c r="P84" s="80"/>
    </row>
    <row r="85" spans="1:16" s="7" customFormat="1" ht="24.75" customHeight="1" outlineLevel="1" x14ac:dyDescent="0.25">
      <c r="A85" s="137">
        <v>38</v>
      </c>
      <c r="B85" s="117"/>
      <c r="C85" s="119"/>
      <c r="D85" s="116"/>
      <c r="E85" s="138"/>
      <c r="F85" s="138"/>
      <c r="G85" s="75" t="str">
        <f t="shared" si="2"/>
        <v/>
      </c>
      <c r="H85" s="117"/>
      <c r="I85" s="116"/>
      <c r="J85" s="116"/>
      <c r="K85" s="118"/>
      <c r="L85" s="119"/>
      <c r="M85" s="113"/>
      <c r="N85" s="119"/>
      <c r="O85" s="119"/>
      <c r="P85" s="80"/>
    </row>
    <row r="86" spans="1:16" s="7" customFormat="1" ht="24.75" customHeight="1" outlineLevel="1" x14ac:dyDescent="0.25">
      <c r="A86" s="137">
        <v>39</v>
      </c>
      <c r="B86" s="117"/>
      <c r="C86" s="119"/>
      <c r="D86" s="116"/>
      <c r="E86" s="138"/>
      <c r="F86" s="138"/>
      <c r="G86" s="75" t="str">
        <f t="shared" si="2"/>
        <v/>
      </c>
      <c r="H86" s="117"/>
      <c r="I86" s="116"/>
      <c r="J86" s="116"/>
      <c r="K86" s="118"/>
      <c r="L86" s="119"/>
      <c r="M86" s="113"/>
      <c r="N86" s="119"/>
      <c r="O86" s="119"/>
      <c r="P86" s="80"/>
    </row>
    <row r="87" spans="1:16" s="7" customFormat="1" ht="24.75" customHeight="1" outlineLevel="1" x14ac:dyDescent="0.25">
      <c r="A87" s="137">
        <v>40</v>
      </c>
      <c r="B87" s="117"/>
      <c r="C87" s="119"/>
      <c r="D87" s="116"/>
      <c r="E87" s="138"/>
      <c r="F87" s="138"/>
      <c r="G87" s="75" t="str">
        <f t="shared" ref="G87:G94" si="3">IF(AND(E87&lt;&gt;"",F87&lt;&gt;""),((F87-E87)/30),"")</f>
        <v/>
      </c>
      <c r="H87" s="117"/>
      <c r="I87" s="116"/>
      <c r="J87" s="116"/>
      <c r="K87" s="118"/>
      <c r="L87" s="119"/>
      <c r="M87" s="113"/>
      <c r="N87" s="119"/>
      <c r="O87" s="119"/>
      <c r="P87" s="80"/>
    </row>
    <row r="88" spans="1:16" s="7" customFormat="1" ht="24.75" customHeight="1" outlineLevel="1" x14ac:dyDescent="0.25">
      <c r="A88" s="137">
        <v>41</v>
      </c>
      <c r="B88" s="117"/>
      <c r="C88" s="119"/>
      <c r="D88" s="116"/>
      <c r="E88" s="138"/>
      <c r="F88" s="138"/>
      <c r="G88" s="75" t="str">
        <f t="shared" si="3"/>
        <v/>
      </c>
      <c r="H88" s="117"/>
      <c r="I88" s="116"/>
      <c r="J88" s="116"/>
      <c r="K88" s="118"/>
      <c r="L88" s="119"/>
      <c r="M88" s="113"/>
      <c r="N88" s="119"/>
      <c r="O88" s="119"/>
      <c r="P88" s="80"/>
    </row>
    <row r="89" spans="1:16" s="7" customFormat="1" ht="24.75" customHeight="1" outlineLevel="1" x14ac:dyDescent="0.25">
      <c r="A89" s="137">
        <v>42</v>
      </c>
      <c r="B89" s="117"/>
      <c r="C89" s="119"/>
      <c r="D89" s="116"/>
      <c r="E89" s="138"/>
      <c r="F89" s="138"/>
      <c r="G89" s="75" t="str">
        <f t="shared" si="3"/>
        <v/>
      </c>
      <c r="H89" s="117"/>
      <c r="I89" s="116"/>
      <c r="J89" s="116"/>
      <c r="K89" s="118"/>
      <c r="L89" s="119"/>
      <c r="M89" s="113"/>
      <c r="N89" s="119"/>
      <c r="O89" s="119"/>
      <c r="P89" s="80"/>
    </row>
    <row r="90" spans="1:16" s="7" customFormat="1" ht="24.75" customHeight="1" outlineLevel="1" x14ac:dyDescent="0.25">
      <c r="A90" s="137">
        <v>43</v>
      </c>
      <c r="B90" s="117"/>
      <c r="C90" s="119"/>
      <c r="D90" s="116"/>
      <c r="E90" s="138"/>
      <c r="F90" s="138"/>
      <c r="G90" s="75" t="str">
        <f t="shared" si="3"/>
        <v/>
      </c>
      <c r="H90" s="117"/>
      <c r="I90" s="116"/>
      <c r="J90" s="116"/>
      <c r="K90" s="118"/>
      <c r="L90" s="119"/>
      <c r="M90" s="113"/>
      <c r="N90" s="119"/>
      <c r="O90" s="119"/>
      <c r="P90" s="80"/>
    </row>
    <row r="91" spans="1:16" s="7" customFormat="1" ht="24.75" customHeight="1" outlineLevel="1" x14ac:dyDescent="0.25">
      <c r="A91" s="137">
        <v>44</v>
      </c>
      <c r="B91" s="117"/>
      <c r="C91" s="119"/>
      <c r="D91" s="116"/>
      <c r="E91" s="138"/>
      <c r="F91" s="138"/>
      <c r="G91" s="75" t="str">
        <f t="shared" si="3"/>
        <v/>
      </c>
      <c r="H91" s="117"/>
      <c r="I91" s="116"/>
      <c r="J91" s="116"/>
      <c r="K91" s="118"/>
      <c r="L91" s="119"/>
      <c r="M91" s="113"/>
      <c r="N91" s="119"/>
      <c r="O91" s="119"/>
      <c r="P91" s="80"/>
    </row>
    <row r="92" spans="1:16" s="7" customFormat="1" ht="24.75" customHeight="1" outlineLevel="1" x14ac:dyDescent="0.25">
      <c r="A92" s="137">
        <v>45</v>
      </c>
      <c r="B92" s="117"/>
      <c r="C92" s="119"/>
      <c r="D92" s="116"/>
      <c r="E92" s="138"/>
      <c r="F92" s="138"/>
      <c r="G92" s="75" t="str">
        <f t="shared" si="3"/>
        <v/>
      </c>
      <c r="H92" s="117"/>
      <c r="I92" s="116"/>
      <c r="J92" s="116"/>
      <c r="K92" s="118"/>
      <c r="L92" s="119"/>
      <c r="M92" s="113"/>
      <c r="N92" s="119"/>
      <c r="O92" s="119"/>
      <c r="P92" s="80"/>
    </row>
    <row r="93" spans="1:16" s="7" customFormat="1" ht="24.75" customHeight="1" outlineLevel="1" x14ac:dyDescent="0.25">
      <c r="A93" s="137">
        <v>46</v>
      </c>
      <c r="B93" s="117"/>
      <c r="C93" s="119"/>
      <c r="D93" s="116"/>
      <c r="E93" s="138"/>
      <c r="F93" s="138"/>
      <c r="G93" s="75" t="str">
        <f>IF(AND(E93&lt;&gt;"",F93&lt;&gt;""),((F93-E93)/30),"")</f>
        <v/>
      </c>
      <c r="H93" s="117"/>
      <c r="I93" s="116"/>
      <c r="J93" s="116"/>
      <c r="K93" s="118"/>
      <c r="L93" s="119"/>
      <c r="M93" s="113"/>
      <c r="N93" s="119"/>
      <c r="O93" s="119"/>
      <c r="P93" s="80"/>
    </row>
    <row r="94" spans="1:16" s="7" customFormat="1" ht="24.75" customHeight="1" outlineLevel="1" x14ac:dyDescent="0.25">
      <c r="A94" s="137">
        <v>47</v>
      </c>
      <c r="B94" s="117"/>
      <c r="C94" s="119"/>
      <c r="D94" s="116"/>
      <c r="E94" s="138"/>
      <c r="F94" s="138"/>
      <c r="G94" s="75" t="str">
        <f t="shared" si="3"/>
        <v/>
      </c>
      <c r="H94" s="117"/>
      <c r="I94" s="116"/>
      <c r="J94" s="116"/>
      <c r="K94" s="118"/>
      <c r="L94" s="119"/>
      <c r="M94" s="113"/>
      <c r="N94" s="119"/>
      <c r="O94" s="119"/>
      <c r="P94" s="80"/>
    </row>
    <row r="95" spans="1:16" s="7" customFormat="1" ht="24.75" customHeight="1" outlineLevel="1" x14ac:dyDescent="0.25">
      <c r="A95" s="137">
        <v>48</v>
      </c>
      <c r="B95" s="117"/>
      <c r="C95" s="119"/>
      <c r="D95" s="116"/>
      <c r="E95" s="138"/>
      <c r="F95" s="138"/>
      <c r="G95" s="75" t="str">
        <f t="shared" si="1"/>
        <v/>
      </c>
      <c r="H95" s="117"/>
      <c r="I95" s="116"/>
      <c r="J95" s="116"/>
      <c r="K95" s="118"/>
      <c r="L95" s="119"/>
      <c r="M95" s="113"/>
      <c r="N95" s="119"/>
      <c r="O95" s="119"/>
      <c r="P95" s="80"/>
    </row>
    <row r="96" spans="1:16" s="7" customFormat="1" ht="24.75" customHeight="1" outlineLevel="1" x14ac:dyDescent="0.25">
      <c r="A96" s="137">
        <v>49</v>
      </c>
      <c r="B96" s="117"/>
      <c r="C96" s="119"/>
      <c r="D96" s="116"/>
      <c r="E96" s="138"/>
      <c r="F96" s="138"/>
      <c r="G96" s="75" t="str">
        <f t="shared" si="1"/>
        <v/>
      </c>
      <c r="H96" s="117"/>
      <c r="I96" s="116"/>
      <c r="J96" s="116"/>
      <c r="K96" s="118"/>
      <c r="L96" s="119"/>
      <c r="M96" s="113"/>
      <c r="N96" s="119"/>
      <c r="O96" s="119"/>
      <c r="P96" s="80"/>
    </row>
    <row r="97" spans="1:16" s="7" customFormat="1" ht="24.75" customHeight="1" outlineLevel="1" x14ac:dyDescent="0.25">
      <c r="A97" s="137">
        <v>50</v>
      </c>
      <c r="B97" s="117"/>
      <c r="C97" s="119"/>
      <c r="D97" s="116"/>
      <c r="E97" s="138"/>
      <c r="F97" s="138"/>
      <c r="G97" s="75" t="str">
        <f t="shared" si="1"/>
        <v/>
      </c>
      <c r="H97" s="117"/>
      <c r="I97" s="116"/>
      <c r="J97" s="116"/>
      <c r="K97" s="118"/>
      <c r="L97" s="119"/>
      <c r="M97" s="113"/>
      <c r="N97" s="119"/>
      <c r="O97" s="119"/>
      <c r="P97" s="80"/>
    </row>
    <row r="98" spans="1:16" s="7" customFormat="1" ht="24.75" customHeight="1" outlineLevel="1" x14ac:dyDescent="0.25">
      <c r="A98" s="137">
        <v>51</v>
      </c>
      <c r="B98" s="117"/>
      <c r="C98" s="119"/>
      <c r="D98" s="116"/>
      <c r="E98" s="138"/>
      <c r="F98" s="138"/>
      <c r="G98" s="75" t="str">
        <f t="shared" si="1"/>
        <v/>
      </c>
      <c r="H98" s="117"/>
      <c r="I98" s="116"/>
      <c r="J98" s="116"/>
      <c r="K98" s="118"/>
      <c r="L98" s="119"/>
      <c r="M98" s="113"/>
      <c r="N98" s="119"/>
      <c r="O98" s="119"/>
      <c r="P98" s="80"/>
    </row>
    <row r="99" spans="1:16" s="7" customFormat="1" ht="24.75" customHeight="1" outlineLevel="1" x14ac:dyDescent="0.25">
      <c r="A99" s="137">
        <v>52</v>
      </c>
      <c r="B99" s="117"/>
      <c r="C99" s="119"/>
      <c r="D99" s="116"/>
      <c r="E99" s="138"/>
      <c r="F99" s="138"/>
      <c r="G99" s="75" t="str">
        <f t="shared" si="1"/>
        <v/>
      </c>
      <c r="H99" s="117"/>
      <c r="I99" s="116"/>
      <c r="J99" s="116"/>
      <c r="K99" s="118"/>
      <c r="L99" s="119"/>
      <c r="M99" s="113"/>
      <c r="N99" s="119"/>
      <c r="O99" s="119"/>
      <c r="P99" s="80"/>
    </row>
    <row r="100" spans="1:16" s="7" customFormat="1" ht="24.75" customHeight="1" outlineLevel="1" x14ac:dyDescent="0.25">
      <c r="A100" s="137">
        <v>53</v>
      </c>
      <c r="B100" s="117"/>
      <c r="C100" s="119"/>
      <c r="D100" s="116"/>
      <c r="E100" s="138"/>
      <c r="F100" s="138"/>
      <c r="G100" s="75" t="str">
        <f t="shared" si="1"/>
        <v/>
      </c>
      <c r="H100" s="117"/>
      <c r="I100" s="116"/>
      <c r="J100" s="116"/>
      <c r="K100" s="118"/>
      <c r="L100" s="119"/>
      <c r="M100" s="113"/>
      <c r="N100" s="119"/>
      <c r="O100" s="119"/>
      <c r="P100" s="80"/>
    </row>
    <row r="101" spans="1:16" s="7" customFormat="1" ht="24.75" customHeight="1" outlineLevel="1" x14ac:dyDescent="0.25">
      <c r="A101" s="137">
        <v>54</v>
      </c>
      <c r="B101" s="117"/>
      <c r="C101" s="119"/>
      <c r="D101" s="116"/>
      <c r="E101" s="138"/>
      <c r="F101" s="138"/>
      <c r="G101" s="75" t="str">
        <f t="shared" si="1"/>
        <v/>
      </c>
      <c r="H101" s="117"/>
      <c r="I101" s="116"/>
      <c r="J101" s="116"/>
      <c r="K101" s="118"/>
      <c r="L101" s="119"/>
      <c r="M101" s="113"/>
      <c r="N101" s="119"/>
      <c r="O101" s="119"/>
      <c r="P101" s="80"/>
    </row>
    <row r="102" spans="1:16" s="7" customFormat="1" ht="24.75" customHeight="1" outlineLevel="1" x14ac:dyDescent="0.25">
      <c r="A102" s="137">
        <v>55</v>
      </c>
      <c r="B102" s="117"/>
      <c r="C102" s="119"/>
      <c r="D102" s="116"/>
      <c r="E102" s="138"/>
      <c r="F102" s="138"/>
      <c r="G102" s="75" t="str">
        <f t="shared" si="1"/>
        <v/>
      </c>
      <c r="H102" s="117"/>
      <c r="I102" s="116"/>
      <c r="J102" s="116"/>
      <c r="K102" s="118"/>
      <c r="L102" s="119"/>
      <c r="M102" s="113"/>
      <c r="N102" s="119"/>
      <c r="O102" s="119"/>
      <c r="P102" s="80"/>
    </row>
    <row r="103" spans="1:16" s="7" customFormat="1" ht="24.75" customHeight="1" outlineLevel="1" x14ac:dyDescent="0.25">
      <c r="A103" s="137">
        <v>56</v>
      </c>
      <c r="B103" s="117"/>
      <c r="C103" s="119"/>
      <c r="D103" s="116"/>
      <c r="E103" s="138"/>
      <c r="F103" s="138"/>
      <c r="G103" s="75" t="str">
        <f t="shared" si="1"/>
        <v/>
      </c>
      <c r="H103" s="117"/>
      <c r="I103" s="116"/>
      <c r="J103" s="116"/>
      <c r="K103" s="118"/>
      <c r="L103" s="119"/>
      <c r="M103" s="113"/>
      <c r="N103" s="119"/>
      <c r="O103" s="119"/>
      <c r="P103" s="80"/>
    </row>
    <row r="104" spans="1:16" s="7" customFormat="1" ht="24.75" customHeight="1" outlineLevel="1" x14ac:dyDescent="0.25">
      <c r="A104" s="137">
        <v>57</v>
      </c>
      <c r="B104" s="117"/>
      <c r="C104" s="119"/>
      <c r="D104" s="116"/>
      <c r="E104" s="138"/>
      <c r="F104" s="138"/>
      <c r="G104" s="75" t="str">
        <f t="shared" si="1"/>
        <v/>
      </c>
      <c r="H104" s="117"/>
      <c r="I104" s="116"/>
      <c r="J104" s="116"/>
      <c r="K104" s="118"/>
      <c r="L104" s="119"/>
      <c r="M104" s="113"/>
      <c r="N104" s="119"/>
      <c r="O104" s="119"/>
      <c r="P104" s="80"/>
    </row>
    <row r="105" spans="1:16" s="7" customFormat="1" ht="24.75" customHeight="1" outlineLevel="1" x14ac:dyDescent="0.25">
      <c r="A105" s="137">
        <v>58</v>
      </c>
      <c r="B105" s="117"/>
      <c r="C105" s="119"/>
      <c r="D105" s="116"/>
      <c r="E105" s="138"/>
      <c r="F105" s="138"/>
      <c r="G105" s="75" t="str">
        <f t="shared" si="1"/>
        <v/>
      </c>
      <c r="H105" s="117"/>
      <c r="I105" s="116"/>
      <c r="J105" s="116"/>
      <c r="K105" s="118"/>
      <c r="L105" s="119"/>
      <c r="M105" s="113"/>
      <c r="N105" s="119"/>
      <c r="O105" s="119"/>
      <c r="P105" s="80"/>
    </row>
    <row r="106" spans="1:16" s="7" customFormat="1" ht="24.75" customHeight="1" outlineLevel="1" x14ac:dyDescent="0.25">
      <c r="A106" s="137">
        <v>59</v>
      </c>
      <c r="B106" s="117"/>
      <c r="C106" s="119"/>
      <c r="D106" s="116"/>
      <c r="E106" s="138"/>
      <c r="F106" s="138"/>
      <c r="G106" s="75" t="str">
        <f t="shared" si="1"/>
        <v/>
      </c>
      <c r="H106" s="117"/>
      <c r="I106" s="116"/>
      <c r="J106" s="116"/>
      <c r="K106" s="118"/>
      <c r="L106" s="119"/>
      <c r="M106" s="113"/>
      <c r="N106" s="119"/>
      <c r="O106" s="119"/>
      <c r="P106" s="80"/>
    </row>
    <row r="107" spans="1:16" s="7" customFormat="1" ht="24.75" customHeight="1" outlineLevel="1" thickBot="1" x14ac:dyDescent="0.3">
      <c r="A107" s="137">
        <v>60</v>
      </c>
      <c r="B107" s="117"/>
      <c r="C107" s="119"/>
      <c r="D107" s="116"/>
      <c r="E107" s="138"/>
      <c r="F107" s="138"/>
      <c r="G107" s="75" t="str">
        <f t="shared" si="1"/>
        <v/>
      </c>
      <c r="H107" s="117"/>
      <c r="I107" s="116"/>
      <c r="J107" s="116"/>
      <c r="K107" s="118"/>
      <c r="L107" s="119"/>
      <c r="M107" s="113"/>
      <c r="N107" s="119"/>
      <c r="O107" s="119"/>
      <c r="P107" s="80"/>
    </row>
    <row r="108" spans="1:16" ht="29.45" customHeight="1" thickBot="1" x14ac:dyDescent="0.3">
      <c r="O108" s="178" t="str">
        <f>HYPERLINK("#Integrante_6!A1","INICIO")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7"/>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6" t="s">
        <v>2672</v>
      </c>
      <c r="C114" s="167" t="s">
        <v>31</v>
      </c>
      <c r="D114" s="116"/>
      <c r="E114" s="138"/>
      <c r="F114" s="138"/>
      <c r="G114" s="165" t="str">
        <f>IF(AND(E114&lt;&gt;"",F114&lt;&gt;""),((F114-E114)/30),"")</f>
        <v/>
      </c>
      <c r="H114" s="117"/>
      <c r="I114" s="116"/>
      <c r="J114" s="116"/>
      <c r="K114" s="118"/>
      <c r="L114" s="101" t="str">
        <f>+IF(AND(K114&gt;0,O114="Ejecución"),(K114/877802)*Tabla2815[[#This Row],[% participación]],IF(AND(K114&gt;0,O114&lt;&gt;"Ejecución"),"-",""))</f>
        <v/>
      </c>
      <c r="M114" s="119"/>
      <c r="N114" s="174" t="str">
        <f>+IF(M116="No",1,IF(M116="Si","Ingrese %",""))</f>
        <v/>
      </c>
      <c r="O114" s="170" t="s">
        <v>1150</v>
      </c>
      <c r="P114" s="79"/>
    </row>
    <row r="115" spans="1:16" s="6" customFormat="1" ht="24.75" customHeight="1" x14ac:dyDescent="0.25">
      <c r="A115" s="136">
        <v>2</v>
      </c>
      <c r="B115" s="166" t="s">
        <v>2672</v>
      </c>
      <c r="C115" s="167" t="s">
        <v>31</v>
      </c>
      <c r="D115" s="116"/>
      <c r="E115" s="138"/>
      <c r="F115" s="138"/>
      <c r="G115" s="165" t="str">
        <f t="shared" ref="G115:G160" si="4">IF(AND(E115&lt;&gt;"",F115&lt;&gt;""),((F115-E115)/30),"")</f>
        <v/>
      </c>
      <c r="H115" s="117"/>
      <c r="I115" s="116"/>
      <c r="J115" s="116"/>
      <c r="K115" s="68"/>
      <c r="L115" s="101" t="str">
        <f>+IF(AND(K115&gt;0,O115="Ejecución"),(K115/877802)*Tabla2815[[#This Row],[% participación]],IF(AND(K115&gt;0,O115&lt;&gt;"Ejecución"),"-",""))</f>
        <v/>
      </c>
      <c r="M115" s="119"/>
      <c r="N115" s="174" t="str">
        <f>+IF(M116="No",1,IF(M116="Si","Ingrese %",""))</f>
        <v/>
      </c>
      <c r="O115" s="170" t="s">
        <v>1150</v>
      </c>
      <c r="P115" s="79"/>
    </row>
    <row r="116" spans="1:16" s="6" customFormat="1" ht="24.75" customHeight="1" x14ac:dyDescent="0.25">
      <c r="A116" s="136">
        <v>3</v>
      </c>
      <c r="B116" s="166" t="s">
        <v>2672</v>
      </c>
      <c r="C116" s="167" t="s">
        <v>31</v>
      </c>
      <c r="D116" s="116"/>
      <c r="E116" s="138"/>
      <c r="F116" s="138"/>
      <c r="G116" s="165" t="str">
        <f t="shared" si="4"/>
        <v/>
      </c>
      <c r="H116" s="117"/>
      <c r="I116" s="116"/>
      <c r="J116" s="116"/>
      <c r="K116" s="68"/>
      <c r="L116" s="101" t="str">
        <f>+IF(AND(K116&gt;0,O116="Ejecución"),(K116/877802)*Tabla2815[[#This Row],[% participación]],IF(AND(K116&gt;0,O116&lt;&gt;"Ejecución"),"-",""))</f>
        <v/>
      </c>
      <c r="M116" s="119"/>
      <c r="N116" s="174" t="str">
        <f t="shared" ref="N116:N160" si="5">+IF(M116="No",1,IF(M116="Si","Ingrese %",""))</f>
        <v/>
      </c>
      <c r="O116" s="170" t="s">
        <v>1150</v>
      </c>
      <c r="P116" s="79"/>
    </row>
    <row r="117" spans="1:16" s="6" customFormat="1" ht="24.75" customHeight="1" outlineLevel="1" x14ac:dyDescent="0.25">
      <c r="A117" s="136">
        <v>4</v>
      </c>
      <c r="B117" s="166" t="s">
        <v>2672</v>
      </c>
      <c r="C117" s="167" t="s">
        <v>31</v>
      </c>
      <c r="D117" s="116"/>
      <c r="E117" s="138"/>
      <c r="F117" s="138"/>
      <c r="G117" s="165" t="str">
        <f t="shared" si="4"/>
        <v/>
      </c>
      <c r="H117" s="117"/>
      <c r="I117" s="116"/>
      <c r="J117" s="116"/>
      <c r="K117" s="68"/>
      <c r="L117" s="101" t="str">
        <f>+IF(AND(K117&gt;0,O117="Ejecución"),(K117/877802)*Tabla2815[[#This Row],[% participación]],IF(AND(K117&gt;0,O117&lt;&gt;"Ejecución"),"-",""))</f>
        <v/>
      </c>
      <c r="M117" s="119"/>
      <c r="N117" s="174" t="str">
        <f t="shared" si="5"/>
        <v/>
      </c>
      <c r="O117" s="170" t="s">
        <v>1150</v>
      </c>
      <c r="P117" s="79"/>
    </row>
    <row r="118" spans="1:16" s="7" customFormat="1" ht="24.75" customHeight="1" outlineLevel="1" x14ac:dyDescent="0.25">
      <c r="A118" s="137">
        <v>5</v>
      </c>
      <c r="B118" s="166" t="s">
        <v>2672</v>
      </c>
      <c r="C118" s="167" t="s">
        <v>31</v>
      </c>
      <c r="D118" s="116"/>
      <c r="E118" s="138"/>
      <c r="F118" s="138"/>
      <c r="G118" s="165" t="str">
        <f t="shared" si="4"/>
        <v/>
      </c>
      <c r="H118" s="117"/>
      <c r="I118" s="116"/>
      <c r="J118" s="116"/>
      <c r="K118" s="68"/>
      <c r="L118" s="101" t="str">
        <f>+IF(AND(K118&gt;0,O118="Ejecución"),(K118/877802)*Tabla2815[[#This Row],[% participación]],IF(AND(K118&gt;0,O118&lt;&gt;"Ejecución"),"-",""))</f>
        <v/>
      </c>
      <c r="M118" s="119"/>
      <c r="N118" s="174" t="str">
        <f t="shared" si="5"/>
        <v/>
      </c>
      <c r="O118" s="170" t="s">
        <v>1150</v>
      </c>
      <c r="P118" s="80"/>
    </row>
    <row r="119" spans="1:16" s="7" customFormat="1" ht="24.75" customHeight="1" outlineLevel="1" x14ac:dyDescent="0.25">
      <c r="A119" s="137">
        <v>6</v>
      </c>
      <c r="B119" s="166" t="s">
        <v>2672</v>
      </c>
      <c r="C119" s="167" t="s">
        <v>31</v>
      </c>
      <c r="D119" s="116"/>
      <c r="E119" s="138"/>
      <c r="F119" s="138"/>
      <c r="G119" s="165" t="str">
        <f t="shared" si="4"/>
        <v/>
      </c>
      <c r="H119" s="117"/>
      <c r="I119" s="116"/>
      <c r="J119" s="116"/>
      <c r="K119" s="68"/>
      <c r="L119" s="101" t="str">
        <f>+IF(AND(K119&gt;0,O119="Ejecución"),(K119/877802)*Tabla2815[[#This Row],[% participación]],IF(AND(K119&gt;0,O119&lt;&gt;"Ejecución"),"-",""))</f>
        <v/>
      </c>
      <c r="M119" s="119"/>
      <c r="N119" s="174" t="str">
        <f t="shared" si="5"/>
        <v/>
      </c>
      <c r="O119" s="170" t="s">
        <v>1150</v>
      </c>
      <c r="P119" s="80"/>
    </row>
    <row r="120" spans="1:16" s="7" customFormat="1" ht="24.75" customHeight="1" outlineLevel="1" x14ac:dyDescent="0.25">
      <c r="A120" s="137">
        <v>7</v>
      </c>
      <c r="B120" s="166" t="s">
        <v>2672</v>
      </c>
      <c r="C120" s="167" t="s">
        <v>31</v>
      </c>
      <c r="D120" s="116"/>
      <c r="E120" s="138"/>
      <c r="F120" s="138"/>
      <c r="G120" s="165" t="str">
        <f t="shared" si="4"/>
        <v/>
      </c>
      <c r="H120" s="117"/>
      <c r="I120" s="116"/>
      <c r="J120" s="116"/>
      <c r="K120" s="68"/>
      <c r="L120" s="101" t="str">
        <f>+IF(AND(K120&gt;0,O120="Ejecución"),(K120/877802)*Tabla2815[[#This Row],[% participación]],IF(AND(K120&gt;0,O120&lt;&gt;"Ejecución"),"-",""))</f>
        <v/>
      </c>
      <c r="M120" s="119"/>
      <c r="N120" s="174" t="str">
        <f t="shared" si="5"/>
        <v/>
      </c>
      <c r="O120" s="170" t="s">
        <v>1150</v>
      </c>
      <c r="P120" s="80"/>
    </row>
    <row r="121" spans="1:16" s="7" customFormat="1" ht="24.75" customHeight="1" outlineLevel="1" x14ac:dyDescent="0.25">
      <c r="A121" s="137">
        <v>8</v>
      </c>
      <c r="B121" s="166" t="s">
        <v>2672</v>
      </c>
      <c r="C121" s="167" t="s">
        <v>31</v>
      </c>
      <c r="D121" s="116"/>
      <c r="E121" s="138"/>
      <c r="F121" s="138"/>
      <c r="G121" s="165" t="str">
        <f t="shared" si="4"/>
        <v/>
      </c>
      <c r="H121" s="115"/>
      <c r="I121" s="116"/>
      <c r="J121" s="116"/>
      <c r="K121" s="68"/>
      <c r="L121" s="101" t="str">
        <f>+IF(AND(K121&gt;0,O121="Ejecución"),(K121/877802)*Tabla2815[[#This Row],[% participación]],IF(AND(K121&gt;0,O121&lt;&gt;"Ejecución"),"-",""))</f>
        <v/>
      </c>
      <c r="M121" s="119"/>
      <c r="N121" s="174" t="str">
        <f t="shared" si="5"/>
        <v/>
      </c>
      <c r="O121" s="170" t="s">
        <v>1150</v>
      </c>
      <c r="P121" s="80"/>
    </row>
    <row r="122" spans="1:16" s="7" customFormat="1" ht="24.75" customHeight="1" outlineLevel="1" x14ac:dyDescent="0.25">
      <c r="A122" s="137">
        <v>9</v>
      </c>
      <c r="B122" s="166" t="s">
        <v>2672</v>
      </c>
      <c r="C122" s="167" t="s">
        <v>31</v>
      </c>
      <c r="D122" s="116"/>
      <c r="E122" s="138"/>
      <c r="F122" s="138"/>
      <c r="G122" s="165" t="str">
        <f t="shared" si="4"/>
        <v/>
      </c>
      <c r="H122" s="117"/>
      <c r="I122" s="116"/>
      <c r="J122" s="116"/>
      <c r="K122" s="68"/>
      <c r="L122" s="101" t="str">
        <f>+IF(AND(K122&gt;0,O122="Ejecución"),(K122/877802)*Tabla2815[[#This Row],[% participación]],IF(AND(K122&gt;0,O122&lt;&gt;"Ejecución"),"-",""))</f>
        <v/>
      </c>
      <c r="M122" s="119"/>
      <c r="N122" s="174" t="str">
        <f t="shared" si="5"/>
        <v/>
      </c>
      <c r="O122" s="170" t="s">
        <v>1150</v>
      </c>
      <c r="P122" s="80"/>
    </row>
    <row r="123" spans="1:16" s="7" customFormat="1" ht="24.75" customHeight="1" outlineLevel="1" x14ac:dyDescent="0.25">
      <c r="A123" s="137">
        <v>10</v>
      </c>
      <c r="B123" s="166" t="s">
        <v>2672</v>
      </c>
      <c r="C123" s="167" t="s">
        <v>31</v>
      </c>
      <c r="D123" s="116"/>
      <c r="E123" s="138"/>
      <c r="F123" s="138"/>
      <c r="G123" s="165" t="str">
        <f t="shared" si="4"/>
        <v/>
      </c>
      <c r="H123" s="117"/>
      <c r="I123" s="116"/>
      <c r="J123" s="116"/>
      <c r="K123" s="68"/>
      <c r="L123" s="101" t="str">
        <f>+IF(AND(K123&gt;0,O123="Ejecución"),(K123/877802)*Tabla2815[[#This Row],[% participación]],IF(AND(K123&gt;0,O123&lt;&gt;"Ejecución"),"-",""))</f>
        <v/>
      </c>
      <c r="M123" s="119"/>
      <c r="N123" s="174" t="str">
        <f t="shared" si="5"/>
        <v/>
      </c>
      <c r="O123" s="170" t="s">
        <v>1150</v>
      </c>
      <c r="P123" s="80"/>
    </row>
    <row r="124" spans="1:16" s="7" customFormat="1" ht="24.75" customHeight="1" outlineLevel="1" x14ac:dyDescent="0.25">
      <c r="A124" s="137">
        <v>11</v>
      </c>
      <c r="B124" s="166" t="s">
        <v>2672</v>
      </c>
      <c r="C124" s="167" t="s">
        <v>31</v>
      </c>
      <c r="D124" s="116"/>
      <c r="E124" s="138"/>
      <c r="F124" s="138"/>
      <c r="G124" s="165" t="str">
        <f t="shared" si="4"/>
        <v/>
      </c>
      <c r="H124" s="117"/>
      <c r="I124" s="116"/>
      <c r="J124" s="116"/>
      <c r="K124" s="68"/>
      <c r="L124" s="101" t="str">
        <f>+IF(AND(K124&gt;0,O124="Ejecución"),(K124/877802)*Tabla2815[[#This Row],[% participación]],IF(AND(K124&gt;0,O124&lt;&gt;"Ejecución"),"-",""))</f>
        <v/>
      </c>
      <c r="M124" s="119"/>
      <c r="N124" s="174" t="str">
        <f t="shared" si="5"/>
        <v/>
      </c>
      <c r="O124" s="170" t="s">
        <v>1150</v>
      </c>
      <c r="P124" s="80"/>
    </row>
    <row r="125" spans="1:16" s="7" customFormat="1" ht="24.75" customHeight="1" outlineLevel="1" x14ac:dyDescent="0.25">
      <c r="A125" s="137">
        <v>12</v>
      </c>
      <c r="B125" s="166" t="s">
        <v>2672</v>
      </c>
      <c r="C125" s="167" t="s">
        <v>31</v>
      </c>
      <c r="D125" s="116"/>
      <c r="E125" s="138"/>
      <c r="F125" s="138"/>
      <c r="G125" s="165" t="str">
        <f t="shared" si="4"/>
        <v/>
      </c>
      <c r="H125" s="117"/>
      <c r="I125" s="116"/>
      <c r="J125" s="116"/>
      <c r="K125" s="68"/>
      <c r="L125" s="101" t="str">
        <f>+IF(AND(K125&gt;0,O125="Ejecución"),(K125/877802)*Tabla2815[[#This Row],[% participación]],IF(AND(K125&gt;0,O125&lt;&gt;"Ejecución"),"-",""))</f>
        <v/>
      </c>
      <c r="M125" s="119"/>
      <c r="N125" s="174" t="str">
        <f t="shared" si="5"/>
        <v/>
      </c>
      <c r="O125" s="170" t="s">
        <v>1150</v>
      </c>
      <c r="P125" s="80"/>
    </row>
    <row r="126" spans="1:16" s="7" customFormat="1" ht="24.75" customHeight="1" outlineLevel="1" x14ac:dyDescent="0.25">
      <c r="A126" s="137">
        <v>13</v>
      </c>
      <c r="B126" s="166" t="s">
        <v>2672</v>
      </c>
      <c r="C126" s="167" t="s">
        <v>31</v>
      </c>
      <c r="D126" s="116"/>
      <c r="E126" s="138"/>
      <c r="F126" s="138"/>
      <c r="G126" s="165" t="str">
        <f t="shared" si="4"/>
        <v/>
      </c>
      <c r="H126" s="117"/>
      <c r="I126" s="116"/>
      <c r="J126" s="116"/>
      <c r="K126" s="68"/>
      <c r="L126" s="101" t="str">
        <f>+IF(AND(K126&gt;0,O126="Ejecución"),(K126/877802)*Tabla2815[[#This Row],[% participación]],IF(AND(K126&gt;0,O126&lt;&gt;"Ejecución"),"-",""))</f>
        <v/>
      </c>
      <c r="M126" s="119"/>
      <c r="N126" s="174" t="str">
        <f t="shared" si="5"/>
        <v/>
      </c>
      <c r="O126" s="170" t="s">
        <v>1150</v>
      </c>
      <c r="P126" s="80"/>
    </row>
    <row r="127" spans="1:16" s="7" customFormat="1" ht="24.75" customHeight="1" outlineLevel="1" x14ac:dyDescent="0.25">
      <c r="A127" s="137">
        <v>14</v>
      </c>
      <c r="B127" s="166" t="s">
        <v>2672</v>
      </c>
      <c r="C127" s="167" t="s">
        <v>31</v>
      </c>
      <c r="D127" s="116"/>
      <c r="E127" s="138"/>
      <c r="F127" s="138"/>
      <c r="G127" s="165" t="str">
        <f t="shared" si="4"/>
        <v/>
      </c>
      <c r="H127" s="117"/>
      <c r="I127" s="116"/>
      <c r="J127" s="116"/>
      <c r="K127" s="68"/>
      <c r="L127" s="101" t="str">
        <f>+IF(AND(K127&gt;0,O127="Ejecución"),(K127/877802)*Tabla2815[[#This Row],[% participación]],IF(AND(K127&gt;0,O127&lt;&gt;"Ejecución"),"-",""))</f>
        <v/>
      </c>
      <c r="M127" s="119"/>
      <c r="N127" s="174" t="str">
        <f t="shared" si="5"/>
        <v/>
      </c>
      <c r="O127" s="170" t="s">
        <v>1150</v>
      </c>
      <c r="P127" s="80"/>
    </row>
    <row r="128" spans="1:16" s="7" customFormat="1" ht="24.75" customHeight="1" outlineLevel="1" x14ac:dyDescent="0.25">
      <c r="A128" s="137">
        <v>15</v>
      </c>
      <c r="B128" s="166" t="s">
        <v>2672</v>
      </c>
      <c r="C128" s="167" t="s">
        <v>31</v>
      </c>
      <c r="D128" s="116"/>
      <c r="E128" s="138"/>
      <c r="F128" s="138"/>
      <c r="G128" s="165" t="str">
        <f t="shared" si="4"/>
        <v/>
      </c>
      <c r="H128" s="117"/>
      <c r="I128" s="116"/>
      <c r="J128" s="116"/>
      <c r="K128" s="68"/>
      <c r="L128" s="101" t="str">
        <f>+IF(AND(K128&gt;0,O128="Ejecución"),(K128/877802)*Tabla2815[[#This Row],[% participación]],IF(AND(K128&gt;0,O128&lt;&gt;"Ejecución"),"-",""))</f>
        <v/>
      </c>
      <c r="M128" s="119"/>
      <c r="N128" s="174" t="str">
        <f t="shared" si="5"/>
        <v/>
      </c>
      <c r="O128" s="170" t="s">
        <v>1150</v>
      </c>
      <c r="P128" s="80"/>
    </row>
    <row r="129" spans="1:16" s="7" customFormat="1" ht="24.75" customHeight="1" outlineLevel="1" x14ac:dyDescent="0.25">
      <c r="A129" s="137">
        <v>16</v>
      </c>
      <c r="B129" s="166" t="s">
        <v>2672</v>
      </c>
      <c r="C129" s="167" t="s">
        <v>31</v>
      </c>
      <c r="D129" s="116"/>
      <c r="E129" s="138"/>
      <c r="F129" s="138"/>
      <c r="G129" s="165" t="str">
        <f t="shared" si="4"/>
        <v/>
      </c>
      <c r="H129" s="117"/>
      <c r="I129" s="116"/>
      <c r="J129" s="116"/>
      <c r="K129" s="68"/>
      <c r="L129" s="101" t="str">
        <f>+IF(AND(K129&gt;0,O129="Ejecución"),(K129/877802)*Tabla2815[[#This Row],[% participación]],IF(AND(K129&gt;0,O129&lt;&gt;"Ejecución"),"-",""))</f>
        <v/>
      </c>
      <c r="M129" s="119"/>
      <c r="N129" s="174" t="str">
        <f t="shared" si="5"/>
        <v/>
      </c>
      <c r="O129" s="170" t="s">
        <v>1150</v>
      </c>
      <c r="P129" s="80"/>
    </row>
    <row r="130" spans="1:16" s="7" customFormat="1" ht="24.75" customHeight="1" outlineLevel="1" x14ac:dyDescent="0.25">
      <c r="A130" s="137">
        <v>17</v>
      </c>
      <c r="B130" s="166" t="s">
        <v>2672</v>
      </c>
      <c r="C130" s="167" t="s">
        <v>31</v>
      </c>
      <c r="D130" s="116"/>
      <c r="E130" s="138"/>
      <c r="F130" s="138"/>
      <c r="G130" s="165" t="str">
        <f t="shared" si="4"/>
        <v/>
      </c>
      <c r="H130" s="117"/>
      <c r="I130" s="116"/>
      <c r="J130" s="116"/>
      <c r="K130" s="68"/>
      <c r="L130" s="101" t="str">
        <f>+IF(AND(K130&gt;0,O130="Ejecución"),(K130/877802)*Tabla2815[[#This Row],[% participación]],IF(AND(K130&gt;0,O130&lt;&gt;"Ejecución"),"-",""))</f>
        <v/>
      </c>
      <c r="M130" s="119"/>
      <c r="N130" s="174" t="str">
        <f t="shared" si="5"/>
        <v/>
      </c>
      <c r="O130" s="170" t="s">
        <v>1150</v>
      </c>
      <c r="P130" s="80"/>
    </row>
    <row r="131" spans="1:16" s="7" customFormat="1" ht="24.75" customHeight="1" outlineLevel="1" x14ac:dyDescent="0.25">
      <c r="A131" s="137">
        <v>18</v>
      </c>
      <c r="B131" s="166" t="s">
        <v>2672</v>
      </c>
      <c r="C131" s="167" t="s">
        <v>31</v>
      </c>
      <c r="D131" s="116"/>
      <c r="E131" s="138"/>
      <c r="F131" s="138"/>
      <c r="G131" s="165" t="str">
        <f t="shared" si="4"/>
        <v/>
      </c>
      <c r="H131" s="117"/>
      <c r="I131" s="116"/>
      <c r="J131" s="116"/>
      <c r="K131" s="68"/>
      <c r="L131" s="101" t="str">
        <f>+IF(AND(K131&gt;0,O131="Ejecución"),(K131/877802)*Tabla2815[[#This Row],[% participación]],IF(AND(K131&gt;0,O131&lt;&gt;"Ejecución"),"-",""))</f>
        <v/>
      </c>
      <c r="M131" s="119"/>
      <c r="N131" s="174" t="str">
        <f t="shared" si="5"/>
        <v/>
      </c>
      <c r="O131" s="170" t="s">
        <v>1150</v>
      </c>
      <c r="P131" s="80"/>
    </row>
    <row r="132" spans="1:16" s="7" customFormat="1" ht="24.75" customHeight="1" outlineLevel="1" x14ac:dyDescent="0.25">
      <c r="A132" s="137">
        <v>19</v>
      </c>
      <c r="B132" s="166" t="s">
        <v>2672</v>
      </c>
      <c r="C132" s="167" t="s">
        <v>31</v>
      </c>
      <c r="D132" s="116"/>
      <c r="E132" s="138"/>
      <c r="F132" s="138"/>
      <c r="G132" s="165" t="str">
        <f t="shared" si="4"/>
        <v/>
      </c>
      <c r="H132" s="117"/>
      <c r="I132" s="116"/>
      <c r="J132" s="116"/>
      <c r="K132" s="68"/>
      <c r="L132" s="101" t="str">
        <f>+IF(AND(K132&gt;0,O132="Ejecución"),(K132/877802)*Tabla2815[[#This Row],[% participación]],IF(AND(K132&gt;0,O132&lt;&gt;"Ejecución"),"-",""))</f>
        <v/>
      </c>
      <c r="M132" s="119"/>
      <c r="N132" s="174" t="str">
        <f t="shared" si="5"/>
        <v/>
      </c>
      <c r="O132" s="170" t="s">
        <v>1150</v>
      </c>
      <c r="P132" s="80"/>
    </row>
    <row r="133" spans="1:16" s="7" customFormat="1" ht="24.75" customHeight="1" outlineLevel="1" x14ac:dyDescent="0.25">
      <c r="A133" s="137">
        <v>20</v>
      </c>
      <c r="B133" s="166" t="s">
        <v>2672</v>
      </c>
      <c r="C133" s="167" t="s">
        <v>31</v>
      </c>
      <c r="D133" s="116"/>
      <c r="E133" s="138"/>
      <c r="F133" s="138"/>
      <c r="G133" s="165" t="str">
        <f t="shared" si="4"/>
        <v/>
      </c>
      <c r="H133" s="117"/>
      <c r="I133" s="116"/>
      <c r="J133" s="116"/>
      <c r="K133" s="68"/>
      <c r="L133" s="101" t="str">
        <f>+IF(AND(K133&gt;0,O133="Ejecución"),(K133/877802)*Tabla2815[[#This Row],[% participación]],IF(AND(K133&gt;0,O133&lt;&gt;"Ejecución"),"-",""))</f>
        <v/>
      </c>
      <c r="M133" s="119"/>
      <c r="N133" s="174" t="str">
        <f t="shared" si="5"/>
        <v/>
      </c>
      <c r="O133" s="170" t="s">
        <v>1150</v>
      </c>
      <c r="P133" s="80"/>
    </row>
    <row r="134" spans="1:16" s="7" customFormat="1" ht="24.75" customHeight="1" outlineLevel="1" x14ac:dyDescent="0.25">
      <c r="A134" s="137">
        <v>21</v>
      </c>
      <c r="B134" s="166" t="s">
        <v>2672</v>
      </c>
      <c r="C134" s="167" t="s">
        <v>31</v>
      </c>
      <c r="D134" s="116"/>
      <c r="E134" s="138"/>
      <c r="F134" s="138"/>
      <c r="G134" s="165" t="str">
        <f t="shared" si="4"/>
        <v/>
      </c>
      <c r="H134" s="117"/>
      <c r="I134" s="116"/>
      <c r="J134" s="116"/>
      <c r="K134" s="68"/>
      <c r="L134" s="101" t="str">
        <f>+IF(AND(K134&gt;0,O134="Ejecución"),(K134/877802)*Tabla2815[[#This Row],[% participación]],IF(AND(K134&gt;0,O134&lt;&gt;"Ejecución"),"-",""))</f>
        <v/>
      </c>
      <c r="M134" s="119"/>
      <c r="N134" s="174" t="str">
        <f t="shared" si="5"/>
        <v/>
      </c>
      <c r="O134" s="170" t="s">
        <v>1150</v>
      </c>
      <c r="P134" s="80"/>
    </row>
    <row r="135" spans="1:16" s="7" customFormat="1" ht="24.75" customHeight="1" outlineLevel="1" x14ac:dyDescent="0.25">
      <c r="A135" s="137">
        <v>22</v>
      </c>
      <c r="B135" s="166" t="s">
        <v>2672</v>
      </c>
      <c r="C135" s="167" t="s">
        <v>31</v>
      </c>
      <c r="D135" s="116"/>
      <c r="E135" s="138"/>
      <c r="F135" s="138"/>
      <c r="G135" s="165" t="str">
        <f t="shared" si="4"/>
        <v/>
      </c>
      <c r="H135" s="117"/>
      <c r="I135" s="116"/>
      <c r="J135" s="116"/>
      <c r="K135" s="68"/>
      <c r="L135" s="101" t="str">
        <f>+IF(AND(K135&gt;0,O135="Ejecución"),(K135/877802)*Tabla2815[[#This Row],[% participación]],IF(AND(K135&gt;0,O135&lt;&gt;"Ejecución"),"-",""))</f>
        <v/>
      </c>
      <c r="M135" s="119"/>
      <c r="N135" s="174" t="str">
        <f t="shared" si="5"/>
        <v/>
      </c>
      <c r="O135" s="170" t="s">
        <v>1150</v>
      </c>
      <c r="P135" s="80"/>
    </row>
    <row r="136" spans="1:16" s="7" customFormat="1" ht="24.75" customHeight="1" outlineLevel="1" x14ac:dyDescent="0.25">
      <c r="A136" s="137">
        <v>23</v>
      </c>
      <c r="B136" s="166" t="s">
        <v>2672</v>
      </c>
      <c r="C136" s="167" t="s">
        <v>31</v>
      </c>
      <c r="D136" s="116"/>
      <c r="E136" s="138"/>
      <c r="F136" s="138"/>
      <c r="G136" s="165" t="str">
        <f t="shared" si="4"/>
        <v/>
      </c>
      <c r="H136" s="117"/>
      <c r="I136" s="116"/>
      <c r="J136" s="116"/>
      <c r="K136" s="68"/>
      <c r="L136" s="101" t="str">
        <f>+IF(AND(K136&gt;0,O136="Ejecución"),(K136/877802)*Tabla2815[[#This Row],[% participación]],IF(AND(K136&gt;0,O136&lt;&gt;"Ejecución"),"-",""))</f>
        <v/>
      </c>
      <c r="M136" s="119"/>
      <c r="N136" s="174" t="str">
        <f t="shared" si="5"/>
        <v/>
      </c>
      <c r="O136" s="170" t="s">
        <v>1150</v>
      </c>
      <c r="P136" s="80"/>
    </row>
    <row r="137" spans="1:16" s="7" customFormat="1" ht="24.75" customHeight="1" outlineLevel="1" x14ac:dyDescent="0.25">
      <c r="A137" s="137">
        <v>24</v>
      </c>
      <c r="B137" s="166" t="s">
        <v>2672</v>
      </c>
      <c r="C137" s="167" t="s">
        <v>31</v>
      </c>
      <c r="D137" s="116"/>
      <c r="E137" s="138"/>
      <c r="F137" s="138"/>
      <c r="G137" s="165" t="str">
        <f t="shared" si="4"/>
        <v/>
      </c>
      <c r="H137" s="117"/>
      <c r="I137" s="116"/>
      <c r="J137" s="116"/>
      <c r="K137" s="68"/>
      <c r="L137" s="101" t="str">
        <f>+IF(AND(K137&gt;0,O137="Ejecución"),(K137/877802)*Tabla2815[[#This Row],[% participación]],IF(AND(K137&gt;0,O137&lt;&gt;"Ejecución"),"-",""))</f>
        <v/>
      </c>
      <c r="M137" s="119"/>
      <c r="N137" s="174" t="str">
        <f t="shared" si="5"/>
        <v/>
      </c>
      <c r="O137" s="170" t="s">
        <v>1150</v>
      </c>
      <c r="P137" s="80"/>
    </row>
    <row r="138" spans="1:16" s="7" customFormat="1" ht="24.75" customHeight="1" outlineLevel="1" x14ac:dyDescent="0.25">
      <c r="A138" s="137">
        <v>25</v>
      </c>
      <c r="B138" s="166" t="s">
        <v>2672</v>
      </c>
      <c r="C138" s="167" t="s">
        <v>31</v>
      </c>
      <c r="D138" s="116"/>
      <c r="E138" s="138"/>
      <c r="F138" s="138"/>
      <c r="G138" s="165" t="str">
        <f t="shared" si="4"/>
        <v/>
      </c>
      <c r="H138" s="117"/>
      <c r="I138" s="116"/>
      <c r="J138" s="116"/>
      <c r="K138" s="68"/>
      <c r="L138" s="101" t="str">
        <f>+IF(AND(K138&gt;0,O138="Ejecución"),(K138/877802)*Tabla2815[[#This Row],[% participación]],IF(AND(K138&gt;0,O138&lt;&gt;"Ejecución"),"-",""))</f>
        <v/>
      </c>
      <c r="M138" s="119"/>
      <c r="N138" s="174" t="str">
        <f t="shared" si="5"/>
        <v/>
      </c>
      <c r="O138" s="170" t="s">
        <v>1150</v>
      </c>
      <c r="P138" s="80"/>
    </row>
    <row r="139" spans="1:16" s="7" customFormat="1" ht="24.75" customHeight="1" outlineLevel="1" x14ac:dyDescent="0.25">
      <c r="A139" s="137">
        <v>26</v>
      </c>
      <c r="B139" s="166" t="s">
        <v>2672</v>
      </c>
      <c r="C139" s="167" t="s">
        <v>31</v>
      </c>
      <c r="D139" s="116"/>
      <c r="E139" s="138"/>
      <c r="F139" s="138"/>
      <c r="G139" s="165" t="str">
        <f t="shared" si="4"/>
        <v/>
      </c>
      <c r="H139" s="117"/>
      <c r="I139" s="116"/>
      <c r="J139" s="116"/>
      <c r="K139" s="68"/>
      <c r="L139" s="101" t="str">
        <f>+IF(AND(K139&gt;0,O139="Ejecución"),(K139/877802)*Tabla2815[[#This Row],[% participación]],IF(AND(K139&gt;0,O139&lt;&gt;"Ejecución"),"-",""))</f>
        <v/>
      </c>
      <c r="M139" s="119"/>
      <c r="N139" s="174" t="str">
        <f t="shared" si="5"/>
        <v/>
      </c>
      <c r="O139" s="170" t="s">
        <v>1150</v>
      </c>
      <c r="P139" s="80"/>
    </row>
    <row r="140" spans="1:16" s="7" customFormat="1" ht="24.75" customHeight="1" outlineLevel="1" x14ac:dyDescent="0.25">
      <c r="A140" s="137">
        <v>27</v>
      </c>
      <c r="B140" s="166" t="s">
        <v>2672</v>
      </c>
      <c r="C140" s="167" t="s">
        <v>31</v>
      </c>
      <c r="D140" s="116"/>
      <c r="E140" s="138"/>
      <c r="F140" s="138"/>
      <c r="G140" s="165" t="str">
        <f t="shared" si="4"/>
        <v/>
      </c>
      <c r="H140" s="117"/>
      <c r="I140" s="116"/>
      <c r="J140" s="116"/>
      <c r="K140" s="68"/>
      <c r="L140" s="101" t="str">
        <f>+IF(AND(K140&gt;0,O140="Ejecución"),(K140/877802)*Tabla2815[[#This Row],[% participación]],IF(AND(K140&gt;0,O140&lt;&gt;"Ejecución"),"-",""))</f>
        <v/>
      </c>
      <c r="M140" s="119"/>
      <c r="N140" s="174" t="str">
        <f t="shared" si="5"/>
        <v/>
      </c>
      <c r="O140" s="170" t="s">
        <v>1150</v>
      </c>
      <c r="P140" s="80"/>
    </row>
    <row r="141" spans="1:16" s="7" customFormat="1" ht="24.75" customHeight="1" outlineLevel="1" x14ac:dyDescent="0.25">
      <c r="A141" s="137">
        <v>28</v>
      </c>
      <c r="B141" s="166" t="s">
        <v>2672</v>
      </c>
      <c r="C141" s="167" t="s">
        <v>31</v>
      </c>
      <c r="D141" s="116"/>
      <c r="E141" s="138"/>
      <c r="F141" s="138"/>
      <c r="G141" s="165" t="str">
        <f t="shared" si="4"/>
        <v/>
      </c>
      <c r="H141" s="117"/>
      <c r="I141" s="116"/>
      <c r="J141" s="116"/>
      <c r="K141" s="68"/>
      <c r="L141" s="101" t="str">
        <f>+IF(AND(K141&gt;0,O141="Ejecución"),(K141/877802)*Tabla2815[[#This Row],[% participación]],IF(AND(K141&gt;0,O141&lt;&gt;"Ejecución"),"-",""))</f>
        <v/>
      </c>
      <c r="M141" s="119"/>
      <c r="N141" s="174" t="str">
        <f t="shared" si="5"/>
        <v/>
      </c>
      <c r="O141" s="170" t="s">
        <v>1150</v>
      </c>
      <c r="P141" s="80"/>
    </row>
    <row r="142" spans="1:16" s="7" customFormat="1" ht="24.75" customHeight="1" outlineLevel="1" x14ac:dyDescent="0.25">
      <c r="A142" s="137">
        <v>29</v>
      </c>
      <c r="B142" s="166" t="s">
        <v>2672</v>
      </c>
      <c r="C142" s="167" t="s">
        <v>31</v>
      </c>
      <c r="D142" s="116"/>
      <c r="E142" s="138"/>
      <c r="F142" s="138"/>
      <c r="G142" s="165" t="str">
        <f t="shared" si="4"/>
        <v/>
      </c>
      <c r="H142" s="117"/>
      <c r="I142" s="116"/>
      <c r="J142" s="116"/>
      <c r="K142" s="68"/>
      <c r="L142" s="101" t="str">
        <f>+IF(AND(K142&gt;0,O142="Ejecución"),(K142/877802)*Tabla2815[[#This Row],[% participación]],IF(AND(K142&gt;0,O142&lt;&gt;"Ejecución"),"-",""))</f>
        <v/>
      </c>
      <c r="M142" s="119"/>
      <c r="N142" s="174" t="str">
        <f t="shared" si="5"/>
        <v/>
      </c>
      <c r="O142" s="170" t="s">
        <v>1150</v>
      </c>
      <c r="P142" s="80"/>
    </row>
    <row r="143" spans="1:16" s="7" customFormat="1" ht="24.75" customHeight="1" outlineLevel="1" x14ac:dyDescent="0.25">
      <c r="A143" s="137">
        <v>30</v>
      </c>
      <c r="B143" s="166" t="s">
        <v>2672</v>
      </c>
      <c r="C143" s="167" t="s">
        <v>31</v>
      </c>
      <c r="D143" s="116"/>
      <c r="E143" s="138"/>
      <c r="F143" s="138"/>
      <c r="G143" s="165" t="str">
        <f t="shared" si="4"/>
        <v/>
      </c>
      <c r="H143" s="117"/>
      <c r="I143" s="116"/>
      <c r="J143" s="116"/>
      <c r="K143" s="68"/>
      <c r="L143" s="101" t="str">
        <f>+IF(AND(K143&gt;0,O143="Ejecución"),(K143/877802)*Tabla2815[[#This Row],[% participación]],IF(AND(K143&gt;0,O143&lt;&gt;"Ejecución"),"-",""))</f>
        <v/>
      </c>
      <c r="M143" s="119"/>
      <c r="N143" s="174" t="str">
        <f t="shared" si="5"/>
        <v/>
      </c>
      <c r="O143" s="170" t="s">
        <v>1150</v>
      </c>
      <c r="P143" s="80"/>
    </row>
    <row r="144" spans="1:16" s="7" customFormat="1" ht="24.75" customHeight="1" outlineLevel="1" x14ac:dyDescent="0.25">
      <c r="A144" s="137">
        <v>31</v>
      </c>
      <c r="B144" s="166" t="s">
        <v>2672</v>
      </c>
      <c r="C144" s="167" t="s">
        <v>31</v>
      </c>
      <c r="D144" s="116"/>
      <c r="E144" s="138"/>
      <c r="F144" s="138"/>
      <c r="G144" s="165" t="str">
        <f t="shared" si="4"/>
        <v/>
      </c>
      <c r="H144" s="117"/>
      <c r="I144" s="116"/>
      <c r="J144" s="116"/>
      <c r="K144" s="68"/>
      <c r="L144" s="101" t="str">
        <f>+IF(AND(K144&gt;0,O144="Ejecución"),(K144/877802)*Tabla2815[[#This Row],[% participación]],IF(AND(K144&gt;0,O144&lt;&gt;"Ejecución"),"-",""))</f>
        <v/>
      </c>
      <c r="M144" s="119"/>
      <c r="N144" s="174" t="str">
        <f t="shared" si="5"/>
        <v/>
      </c>
      <c r="O144" s="170" t="s">
        <v>1150</v>
      </c>
      <c r="P144" s="80"/>
    </row>
    <row r="145" spans="1:16" s="7" customFormat="1" ht="24.75" customHeight="1" outlineLevel="1" x14ac:dyDescent="0.25">
      <c r="A145" s="137">
        <v>32</v>
      </c>
      <c r="B145" s="166" t="s">
        <v>2672</v>
      </c>
      <c r="C145" s="167" t="s">
        <v>31</v>
      </c>
      <c r="D145" s="116"/>
      <c r="E145" s="138"/>
      <c r="F145" s="138"/>
      <c r="G145" s="165" t="str">
        <f t="shared" si="4"/>
        <v/>
      </c>
      <c r="H145" s="117"/>
      <c r="I145" s="116"/>
      <c r="J145" s="116"/>
      <c r="K145" s="68"/>
      <c r="L145" s="101" t="str">
        <f>+IF(AND(K145&gt;0,O145="Ejecución"),(K145/877802)*Tabla2815[[#This Row],[% participación]],IF(AND(K145&gt;0,O145&lt;&gt;"Ejecución"),"-",""))</f>
        <v/>
      </c>
      <c r="M145" s="119"/>
      <c r="N145" s="174" t="str">
        <f t="shared" si="5"/>
        <v/>
      </c>
      <c r="O145" s="170" t="s">
        <v>1150</v>
      </c>
      <c r="P145" s="80"/>
    </row>
    <row r="146" spans="1:16" s="7" customFormat="1" ht="24.75" customHeight="1" outlineLevel="1" x14ac:dyDescent="0.25">
      <c r="A146" s="137">
        <v>33</v>
      </c>
      <c r="B146" s="166" t="s">
        <v>2672</v>
      </c>
      <c r="C146" s="167" t="s">
        <v>31</v>
      </c>
      <c r="D146" s="116"/>
      <c r="E146" s="138"/>
      <c r="F146" s="138"/>
      <c r="G146" s="165" t="str">
        <f t="shared" si="4"/>
        <v/>
      </c>
      <c r="H146" s="117"/>
      <c r="I146" s="116"/>
      <c r="J146" s="116"/>
      <c r="K146" s="68"/>
      <c r="L146" s="101" t="str">
        <f>+IF(AND(K146&gt;0,O146="Ejecución"),(K146/877802)*Tabla2815[[#This Row],[% participación]],IF(AND(K146&gt;0,O146&lt;&gt;"Ejecución"),"-",""))</f>
        <v/>
      </c>
      <c r="M146" s="119"/>
      <c r="N146" s="174" t="str">
        <f t="shared" si="5"/>
        <v/>
      </c>
      <c r="O146" s="170" t="s">
        <v>1150</v>
      </c>
      <c r="P146" s="80"/>
    </row>
    <row r="147" spans="1:16" s="7" customFormat="1" ht="24.75" customHeight="1" outlineLevel="1" x14ac:dyDescent="0.25">
      <c r="A147" s="137">
        <v>34</v>
      </c>
      <c r="B147" s="166" t="s">
        <v>2672</v>
      </c>
      <c r="C147" s="167" t="s">
        <v>31</v>
      </c>
      <c r="D147" s="116"/>
      <c r="E147" s="138"/>
      <c r="F147" s="138"/>
      <c r="G147" s="165" t="str">
        <f t="shared" si="4"/>
        <v/>
      </c>
      <c r="H147" s="117"/>
      <c r="I147" s="116"/>
      <c r="J147" s="116"/>
      <c r="K147" s="68"/>
      <c r="L147" s="101" t="str">
        <f>+IF(AND(K147&gt;0,O147="Ejecución"),(K147/877802)*Tabla2815[[#This Row],[% participación]],IF(AND(K147&gt;0,O147&lt;&gt;"Ejecución"),"-",""))</f>
        <v/>
      </c>
      <c r="M147" s="119"/>
      <c r="N147" s="174" t="str">
        <f t="shared" si="5"/>
        <v/>
      </c>
      <c r="O147" s="170" t="s">
        <v>1150</v>
      </c>
      <c r="P147" s="80"/>
    </row>
    <row r="148" spans="1:16" s="7" customFormat="1" ht="24.75" customHeight="1" outlineLevel="1" x14ac:dyDescent="0.25">
      <c r="A148" s="137">
        <v>35</v>
      </c>
      <c r="B148" s="166" t="s">
        <v>2672</v>
      </c>
      <c r="C148" s="167" t="s">
        <v>31</v>
      </c>
      <c r="D148" s="116"/>
      <c r="E148" s="138"/>
      <c r="F148" s="138"/>
      <c r="G148" s="165" t="str">
        <f t="shared" si="4"/>
        <v/>
      </c>
      <c r="H148" s="117"/>
      <c r="I148" s="116"/>
      <c r="J148" s="116"/>
      <c r="K148" s="68"/>
      <c r="L148" s="101" t="str">
        <f>+IF(AND(K148&gt;0,O148="Ejecución"),(K148/877802)*Tabla2815[[#This Row],[% participación]],IF(AND(K148&gt;0,O148&lt;&gt;"Ejecución"),"-",""))</f>
        <v/>
      </c>
      <c r="M148" s="119"/>
      <c r="N148" s="174" t="str">
        <f t="shared" si="5"/>
        <v/>
      </c>
      <c r="O148" s="170" t="s">
        <v>1150</v>
      </c>
      <c r="P148" s="80"/>
    </row>
    <row r="149" spans="1:16" s="7" customFormat="1" ht="24.75" customHeight="1" outlineLevel="1" x14ac:dyDescent="0.25">
      <c r="A149" s="137">
        <v>36</v>
      </c>
      <c r="B149" s="166" t="s">
        <v>2672</v>
      </c>
      <c r="C149" s="167" t="s">
        <v>31</v>
      </c>
      <c r="D149" s="116"/>
      <c r="E149" s="138"/>
      <c r="F149" s="138"/>
      <c r="G149" s="165" t="str">
        <f t="shared" si="4"/>
        <v/>
      </c>
      <c r="H149" s="117"/>
      <c r="I149" s="116"/>
      <c r="J149" s="116"/>
      <c r="K149" s="68"/>
      <c r="L149" s="101" t="str">
        <f>+IF(AND(K149&gt;0,O149="Ejecución"),(K149/877802)*Tabla2815[[#This Row],[% participación]],IF(AND(K149&gt;0,O149&lt;&gt;"Ejecución"),"-",""))</f>
        <v/>
      </c>
      <c r="M149" s="119"/>
      <c r="N149" s="174" t="str">
        <f t="shared" si="5"/>
        <v/>
      </c>
      <c r="O149" s="170" t="s">
        <v>1150</v>
      </c>
      <c r="P149" s="80"/>
    </row>
    <row r="150" spans="1:16" s="7" customFormat="1" ht="24.75" customHeight="1" outlineLevel="1" x14ac:dyDescent="0.25">
      <c r="A150" s="137">
        <v>37</v>
      </c>
      <c r="B150" s="166" t="s">
        <v>2672</v>
      </c>
      <c r="C150" s="167" t="s">
        <v>31</v>
      </c>
      <c r="D150" s="116"/>
      <c r="E150" s="138"/>
      <c r="F150" s="138"/>
      <c r="G150" s="165" t="str">
        <f t="shared" si="4"/>
        <v/>
      </c>
      <c r="H150" s="117"/>
      <c r="I150" s="116"/>
      <c r="J150" s="116"/>
      <c r="K150" s="68"/>
      <c r="L150" s="101" t="str">
        <f>+IF(AND(K150&gt;0,O150="Ejecución"),(K150/877802)*Tabla2815[[#This Row],[% participación]],IF(AND(K150&gt;0,O150&lt;&gt;"Ejecución"),"-",""))</f>
        <v/>
      </c>
      <c r="M150" s="119"/>
      <c r="N150" s="174" t="str">
        <f t="shared" si="5"/>
        <v/>
      </c>
      <c r="O150" s="170" t="s">
        <v>1150</v>
      </c>
      <c r="P150" s="80"/>
    </row>
    <row r="151" spans="1:16" s="7" customFormat="1" ht="24.75" customHeight="1" outlineLevel="1" x14ac:dyDescent="0.25">
      <c r="A151" s="137">
        <v>38</v>
      </c>
      <c r="B151" s="166" t="s">
        <v>2672</v>
      </c>
      <c r="C151" s="167" t="s">
        <v>31</v>
      </c>
      <c r="D151" s="116"/>
      <c r="E151" s="138"/>
      <c r="F151" s="138"/>
      <c r="G151" s="165" t="str">
        <f t="shared" si="4"/>
        <v/>
      </c>
      <c r="H151" s="117"/>
      <c r="I151" s="116"/>
      <c r="J151" s="116"/>
      <c r="K151" s="68"/>
      <c r="L151" s="101" t="str">
        <f>+IF(AND(K151&gt;0,O151="Ejecución"),(K151/877802)*Tabla2815[[#This Row],[% participación]],IF(AND(K151&gt;0,O151&lt;&gt;"Ejecución"),"-",""))</f>
        <v/>
      </c>
      <c r="M151" s="119"/>
      <c r="N151" s="174" t="str">
        <f t="shared" si="5"/>
        <v/>
      </c>
      <c r="O151" s="170" t="s">
        <v>1150</v>
      </c>
      <c r="P151" s="80"/>
    </row>
    <row r="152" spans="1:16" s="7" customFormat="1" ht="24.75" customHeight="1" outlineLevel="1" x14ac:dyDescent="0.25">
      <c r="A152" s="137">
        <v>39</v>
      </c>
      <c r="B152" s="166" t="s">
        <v>2672</v>
      </c>
      <c r="C152" s="167" t="s">
        <v>31</v>
      </c>
      <c r="D152" s="116"/>
      <c r="E152" s="138"/>
      <c r="F152" s="138"/>
      <c r="G152" s="165" t="str">
        <f t="shared" si="4"/>
        <v/>
      </c>
      <c r="H152" s="117"/>
      <c r="I152" s="116"/>
      <c r="J152" s="116"/>
      <c r="K152" s="68"/>
      <c r="L152" s="101" t="str">
        <f>+IF(AND(K152&gt;0,O152="Ejecución"),(K152/877802)*Tabla2815[[#This Row],[% participación]],IF(AND(K152&gt;0,O152&lt;&gt;"Ejecución"),"-",""))</f>
        <v/>
      </c>
      <c r="M152" s="119"/>
      <c r="N152" s="174" t="str">
        <f t="shared" si="5"/>
        <v/>
      </c>
      <c r="O152" s="170" t="s">
        <v>1150</v>
      </c>
      <c r="P152" s="80"/>
    </row>
    <row r="153" spans="1:16" s="7" customFormat="1" ht="24.75" customHeight="1" outlineLevel="1" x14ac:dyDescent="0.25">
      <c r="A153" s="137">
        <v>40</v>
      </c>
      <c r="B153" s="166" t="s">
        <v>2672</v>
      </c>
      <c r="C153" s="167" t="s">
        <v>31</v>
      </c>
      <c r="D153" s="116"/>
      <c r="E153" s="138"/>
      <c r="F153" s="138"/>
      <c r="G153" s="165" t="str">
        <f t="shared" si="4"/>
        <v/>
      </c>
      <c r="H153" s="117"/>
      <c r="I153" s="116"/>
      <c r="J153" s="116"/>
      <c r="K153" s="68"/>
      <c r="L153" s="101" t="str">
        <f>+IF(AND(K153&gt;0,O153="Ejecución"),(K153/877802)*Tabla2815[[#This Row],[% participación]],IF(AND(K153&gt;0,O153&lt;&gt;"Ejecución"),"-",""))</f>
        <v/>
      </c>
      <c r="M153" s="119"/>
      <c r="N153" s="174" t="str">
        <f t="shared" si="5"/>
        <v/>
      </c>
      <c r="O153" s="170" t="s">
        <v>1150</v>
      </c>
      <c r="P153" s="80"/>
    </row>
    <row r="154" spans="1:16" s="7" customFormat="1" ht="24.75" customHeight="1" outlineLevel="1" x14ac:dyDescent="0.25">
      <c r="A154" s="137">
        <v>41</v>
      </c>
      <c r="B154" s="166" t="s">
        <v>2672</v>
      </c>
      <c r="C154" s="167" t="s">
        <v>31</v>
      </c>
      <c r="D154" s="116"/>
      <c r="E154" s="138"/>
      <c r="F154" s="138"/>
      <c r="G154" s="165" t="str">
        <f t="shared" si="4"/>
        <v/>
      </c>
      <c r="H154" s="117"/>
      <c r="I154" s="116"/>
      <c r="J154" s="116"/>
      <c r="K154" s="68"/>
      <c r="L154" s="101" t="str">
        <f>+IF(AND(K154&gt;0,O154="Ejecución"),(K154/877802)*Tabla2815[[#This Row],[% participación]],IF(AND(K154&gt;0,O154&lt;&gt;"Ejecución"),"-",""))</f>
        <v/>
      </c>
      <c r="M154" s="119"/>
      <c r="N154" s="174" t="str">
        <f t="shared" si="5"/>
        <v/>
      </c>
      <c r="O154" s="170" t="s">
        <v>1150</v>
      </c>
      <c r="P154" s="80"/>
    </row>
    <row r="155" spans="1:16" s="7" customFormat="1" ht="24.75" customHeight="1" outlineLevel="1" x14ac:dyDescent="0.25">
      <c r="A155" s="137">
        <v>42</v>
      </c>
      <c r="B155" s="166" t="s">
        <v>2672</v>
      </c>
      <c r="C155" s="167" t="s">
        <v>31</v>
      </c>
      <c r="D155" s="116"/>
      <c r="E155" s="138"/>
      <c r="F155" s="138"/>
      <c r="G155" s="165" t="str">
        <f t="shared" si="4"/>
        <v/>
      </c>
      <c r="H155" s="117"/>
      <c r="I155" s="116"/>
      <c r="J155" s="116"/>
      <c r="K155" s="68"/>
      <c r="L155" s="101" t="str">
        <f>+IF(AND(K155&gt;0,O155="Ejecución"),(K155/877802)*Tabla2815[[#This Row],[% participación]],IF(AND(K155&gt;0,O155&lt;&gt;"Ejecución"),"-",""))</f>
        <v/>
      </c>
      <c r="M155" s="119"/>
      <c r="N155" s="174" t="str">
        <f t="shared" si="5"/>
        <v/>
      </c>
      <c r="O155" s="170" t="s">
        <v>1150</v>
      </c>
      <c r="P155" s="80"/>
    </row>
    <row r="156" spans="1:16" s="7" customFormat="1" ht="24" customHeight="1" outlineLevel="1" x14ac:dyDescent="0.25">
      <c r="A156" s="137">
        <v>43</v>
      </c>
      <c r="B156" s="166" t="s">
        <v>2672</v>
      </c>
      <c r="C156" s="167" t="s">
        <v>31</v>
      </c>
      <c r="D156" s="116"/>
      <c r="E156" s="138"/>
      <c r="F156" s="138"/>
      <c r="G156" s="165" t="str">
        <f t="shared" si="4"/>
        <v/>
      </c>
      <c r="H156" s="117"/>
      <c r="I156" s="116"/>
      <c r="J156" s="116"/>
      <c r="K156" s="68"/>
      <c r="L156" s="101" t="str">
        <f>+IF(AND(K156&gt;0,O156="Ejecución"),(K156/877802)*Tabla2815[[#This Row],[% participación]],IF(AND(K156&gt;0,O156&lt;&gt;"Ejecución"),"-",""))</f>
        <v/>
      </c>
      <c r="M156" s="119"/>
      <c r="N156" s="174" t="str">
        <f t="shared" si="5"/>
        <v/>
      </c>
      <c r="O156" s="170" t="s">
        <v>1150</v>
      </c>
      <c r="P156" s="80"/>
    </row>
    <row r="157" spans="1:16" s="7" customFormat="1" ht="24.75" customHeight="1" outlineLevel="1" x14ac:dyDescent="0.25">
      <c r="A157" s="137">
        <v>44</v>
      </c>
      <c r="B157" s="166" t="s">
        <v>2672</v>
      </c>
      <c r="C157" s="167" t="s">
        <v>31</v>
      </c>
      <c r="D157" s="116"/>
      <c r="E157" s="138"/>
      <c r="F157" s="138"/>
      <c r="G157" s="165" t="str">
        <f t="shared" si="4"/>
        <v/>
      </c>
      <c r="H157" s="117"/>
      <c r="I157" s="116"/>
      <c r="J157" s="116"/>
      <c r="K157" s="68"/>
      <c r="L157" s="101" t="str">
        <f>+IF(AND(K157&gt;0,O157="Ejecución"),(K157/877802)*Tabla2815[[#This Row],[% participación]],IF(AND(K157&gt;0,O157&lt;&gt;"Ejecución"),"-",""))</f>
        <v/>
      </c>
      <c r="M157" s="119"/>
      <c r="N157" s="174" t="str">
        <f t="shared" si="5"/>
        <v/>
      </c>
      <c r="O157" s="170" t="s">
        <v>1150</v>
      </c>
      <c r="P157" s="80"/>
    </row>
    <row r="158" spans="1:16" s="7" customFormat="1" ht="24.75" customHeight="1" outlineLevel="1" x14ac:dyDescent="0.25">
      <c r="A158" s="137">
        <v>45</v>
      </c>
      <c r="B158" s="166" t="s">
        <v>2672</v>
      </c>
      <c r="C158" s="167" t="s">
        <v>31</v>
      </c>
      <c r="D158" s="116"/>
      <c r="E158" s="138"/>
      <c r="F158" s="138"/>
      <c r="G158" s="165" t="str">
        <f t="shared" si="4"/>
        <v/>
      </c>
      <c r="H158" s="117"/>
      <c r="I158" s="116"/>
      <c r="J158" s="116"/>
      <c r="K158" s="68"/>
      <c r="L158" s="101" t="str">
        <f>+IF(AND(K158&gt;0,O158="Ejecución"),(K158/877802)*Tabla2815[[#This Row],[% participación]],IF(AND(K158&gt;0,O158&lt;&gt;"Ejecución"),"-",""))</f>
        <v/>
      </c>
      <c r="M158" s="119"/>
      <c r="N158" s="174" t="str">
        <f t="shared" si="5"/>
        <v/>
      </c>
      <c r="O158" s="170" t="s">
        <v>1150</v>
      </c>
      <c r="P158" s="80"/>
    </row>
    <row r="159" spans="1:16" s="7" customFormat="1" ht="24.75" customHeight="1" outlineLevel="1" x14ac:dyDescent="0.25">
      <c r="A159" s="137">
        <v>46</v>
      </c>
      <c r="B159" s="166" t="s">
        <v>2672</v>
      </c>
      <c r="C159" s="167" t="s">
        <v>31</v>
      </c>
      <c r="D159" s="116"/>
      <c r="E159" s="138"/>
      <c r="F159" s="138"/>
      <c r="G159" s="165" t="str">
        <f t="shared" si="4"/>
        <v/>
      </c>
      <c r="H159" s="117"/>
      <c r="I159" s="116"/>
      <c r="J159" s="116"/>
      <c r="K159" s="68"/>
      <c r="L159" s="101" t="str">
        <f>+IF(AND(K159&gt;0,O159="Ejecución"),(K159/877802)*Tabla2815[[#This Row],[% participación]],IF(AND(K159&gt;0,O159&lt;&gt;"Ejecución"),"-",""))</f>
        <v/>
      </c>
      <c r="M159" s="119"/>
      <c r="N159" s="174" t="str">
        <f t="shared" si="5"/>
        <v/>
      </c>
      <c r="O159" s="170" t="s">
        <v>1150</v>
      </c>
      <c r="P159" s="80"/>
    </row>
    <row r="160" spans="1:16" s="7" customFormat="1" ht="24.75" customHeight="1" outlineLevel="1" thickBot="1" x14ac:dyDescent="0.3">
      <c r="A160" s="137">
        <v>47</v>
      </c>
      <c r="B160" s="166" t="s">
        <v>2672</v>
      </c>
      <c r="C160" s="167" t="s">
        <v>31</v>
      </c>
      <c r="D160" s="116"/>
      <c r="E160" s="138"/>
      <c r="F160" s="138"/>
      <c r="G160" s="165" t="str">
        <f t="shared" si="4"/>
        <v/>
      </c>
      <c r="H160" s="117"/>
      <c r="I160" s="116"/>
      <c r="J160" s="116"/>
      <c r="K160" s="68"/>
      <c r="L160" s="101" t="str">
        <f>+IF(AND(K160&gt;0,O160="Ejecución"),(K160/877802)*Tabla2815[[#This Row],[% participación]],IF(AND(K160&gt;0,O160&lt;&gt;"Ejecución"),"-",""))</f>
        <v/>
      </c>
      <c r="M160" s="119"/>
      <c r="N160" s="174" t="str">
        <f t="shared" si="5"/>
        <v/>
      </c>
      <c r="O160" s="170" t="s">
        <v>1150</v>
      </c>
      <c r="P160" s="80"/>
    </row>
    <row r="161" spans="1:28" ht="23.1" customHeight="1" thickBot="1" x14ac:dyDescent="0.3">
      <c r="O161" s="178" t="str">
        <f>HYPERLINK("#Integrante_6!A1","INICIO")</f>
        <v>INICIO</v>
      </c>
    </row>
    <row r="162" spans="1:28" s="19" customFormat="1" ht="31.5" customHeight="1" thickBot="1" x14ac:dyDescent="0.3">
      <c r="A162" s="203" t="s">
        <v>13</v>
      </c>
      <c r="B162" s="204"/>
      <c r="C162" s="204"/>
      <c r="D162" s="204"/>
      <c r="E162" s="208"/>
      <c r="F162" s="204" t="s">
        <v>15</v>
      </c>
      <c r="G162" s="204"/>
      <c r="H162" s="204"/>
      <c r="I162" s="203" t="s">
        <v>16</v>
      </c>
      <c r="J162" s="204"/>
      <c r="K162" s="204"/>
      <c r="L162" s="204"/>
      <c r="M162" s="204"/>
      <c r="N162" s="204"/>
      <c r="O162" s="208"/>
      <c r="P162" s="77"/>
    </row>
    <row r="163" spans="1:28" ht="51.75" customHeight="1" x14ac:dyDescent="0.25">
      <c r="A163" s="249" t="s">
        <v>2665</v>
      </c>
      <c r="B163" s="250"/>
      <c r="C163" s="250"/>
      <c r="D163" s="250"/>
      <c r="E163" s="251"/>
      <c r="F163" s="252" t="s">
        <v>2666</v>
      </c>
      <c r="G163" s="252"/>
      <c r="H163" s="252"/>
      <c r="I163" s="249" t="s">
        <v>2635</v>
      </c>
      <c r="J163" s="250"/>
      <c r="K163" s="250"/>
      <c r="L163" s="250"/>
      <c r="M163" s="250"/>
      <c r="N163" s="250"/>
      <c r="O163" s="251"/>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05" t="s">
        <v>2618</v>
      </c>
      <c r="C165" s="205"/>
      <c r="D165" s="205"/>
      <c r="E165" s="8"/>
      <c r="F165" s="5"/>
      <c r="G165" s="253" t="s">
        <v>2618</v>
      </c>
      <c r="H165" s="253"/>
      <c r="I165" s="254" t="s">
        <v>1164</v>
      </c>
      <c r="J165" s="255"/>
      <c r="K165" s="255"/>
      <c r="L165" s="255"/>
      <c r="M165" s="255"/>
      <c r="N165" s="107"/>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c r="E167" s="8"/>
      <c r="F167" s="5"/>
      <c r="G167" s="107"/>
      <c r="I167" s="256" t="s">
        <v>2648</v>
      </c>
      <c r="J167" s="257"/>
      <c r="K167" s="257"/>
      <c r="L167" s="257"/>
      <c r="M167" s="257"/>
      <c r="N167" s="257"/>
      <c r="O167" s="258"/>
      <c r="U167" s="51"/>
    </row>
    <row r="168" spans="1:28" x14ac:dyDescent="0.25">
      <c r="A168" s="9"/>
      <c r="B168" s="267" t="s">
        <v>2663</v>
      </c>
      <c r="C168" s="267"/>
      <c r="D168" s="267"/>
      <c r="E168" s="8"/>
      <c r="F168" s="5"/>
      <c r="H168" s="82" t="s">
        <v>2662</v>
      </c>
      <c r="I168" s="256"/>
      <c r="J168" s="257"/>
      <c r="K168" s="257"/>
      <c r="L168" s="257"/>
      <c r="M168" s="257"/>
      <c r="N168" s="257"/>
      <c r="O168" s="258"/>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2678</v>
      </c>
      <c r="B172" s="204"/>
      <c r="C172" s="204"/>
      <c r="D172" s="204"/>
      <c r="E172" s="204"/>
      <c r="F172" s="204"/>
      <c r="G172" s="204"/>
      <c r="H172" s="204"/>
      <c r="I172" s="204"/>
      <c r="J172" s="204"/>
      <c r="K172" s="204"/>
      <c r="L172" s="204"/>
      <c r="M172" s="204"/>
      <c r="N172" s="204"/>
      <c r="O172" s="208"/>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9" t="s">
        <v>2671</v>
      </c>
      <c r="C176" s="259"/>
      <c r="D176" s="259"/>
      <c r="E176" s="259"/>
      <c r="F176" s="259"/>
      <c r="G176" s="259"/>
      <c r="H176" s="20"/>
      <c r="I176" s="263" t="s">
        <v>2675</v>
      </c>
      <c r="J176" s="264"/>
      <c r="K176" s="264"/>
      <c r="L176" s="264"/>
      <c r="M176" s="264"/>
      <c r="O176" s="178" t="str">
        <f>HYPERLINK("#Integrante_6!A1","INICIO")</f>
        <v>INICIO</v>
      </c>
      <c r="Q176" s="19"/>
      <c r="R176" s="19"/>
      <c r="S176" s="19"/>
      <c r="T176" s="19"/>
      <c r="U176" s="19"/>
      <c r="V176" s="19"/>
      <c r="W176" s="19"/>
      <c r="X176" s="19"/>
      <c r="Y176" s="19"/>
      <c r="Z176" s="19"/>
      <c r="AA176" s="19"/>
      <c r="AB176" s="19"/>
    </row>
    <row r="177" spans="1:28" ht="23.25" x14ac:dyDescent="0.25">
      <c r="A177" s="9"/>
      <c r="B177" s="232" t="s">
        <v>17</v>
      </c>
      <c r="C177" s="233"/>
      <c r="D177" s="234"/>
      <c r="E177" s="263" t="s">
        <v>2620</v>
      </c>
      <c r="F177" s="264"/>
      <c r="G177" s="265"/>
      <c r="H177" s="5"/>
      <c r="I177" s="232" t="s">
        <v>17</v>
      </c>
      <c r="J177" s="233"/>
      <c r="K177" s="233"/>
      <c r="L177" s="234"/>
      <c r="M177" s="241" t="s">
        <v>2680</v>
      </c>
      <c r="O177" s="8"/>
      <c r="Q177" s="19"/>
      <c r="R177" s="19"/>
      <c r="S177" s="157"/>
      <c r="T177" s="19"/>
      <c r="U177" s="19"/>
      <c r="V177" s="19"/>
      <c r="W177" s="19"/>
      <c r="X177" s="19"/>
      <c r="Y177" s="19"/>
      <c r="Z177" s="19"/>
      <c r="AA177" s="19"/>
      <c r="AB177" s="19"/>
    </row>
    <row r="178" spans="1:28" ht="23.25" x14ac:dyDescent="0.25">
      <c r="A178" s="9"/>
      <c r="B178" s="260"/>
      <c r="C178" s="261"/>
      <c r="D178" s="262"/>
      <c r="E178" s="157" t="s">
        <v>2621</v>
      </c>
      <c r="F178" s="157" t="s">
        <v>2622</v>
      </c>
      <c r="G178" s="157" t="s">
        <v>2623</v>
      </c>
      <c r="H178" s="5"/>
      <c r="I178" s="260"/>
      <c r="J178" s="261"/>
      <c r="K178" s="261"/>
      <c r="L178" s="262"/>
      <c r="M178" s="242"/>
      <c r="O178" s="8"/>
      <c r="Q178" s="19"/>
      <c r="R178" s="19"/>
      <c r="S178" s="157" t="s">
        <v>2623</v>
      </c>
      <c r="T178" s="19"/>
      <c r="U178" s="19"/>
      <c r="V178" s="19"/>
      <c r="W178" s="19"/>
      <c r="X178" s="19"/>
      <c r="Y178" s="19"/>
      <c r="Z178" s="19"/>
      <c r="AA178" s="19"/>
      <c r="AB178" s="19"/>
    </row>
    <row r="179" spans="1:28" ht="23.25" x14ac:dyDescent="0.25">
      <c r="A179" s="9"/>
      <c r="B179" s="230" t="s">
        <v>2671</v>
      </c>
      <c r="C179" s="230"/>
      <c r="D179" s="230"/>
      <c r="E179" s="24">
        <v>0.02</v>
      </c>
      <c r="F179" s="171"/>
      <c r="G179" s="172" t="str">
        <f>IF(F179&gt;0,SUM(E179+F179),"")</f>
        <v/>
      </c>
      <c r="H179" s="5"/>
      <c r="I179" s="221" t="s">
        <v>2673</v>
      </c>
      <c r="J179" s="222"/>
      <c r="K179" s="222"/>
      <c r="L179" s="223"/>
      <c r="M179" s="171"/>
      <c r="O179" s="8"/>
      <c r="Q179" s="19"/>
      <c r="R179" s="19"/>
      <c r="S179" s="172" t="str">
        <f>IF(M179&gt;0,SUM(L179+M179),"")</f>
        <v/>
      </c>
      <c r="T179" s="19"/>
      <c r="U179" s="19"/>
      <c r="V179" s="19"/>
      <c r="W179" s="19"/>
      <c r="X179" s="19"/>
      <c r="Y179" s="19"/>
      <c r="Z179" s="19"/>
      <c r="AA179" s="19"/>
      <c r="AB179" s="19"/>
    </row>
    <row r="180" spans="1:28" ht="23.25" hidden="1" x14ac:dyDescent="0.25">
      <c r="A180" s="9"/>
      <c r="B180" s="230" t="s">
        <v>1165</v>
      </c>
      <c r="C180" s="230"/>
      <c r="D180" s="230"/>
      <c r="E180" s="24">
        <v>0.02</v>
      </c>
      <c r="F180" s="69"/>
      <c r="G180" s="156" t="str">
        <f>IF(F180&gt;0,SUM(E180+F180),"")</f>
        <v/>
      </c>
      <c r="H180" s="5"/>
      <c r="I180" s="221" t="s">
        <v>1169</v>
      </c>
      <c r="J180" s="222"/>
      <c r="K180" s="22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30" t="s">
        <v>1166</v>
      </c>
      <c r="C181" s="230"/>
      <c r="D181" s="230"/>
      <c r="E181" s="24">
        <v>0.02</v>
      </c>
      <c r="F181" s="69"/>
      <c r="G181" s="156" t="str">
        <f>IF(F181&gt;0,SUM(E181+F181),"")</f>
        <v/>
      </c>
      <c r="H181" s="5"/>
      <c r="I181" s="221" t="s">
        <v>1170</v>
      </c>
      <c r="J181" s="222"/>
      <c r="K181" s="223"/>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30" t="s">
        <v>1167</v>
      </c>
      <c r="C182" s="230"/>
      <c r="D182" s="230"/>
      <c r="E182" s="24">
        <v>0.03</v>
      </c>
      <c r="F182" s="69"/>
      <c r="G182" s="156" t="str">
        <f>IF(F182&gt;0,SUM(E182+F182),"")</f>
        <v/>
      </c>
      <c r="H182" s="5"/>
      <c r="I182" s="221" t="s">
        <v>1171</v>
      </c>
      <c r="J182" s="222"/>
      <c r="K182" s="223"/>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1" t="s">
        <v>1172</v>
      </c>
      <c r="J183" s="222"/>
      <c r="K183" s="223"/>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v>
      </c>
      <c r="D185" s="162" t="s">
        <v>2633</v>
      </c>
      <c r="E185" s="95">
        <f>+(C185*SUM(K20:K35))</f>
        <v>0</v>
      </c>
      <c r="F185" s="93"/>
      <c r="G185" s="94"/>
      <c r="H185" s="89"/>
      <c r="I185" s="91" t="s">
        <v>2632</v>
      </c>
      <c r="J185" s="177">
        <f>M179</f>
        <v>0</v>
      </c>
      <c r="K185" s="231" t="s">
        <v>2633</v>
      </c>
      <c r="L185" s="231"/>
      <c r="M185" s="95">
        <f>+J185*K20</f>
        <v>0</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8"/>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46" t="s">
        <v>2641</v>
      </c>
      <c r="C192" s="246"/>
      <c r="E192" s="5" t="s">
        <v>20</v>
      </c>
      <c r="H192" s="160" t="s">
        <v>24</v>
      </c>
      <c r="J192" s="5" t="s">
        <v>2642</v>
      </c>
      <c r="K192" s="5"/>
      <c r="M192" s="5"/>
      <c r="N192" s="5"/>
      <c r="O192" s="8"/>
      <c r="Q192" s="147"/>
      <c r="R192" s="148"/>
      <c r="S192" s="148"/>
      <c r="T192" s="147"/>
    </row>
    <row r="193" spans="1:18" x14ac:dyDescent="0.25">
      <c r="A193" s="9"/>
      <c r="C193" s="121"/>
      <c r="D193" s="5"/>
      <c r="E193" s="120"/>
      <c r="F193" s="5"/>
      <c r="G193" s="5"/>
      <c r="H193" s="140"/>
      <c r="J193" s="5"/>
      <c r="K193" s="121"/>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8"/>
      <c r="P197" s="77"/>
    </row>
    <row r="198" spans="1:18" ht="21.75" thickBot="1" x14ac:dyDescent="0.3">
      <c r="A198" s="9"/>
      <c r="B198" s="5"/>
      <c r="C198" s="5"/>
      <c r="D198" s="5"/>
      <c r="E198" s="5"/>
      <c r="F198" s="5"/>
      <c r="G198" s="5"/>
      <c r="H198" s="5"/>
      <c r="I198" s="5"/>
      <c r="J198" s="5"/>
      <c r="K198" s="5"/>
      <c r="L198" s="5"/>
      <c r="M198" s="5"/>
      <c r="N198" s="5"/>
      <c r="O198" s="178" t="str">
        <f>HYPERLINK("#Integrante_6!A1","INICIO")</f>
        <v>INICIO</v>
      </c>
    </row>
    <row r="199" spans="1:18" ht="231" customHeight="1" x14ac:dyDescent="0.25">
      <c r="A199" s="9"/>
      <c r="B199" s="220" t="s">
        <v>2664</v>
      </c>
      <c r="C199" s="220"/>
      <c r="D199" s="220"/>
      <c r="E199" s="220"/>
      <c r="F199" s="220"/>
      <c r="G199" s="220"/>
      <c r="H199" s="220"/>
      <c r="I199" s="220"/>
      <c r="J199" s="220"/>
      <c r="K199" s="220"/>
      <c r="L199" s="220"/>
      <c r="M199" s="220"/>
      <c r="N199" s="220"/>
      <c r="O199" s="8"/>
    </row>
    <row r="200" spans="1:18" x14ac:dyDescent="0.25">
      <c r="A200" s="9"/>
      <c r="B200" s="243"/>
      <c r="C200" s="243"/>
      <c r="D200" s="243"/>
      <c r="E200" s="243"/>
      <c r="F200" s="243"/>
      <c r="G200" s="243"/>
      <c r="H200" s="243"/>
      <c r="I200" s="243"/>
      <c r="J200" s="243"/>
      <c r="K200" s="243"/>
      <c r="L200" s="243"/>
      <c r="M200" s="243"/>
      <c r="N200" s="243"/>
      <c r="O200" s="8"/>
    </row>
    <row r="201" spans="1:18" x14ac:dyDescent="0.25">
      <c r="A201" s="9"/>
      <c r="B201" s="244" t="s">
        <v>2653</v>
      </c>
      <c r="C201" s="245"/>
      <c r="D201" s="245"/>
      <c r="E201" s="245"/>
      <c r="F201" s="245"/>
      <c r="G201" s="245"/>
      <c r="H201" s="245"/>
      <c r="I201" s="245"/>
      <c r="J201" s="245"/>
      <c r="K201" s="245"/>
      <c r="L201" s="245"/>
      <c r="M201" s="245"/>
      <c r="N201" s="245"/>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c r="J211" s="27" t="s">
        <v>2627</v>
      </c>
      <c r="K211" s="141"/>
      <c r="L211" s="21"/>
      <c r="M211" s="21"/>
      <c r="N211" s="21"/>
      <c r="O211" s="8"/>
    </row>
    <row r="212" spans="1:15" x14ac:dyDescent="0.25">
      <c r="A212" s="9"/>
      <c r="B212" s="27" t="s">
        <v>2624</v>
      </c>
      <c r="C212" s="140"/>
      <c r="D212" s="21"/>
      <c r="G212" s="27" t="s">
        <v>2626</v>
      </c>
      <c r="H212" s="141"/>
      <c r="J212" s="27" t="s">
        <v>2628</v>
      </c>
      <c r="K212" s="140"/>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6130PW3BiLLUnz2qqtuIy9MJAxgFA8Rt0/kvkC9A3Iq2KuRiPgmJ1q9LGN91BlL39D40h7F+iWtssqKA+6xseQ==" saltValue="Gp1ecT901U3pzSXPZynTEg=="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9FB4E7E4-7116-4F86-9499-7E2E234E2773}">
      <formula1>100000000</formula1>
      <formula2>999999999</formula2>
    </dataValidation>
    <dataValidation type="textLength" showInputMessage="1" showErrorMessage="1" errorTitle="Error" error="Debe tener un máximo de 20 caracteres" sqref="C15" xr:uid="{A52E7037-89F1-4E26-A024-036D279F4382}">
      <formula1>0</formula1>
      <formula2>25</formula2>
    </dataValidation>
    <dataValidation type="whole" allowBlank="1" showInputMessage="1" showErrorMessage="1" sqref="E193" xr:uid="{21F1FA6D-0237-4B55-8349-CB1F3BF73552}">
      <formula1>1</formula1>
      <formula2>1000000</formula2>
    </dataValidation>
    <dataValidation type="textLength" allowBlank="1" showInputMessage="1" showErrorMessage="1" sqref="H193" xr:uid="{54EB0DB1-BF6D-4CB3-AAC1-E18616DAB4E6}">
      <formula1>3</formula1>
      <formula2>100</formula2>
    </dataValidation>
    <dataValidation type="decimal" allowBlank="1" showInputMessage="1" showErrorMessage="1" sqref="N114:N160" xr:uid="{E746A337-3A3D-438E-AD98-A1E401AAF41D}">
      <formula1>0</formula1>
      <formula2>100</formula2>
    </dataValidation>
    <dataValidation type="date" allowBlank="1" showInputMessage="1" showErrorMessage="1" sqref="F48:F107 E114:F160 K193 C193" xr:uid="{9EA19BB9-EC3D-4FA7-84D8-F31C2FC3A6F7}">
      <formula1>1</formula1>
      <formula2>401769</formula2>
    </dataValidation>
    <dataValidation type="date" allowBlank="1" showInputMessage="1" showErrorMessage="1" sqref="E48:E107" xr:uid="{7E3C3FB2-4CC1-448F-B101-FFC28F71BEA4}">
      <formula1>1</formula1>
      <formula2>54789</formula2>
    </dataValidation>
    <dataValidation type="date" allowBlank="1" showInputMessage="1" showErrorMessage="1" sqref="L20:M35" xr:uid="{D01EA5BA-78DC-411E-BD6C-C0B7C63976C1}">
      <formula1>32874</formula1>
      <formula2>54789</formula2>
    </dataValidation>
    <dataValidation type="whole" allowBlank="1" showInputMessage="1" showErrorMessage="1" sqref="K21:K35" xr:uid="{1A3B28F4-BADC-42D8-8569-3EFFE9D575DF}">
      <formula1>0</formula1>
      <formula2>9999999999</formula2>
    </dataValidation>
    <dataValidation type="whole" allowBlank="1" showInputMessage="1" showErrorMessage="1" sqref="K20" xr:uid="{24D82AD8-C6B4-48C2-94A8-E8C17585AAFB}">
      <formula1>0</formula1>
      <formula2>99999999999</formula2>
    </dataValidation>
    <dataValidation type="whole" showInputMessage="1" showErrorMessage="1" sqref="B20" xr:uid="{6B121A07-A5CD-4EB3-B9FC-9AA634590628}">
      <formula1>100000000</formula1>
      <formula2>999999999</formula2>
    </dataValidation>
    <dataValidation type="list" showInputMessage="1" showErrorMessage="1" sqref="G167" xr:uid="{9781A927-F074-4E08-9A53-CC345A29394C}">
      <formula1>SinoA</formula1>
    </dataValidation>
    <dataValidation type="whole" allowBlank="1" showInputMessage="1" showErrorMessage="1" sqref="K48:K107" xr:uid="{99D3D833-3D96-44D0-9D10-61B9CF93BB00}">
      <formula1>0</formula1>
      <formula2>99999999999999900</formula2>
    </dataValidation>
    <dataValidation type="whole" allowBlank="1" showInputMessage="1" showErrorMessage="1" sqref="K114:K160" xr:uid="{BB9ADA0E-C94C-465B-B77C-997E232193AC}">
      <formula1>0</formula1>
      <formula2>9999999999999</formula2>
    </dataValidation>
    <dataValidation type="list" showInputMessage="1" showErrorMessage="1" sqref="J24" xr:uid="{46A3FC1E-A796-4A50-935F-7635BC11C7E4}">
      <formula1>INDIRECT(DEPeseldt5)</formula1>
    </dataValidation>
    <dataValidation type="list" showInputMessage="1" showErrorMessage="1" sqref="J23" xr:uid="{16E7D410-7874-477B-91C7-498F6C0B8BDA}">
      <formula1>INDIRECT(DEPeseldt4)</formula1>
    </dataValidation>
    <dataValidation type="list" showInputMessage="1" showErrorMessage="1" sqref="J22" xr:uid="{BDD25E49-E5F5-4341-8C0B-723BAC3BAA58}">
      <formula1>INDIRECT(DEPeseldt3)</formula1>
    </dataValidation>
    <dataValidation type="list" showInputMessage="1" showErrorMessage="1" sqref="J21" xr:uid="{6C16E07C-4EBB-41D5-8C64-D3A365282067}">
      <formula1>INDIRECT(DEPeseldt2)</formula1>
    </dataValidation>
    <dataValidation type="list" showInputMessage="1" showErrorMessage="1" sqref="J20" xr:uid="{FEE50992-1AB0-45A4-A59B-F7C8943EF79D}">
      <formula1>INDIRECT(DEPeseldt1)</formula1>
    </dataValidation>
    <dataValidation showInputMessage="1" showErrorMessage="1" sqref="B38 B21:B35 J15 C114:C160 O114:O160" xr:uid="{FB05A91A-B72F-4C97-996C-67A8F68692BE}"/>
    <dataValidation type="list" showInputMessage="1" showErrorMessage="1" sqref="J48" xr:uid="{1B597358-2BFD-4223-B8CE-4632F7DC9148}">
      <formula1>INDIRECT(DptoSel1)</formula1>
    </dataValidation>
    <dataValidation type="list" showInputMessage="1" showErrorMessage="1" sqref="J49" xr:uid="{A0CCCD83-4108-40CF-A71A-9C1A8C75F704}">
      <formula1>INDIRECT(DptoSel2)</formula1>
    </dataValidation>
    <dataValidation type="list" showInputMessage="1" showErrorMessage="1" sqref="J50" xr:uid="{B12CCD76-49C2-4011-9230-35D3784F4888}">
      <formula1>INDIRECT(DptoSel3)</formula1>
    </dataValidation>
    <dataValidation type="list" showInputMessage="1" showErrorMessage="1" sqref="J51" xr:uid="{3EA3FE0C-5849-415F-8BBB-6C5F128D28BB}">
      <formula1>INDIRECT(DptoSel4)</formula1>
    </dataValidation>
    <dataValidation type="list" showInputMessage="1" showErrorMessage="1" sqref="J52" xr:uid="{6D1D1C87-F552-4B5E-ADDB-8845246568AB}">
      <formula1>INDIRECT(DptoSel5)</formula1>
    </dataValidation>
    <dataValidation type="list" showInputMessage="1" showErrorMessage="1" sqref="J53" xr:uid="{637E18DE-371F-49FB-B86D-059BE5E3C458}">
      <formula1>INDIRECT(DptoSel6)</formula1>
    </dataValidation>
    <dataValidation type="list" showInputMessage="1" showErrorMessage="1" sqref="J54" xr:uid="{69D67AF1-D716-4EB0-9F16-5219D96B08C7}">
      <formula1>INDIRECT(DptoSel7)</formula1>
    </dataValidation>
    <dataValidation type="list" showInputMessage="1" showErrorMessage="1" sqref="J55" xr:uid="{52C50607-6A7B-4E41-96DC-1F85568A1F2D}">
      <formula1>INDIRECT(DptoSel8)</formula1>
    </dataValidation>
    <dataValidation type="list" showInputMessage="1" showErrorMessage="1" sqref="J56" xr:uid="{C91DF7B2-66F0-4E1A-9F2F-A7094C1B2515}">
      <formula1>INDIRECT(DptoSel9)</formula1>
    </dataValidation>
    <dataValidation type="list" showInputMessage="1" showErrorMessage="1" sqref="I114:I160 I48:I107 I20:I35" xr:uid="{39D1CB2A-A2D4-45DB-B522-5B0E99D7032B}">
      <formula1>DEPARTAMENTO</formula1>
    </dataValidation>
    <dataValidation type="list" showInputMessage="1" showErrorMessage="1" sqref="J114:J160 J25:J35 J57:J107" xr:uid="{E7533999-B6A1-4D8F-A14B-66388821D488}">
      <formula1>INDIRECT(I25)</formula1>
    </dataValidation>
    <dataValidation type="decimal" allowBlank="1" showInputMessage="1" showErrorMessage="1" sqref="M179" xr:uid="{16699DDF-11B6-4113-A0B4-153C12B723EF}">
      <formula1>0.02</formula1>
      <formula2>0.05</formula2>
    </dataValidation>
    <dataValidation type="decimal" allowBlank="1" showInputMessage="1" showErrorMessage="1" sqref="N15" xr:uid="{86F6DA32-7B0F-4D2B-A951-4CDB2B69B81A}">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71AD2093-28E5-454F-B53E-A3559E0D6B7B}">
          <x14:formula1>
            <xm:f>Listas!$B$2:$B$3</xm:f>
          </x14:formula1>
          <xm:sqref>D167 L48:L107 M114:M160 N165 O48:O107</xm:sqref>
        </x14:dataValidation>
        <x14:dataValidation type="list" showInputMessage="1" showErrorMessage="1" xr:uid="{D95FC98C-78EE-4EE0-B290-9A61D01009D5}">
          <x14:formula1>
            <xm:f>Listas!$F$2:$F$34</xm:f>
          </x14:formula1>
          <xm:sqref>H15</xm:sqref>
        </x14:dataValidation>
        <x14:dataValidation type="list" showInputMessage="1" showErrorMessage="1" xr:uid="{B360BDE1-8305-4122-BC20-EA465AB4F710}">
          <x14:formula1>
            <xm:f>Listas!$A$2:$A$4</xm:f>
          </x14:formula1>
          <xm:sqref>C48:C107</xm:sqref>
        </x14:dataValidation>
        <x14:dataValidation type="list" showInputMessage="1" showErrorMessage="1" xr:uid="{875E8642-CB35-486F-8937-66339D071ED7}">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2655</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2656</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a65d333d-5b59-4810-bc94-b80d9325abbc"/>
    <ds:schemaRef ds:uri="4fb10211-09fb-4e80-9f0b-184718d5d98c"/>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DARY REALPE</cp:lastModifiedBy>
  <cp:lastPrinted>2020-12-11T17:12:38Z</cp:lastPrinted>
  <dcterms:created xsi:type="dcterms:W3CDTF">2020-10-14T21:57:42Z</dcterms:created>
  <dcterms:modified xsi:type="dcterms:W3CDTF">2021-01-05T01:16:56Z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