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angelica\Desktop\MANIFESTACION DE INTERES DI FUSAGASUGA\CHOCONTA\"/>
    </mc:Choice>
  </mc:AlternateContent>
  <workbookProtection workbookAlgorithmName="SHA-512" workbookHashValue="hU9cZk2D1KoAAQhAt80PgQL2mbyGSrs+2ZumxyzWP+arxbfnHcULalK+FbJu/EeIqZvwoOaYV85QTzwyKFz9YA==" workbookSaltValue="tSfYlxciKYdzHQvepsD0Vw==" workbookSpinCount="100000" lockStructure="1"/>
  <bookViews>
    <workbookView showHorizontalScroll="0" showVerticalScroll="0" showSheetTabs="0" xWindow="0" yWindow="0" windowWidth="28800" windowHeight="994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<sst xmlns="http://schemas.openxmlformats.org/spreadsheetml/2006/main" count="3158" uniqueCount="2694">
  <si>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</si>
  <si>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</si>
  <si>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</si>
  <si>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</si>
  <si>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</si>
  <si>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</si>
  <si>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</si>
  <si>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</si>
  <si>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</si>
  <si>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</si>
  <si>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</si>
  <si>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</si>
  <si>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</si>
  <si>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</si>
  <si>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</si>
  <si>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</si>
  <si>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</si>
  <si>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</si>
  <si>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</si>
  <si>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</si>
  <si>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</si>
  <si>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</si>
  <si>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</si>
  <si>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</si>
  <si>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</si>
  <si>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</si>
  <si>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</si>
  <si>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</si>
  <si>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</si>
  <si>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</si>
  <si>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</si>
  <si>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</si>
  <si>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</si>
  <si>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</si>
  <si>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</si>
  <si>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</si>
  <si>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</si>
  <si>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</si>
  <si>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</si>
  <si>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</si>
  <si>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</si>
  <si>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</si>
  <si>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</si>
  <si>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</si>
  <si>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</si>
  <si>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</si>
  <si>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</si>
  <si>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</si>
  <si>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</si>
  <si>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</si>
  <si>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</si>
  <si>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</si>
  <si>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</si>
  <si>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</si>
  <si>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</si>
  <si>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</si>
  <si>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</si>
  <si>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</si>
  <si>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</si>
  <si>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</si>
  <si>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</si>
  <si>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</si>
  <si>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</si>
  <si>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</si>
  <si>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</si>
  <si>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</si>
  <si>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</si>
  <si>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</si>
  <si>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</si>
  <si>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</si>
  <si>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</si>
  <si>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</si>
  <si>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</si>
  <si>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</si>
  <si>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</si>
  <si>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</si>
  <si>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</si>
  <si>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</si>
  <si>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</si>
  <si>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</si>
  <si>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</si>
  <si>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</si>
  <si>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</si>
  <si>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</si>
  <si>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</si>
  <si>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</si>
  <si>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</si>
  <si>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</si>
  <si>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</si>
  <si>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</si>
  <si>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</si>
  <si>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</si>
  <si>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</si>
  <si>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</si>
  <si>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</si>
  <si>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</si>
  <si>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</si>
  <si>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</si>
  <si>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</si>
  <si>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</si>
  <si>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</si>
  <si>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</si>
  <si>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</si>
  <si>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</si>
  <si>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</si>
  <si>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</si>
  <si>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</si>
  <si>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</si>
  <si>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</si>
  <si>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</si>
  <si>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</si>
  <si>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</si>
  <si>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</si>
  <si>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</si>
  <si>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</si>
  <si>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</si>
  <si>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</si>
  <si>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</si>
  <si>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</si>
  <si>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</si>
  <si>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</si>
  <si>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</si>
  <si>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</si>
  <si>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</si>
  <si>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</si>
  <si>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</si>
  <si>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</si>
  <si>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</si>
  <si>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</si>
  <si>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</si>
  <si>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</si>
  <si>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</si>
  <si>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</si>
  <si>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</si>
  <si>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</si>
  <si>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</si>
  <si>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</si>
  <si>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</si>
  <si>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</si>
  <si>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</si>
  <si>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</si>
  <si>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</si>
  <si>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</si>
  <si>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</si>
  <si>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</si>
  <si>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</si>
  <si>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</si>
  <si>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</si>
  <si>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</si>
  <si>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</si>
  <si>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</si>
  <si>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</si>
  <si>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</si>
  <si>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</si>
  <si>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</si>
  <si>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</si>
  <si>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</si>
  <si>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</si>
  <si>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</si>
  <si>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</si>
  <si>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</si>
  <si>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</si>
  <si>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</si>
  <si>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</si>
  <si>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</si>
  <si>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</si>
  <si>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</si>
  <si>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</si>
  <si>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</si>
  <si>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</si>
  <si>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</si>
  <si>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</si>
  <si>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</si>
  <si>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</si>
  <si>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</si>
  <si>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</si>
  <si>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</si>
  <si>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</si>
  <si>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</si>
  <si>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</si>
  <si>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</si>
  <si>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</si>
  <si>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</si>
  <si>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</si>
  <si>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</si>
  <si>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</si>
  <si>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</si>
  <si>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</si>
  <si>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</si>
  <si>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</si>
  <si>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</si>
  <si>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</si>
  <si>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</si>
  <si>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</si>
  <si>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</si>
  <si>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</si>
  <si>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</si>
  <si>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</si>
  <si>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</si>
  <si>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</si>
  <si>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</si>
  <si>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</si>
  <si>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</si>
  <si>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</si>
  <si>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</si>
  <si>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</si>
  <si>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</si>
  <si>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</si>
  <si>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</si>
  <si>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</si>
  <si>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</si>
  <si>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</si>
  <si>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</si>
  <si>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</si>
  <si>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</si>
  <si>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</si>
  <si>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</si>
  <si>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</si>
  <si>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</si>
  <si>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</si>
  <si>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</si>
  <si>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</si>
  <si>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</si>
  <si>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</si>
  <si>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</si>
  <si>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</si>
  <si>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</si>
  <si>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</si>
  <si>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</si>
  <si>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</si>
  <si>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</si>
  <si>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</si>
  <si>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</si>
  <si>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</si>
  <si>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</si>
  <si>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</si>
  <si>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</si>
  <si>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</si>
  <si>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</si>
  <si>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</si>
  <si>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</si>
  <si>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</si>
  <si>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</si>
  <si>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</si>
  <si>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</si>
  <si>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</si>
  <si>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</si>
  <si>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</si>
  <si>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</si>
  <si>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</si>
  <si>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</si>
  <si>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</si>
  <si>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</si>
  <si>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</si>
  <si>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</si>
  <si>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</si>
  <si>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</si>
  <si>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</si>
  <si>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</si>
  <si>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</si>
  <si>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</si>
  <si>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</si>
  <si>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</si>
  <si>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</si>
  <si>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</si>
  <si>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</si>
  <si>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</si>
  <si>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</si>
  <si>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</si>
  <si>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</si>
  <si>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</si>
  <si>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</si>
  <si>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</si>
  <si>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</si>
  <si>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</si>
  <si>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</si>
  <si>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</si>
  <si>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</si>
  <si>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</si>
  <si>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</si>
  <si>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</si>
  <si>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</si>
  <si>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</si>
  <si>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</si>
  <si>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</si>
  <si>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</si>
  <si>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</si>
  <si>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</si>
  <si>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</si>
  <si>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</si>
  <si>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</si>
  <si>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</si>
  <si>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</si>
  <si>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</si>
  <si>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</si>
  <si>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</si>
  <si>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</si>
  <si>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</si>
  <si>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</si>
  <si>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</si>
  <si>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</si>
  <si>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</si>
  <si>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</si>
  <si>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</si>
  <si>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</si>
  <si>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</si>
  <si>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</si>
  <si>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</si>
  <si>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</si>
  <si>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</si>
  <si>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</si>
  <si>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</si>
  <si>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</si>
  <si>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</si>
  <si>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</si>
  <si>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</si>
  <si>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</si>
  <si>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</si>
  <si>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</si>
  <si>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</si>
  <si>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</si>
  <si>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</si>
  <si>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</si>
  <si>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</si>
  <si>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</si>
  <si>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</si>
  <si>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</si>
  <si>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</si>
  <si>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</si>
  <si>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</si>
  <si>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</si>
  <si>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</si>
  <si>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</si>
  <si>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</si>
  <si>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</si>
  <si>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</si>
  <si>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</si>
  <si>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</si>
  <si>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</si>
  <si>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</si>
  <si>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</si>
  <si>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</si>
  <si>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</si>
  <si>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</si>
  <si>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</si>
  <si>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</si>
  <si>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</si>
  <si>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</si>
  <si>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</si>
  <si>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</si>
  <si>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</si>
  <si>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</si>
  <si>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</si>
  <si>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</si>
  <si>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</si>
  <si>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</si>
  <si>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</si>
  <si>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</si>
  <si>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</si>
  <si>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</si>
  <si>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</si>
  <si>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</si>
  <si>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</si>
  <si>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</si>
  <si>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</si>
  <si>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</si>
  <si>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</si>
  <si>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</si>
  <si>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</si>
  <si>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</si>
  <si>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</si>
  <si>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</si>
  <si>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</si>
  <si>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</si>
  <si>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</si>
  <si>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</si>
  <si>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</si>
  <si>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</si>
  <si>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</si>
  <si>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</si>
  <si>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</si>
  <si>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</si>
  <si>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</si>
  <si>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</si>
  <si>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</si>
  <si>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</si>
  <si>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</si>
  <si>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</si>
  <si>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</si>
  <si>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</si>
  <si>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</si>
  <si>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</si>
  <si>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</si>
  <si>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</si>
  <si>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</si>
  <si>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</si>
  <si>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</si>
  <si>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</si>
  <si>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</si>
  <si>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</si>
  <si>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</si>
  <si>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</si>
  <si>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</si>
  <si>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</si>
  <si>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</si>
  <si>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</si>
  <si>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</si>
  <si>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</si>
  <si>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</si>
  <si>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</si>
  <si>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</si>
  <si>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</si>
  <si>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</si>
  <si>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</si>
  <si>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</si>
  <si>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</si>
  <si>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</si>
  <si>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</si>
  <si>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</si>
  <si>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</si>
  <si>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</si>
  <si>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</si>
  <si>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</si>
  <si>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</si>
  <si>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</si>
  <si>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</si>
  <si>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</si>
  <si>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</si>
  <si>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</si>
  <si>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</si>
  <si>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</si>
  <si>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</si>
  <si>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</si>
  <si>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</si>
  <si>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</si>
  <si>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</si>
  <si>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</si>
  <si>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</si>
  <si>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</si>
  <si>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</si>
  <si>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</si>
  <si>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</si>
  <si>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</si>
  <si>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</si>
  <si>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</si>
  <si>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</si>
  <si>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</si>
  <si>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</si>
  <si>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</si>
  <si>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</si>
  <si>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</si>
  <si>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</si>
  <si>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</si>
  <si>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</si>
  <si>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</si>
  <si>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</si>
  <si>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</si>
  <si>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</si>
  <si>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</si>
  <si>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</si>
  <si>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</si>
  <si>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</si>
  <si>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</si>
  <si>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</si>
  <si>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</si>
  <si>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</si>
  <si>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</si>
  <si>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</si>
  <si>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</si>
  <si>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</si>
  <si>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</si>
  <si>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</si>
  <si>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</si>
  <si>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</si>
  <si>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</si>
  <si>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</si>
  <si>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</si>
  <si>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</si>
  <si>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</si>
  <si>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</si>
  <si>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</si>
  <si>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</si>
  <si>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</si>
  <si>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</si>
  <si>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</si>
  <si>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</si>
  <si>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</si>
  <si>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</si>
  <si>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</si>
  <si>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</si>
  <si>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</si>
  <si>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</si>
  <si>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</si>
  <si>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</si>
  <si>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</si>
  <si>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</si>
  <si>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</si>
  <si>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</si>
  <si>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</si>
  <si>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</si>
  <si>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</si>
  <si>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</si>
  <si>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</si>
  <si>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</si>
  <si>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</si>
  <si>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</si>
  <si>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</si>
  <si>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</si>
  <si>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</si>
  <si>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</si>
  <si>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</si>
  <si>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</si>
  <si>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</si>
  <si>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</si>
  <si>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</si>
  <si>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</si>
  <si>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</si>
  <si>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</si>
  <si>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</si>
  <si>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</si>
  <si>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</si>
  <si>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</si>
  <si>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</si>
  <si>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</si>
  <si>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</si>
  <si>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</si>
  <si>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</si>
  <si>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</si>
  <si>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</si>
  <si>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</si>
  <si>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</si>
  <si>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</si>
  <si>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</si>
  <si>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</si>
  <si>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</si>
  <si>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</si>
  <si>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</si>
  <si>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</si>
  <si>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</si>
  <si>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</si>
  <si>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</si>
  <si>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</si>
  <si>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</si>
  <si>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</si>
  <si>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</si>
  <si>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</si>
  <si>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</si>
  <si>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</si>
  <si>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</si>
  <si>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</si>
  <si>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</si>
  <si>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</si>
  <si>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</si>
  <si>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</si>
  <si>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</si>
  <si>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</si>
  <si>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</si>
  <si>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</si>
  <si>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</si>
  <si>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</si>
  <si>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</si>
  <si>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</si>
  <si>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</si>
  <si>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</si>
  <si>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</si>
  <si>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</si>
  <si>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</si>
  <si>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</si>
  <si>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</si>
  <si>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</si>
  <si>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</si>
  <si>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</si>
  <si>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</si>
  <si>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</si>
  <si>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</si>
  <si>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</si>
  <si>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</si>
  <si>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</si>
  <si>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</si>
  <si>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</si>
  <si>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</si>
  <si>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</si>
  <si>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</si>
  <si>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</si>
  <si>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</si>
  <si>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</si>
  <si>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</si>
  <si>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</si>
  <si>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</si>
  <si>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</si>
  <si>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</si>
  <si>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</si>
  <si>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</si>
  <si>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</si>
  <si>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</si>
  <si>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</si>
  <si>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</si>
  <si>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</si>
  <si>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</si>
  <si>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</si>
  <si>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</si>
  <si>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</si>
  <si>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</si>
  <si>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</si>
  <si>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</si>
  <si>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</si>
  <si>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</si>
  <si>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</si>
  <si>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</si>
  <si>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</si>
  <si>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</si>
  <si>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</si>
  <si>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</si>
  <si>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</si>
  <si>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</si>
  <si>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</si>
  <si>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</si>
  <si>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</si>
  <si>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</si>
  <si>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</si>
  <si>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</si>
  <si>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</si>
  <si>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</si>
  <si>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</si>
  <si>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</si>
  <si>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</si>
  <si>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</si>
  <si>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</si>
  <si>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</si>
  <si>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</si>
  <si>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</si>
  <si>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</si>
  <si>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</si>
  <si>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</si>
  <si>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</si>
  <si>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</si>
  <si>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</si>
  <si>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</si>
  <si>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</si>
  <si>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</si>
  <si>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</si>
  <si>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</si>
  <si>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</si>
  <si>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</si>
  <si>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</si>
  <si>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</si>
  <si>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</si>
  <si>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</si>
  <si>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</si>
  <si>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</si>
  <si>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</si>
  <si>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</si>
  <si>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</si>
  <si>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</si>
  <si>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</si>
  <si>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</si>
  <si>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</si>
  <si>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</si>
  <si>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</si>
  <si>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</si>
  <si>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</si>
  <si>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</si>
  <si>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</si>
  <si>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</si>
  <si>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</si>
  <si>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</si>
  <si>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</si>
  <si>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</si>
  <si>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</si>
  <si>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</si>
  <si>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</si>
  <si>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</si>
  <si>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</si>
  <si>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</si>
  <si>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</si>
  <si>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</si>
  <si>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</si>
  <si>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</si>
  <si>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</si>
  <si>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</si>
  <si>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</si>
  <si>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</si>
  <si>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</si>
  <si>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</si>
  <si>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</si>
  <si>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</si>
  <si>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</si>
  <si>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</si>
  <si>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</si>
  <si>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</si>
  <si>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</si>
  <si>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</si>
  <si>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</si>
  <si>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</si>
  <si>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</si>
  <si>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</si>
  <si>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</si>
  <si>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</si>
  <si>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</si>
  <si>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</si>
  <si>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</si>
  <si>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</si>
  <si>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</si>
  <si>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</si>
  <si>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</si>
  <si>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</si>
  <si>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</si>
  <si>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</si>
  <si>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</si>
  <si>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</si>
  <si>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</si>
  <si>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</si>
  <si>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</si>
  <si>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</si>
  <si>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</si>
  <si>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</si>
  <si>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</si>
  <si>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</si>
  <si>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</si>
  <si>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</si>
  <si>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</si>
  <si>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</si>
  <si>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</si>
  <si>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</si>
  <si>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</si>
  <si>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</si>
  <si>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</si>
  <si>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</si>
  <si>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</si>
  <si>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</si>
  <si>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</si>
  <si>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</si>
  <si>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</si>
  <si>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</si>
  <si>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</si>
  <si>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</si>
  <si>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</si>
  <si>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</si>
  <si>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</si>
  <si>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</si>
  <si>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</si>
  <si>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</si>
  <si>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</si>
  <si>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</si>
  <si>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</si>
  <si>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</si>
  <si>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</si>
  <si>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</si>
  <si>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</si>
  <si>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</si>
  <si>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</si>
  <si>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</si>
  <si>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</si>
  <si>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</si>
  <si>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</si>
  <si>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</si>
  <si>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</si>
  <si>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</si>
  <si>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</si>
  <si>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</si>
  <si>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</si>
  <si>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</si>
  <si>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</si>
  <si>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</si>
  <si>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</si>
  <si>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</si>
  <si>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</si>
  <si>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</si>
  <si>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</si>
  <si>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</si>
  <si>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</si>
  <si>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</si>
  <si>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</si>
  <si>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</si>
  <si>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</si>
  <si>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</si>
  <si>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</si>
  <si>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</si>
  <si>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</si>
  <si>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</si>
  <si>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</si>
  <si>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</si>
  <si>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</si>
  <si>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</si>
  <si>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</si>
  <si>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</si>
  <si>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</si>
  <si>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</si>
  <si>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</si>
  <si>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</si>
  <si>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</si>
  <si>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</si>
  <si>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</si>
  <si>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</si>
  <si>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</si>
  <si>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</si>
  <si>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</si>
  <si>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</si>
  <si>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</si>
  <si>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</si>
  <si>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</si>
  <si>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</si>
  <si>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</si>
  <si>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</si>
  <si>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</si>
  <si>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</si>
  <si>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</si>
  <si>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</si>
  <si>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</si>
  <si>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</si>
  <si>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</si>
  <si>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</si>
  <si>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</si>
  <si>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</si>
  <si>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</si>
  <si>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</si>
  <si>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</si>
  <si>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</si>
  <si>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</si>
  <si>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</si>
  <si>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</si>
  <si>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</si>
  <si>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</si>
  <si>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</si>
  <si>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</si>
  <si>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</si>
  <si>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</si>
  <si>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</si>
  <si>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</si>
  <si>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</si>
  <si>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</si>
  <si>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</si>
  <si>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</si>
  <si>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</si>
  <si>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</si>
  <si>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</si>
  <si>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</si>
  <si>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</si>
  <si>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</si>
  <si>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</si>
  <si>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</si>
  <si>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</si>
  <si>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</si>
  <si>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</si>
  <si>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</si>
  <si>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</si>
  <si>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</si>
  <si>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</si>
  <si>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</si>
  <si>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</si>
  <si>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</si>
  <si>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</si>
  <si>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</si>
  <si>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</si>
  <si>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</si>
  <si>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</si>
  <si>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</si>
  <si>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</si>
  <si>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</si>
  <si>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</si>
  <si>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</si>
  <si>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</si>
  <si>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</si>
  <si>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</si>
  <si>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</si>
  <si>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</si>
  <si>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</si>
  <si>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</si>
  <si>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</si>
  <si>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</si>
  <si>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</si>
  <si>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</si>
  <si>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</si>
  <si>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</si>
  <si>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</si>
  <si>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</si>
  <si>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</si>
  <si>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</si>
  <si>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</si>
  <si>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</si>
  <si>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</si>
  <si>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</si>
  <si>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</si>
  <si>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</si>
  <si>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</si>
  <si>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</si>
  <si>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</si>
  <si>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</si>
  <si>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</si>
  <si>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</si>
  <si>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</si>
  <si>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</si>
  <si>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</si>
  <si>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</si>
  <si>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</si>
  <si>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</si>
  <si>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</si>
  <si>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</si>
  <si>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</si>
  <si>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</si>
  <si>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</si>
  <si>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</si>
  <si>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</si>
  <si>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</si>
  <si>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</si>
  <si>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</si>
  <si>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</si>
  <si>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</si>
  <si>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</si>
  <si>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</si>
  <si>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</si>
  <si>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</si>
  <si>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</si>
  <si>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</si>
  <si>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</si>
  <si>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</si>
  <si>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</si>
  <si>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</si>
  <si>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</si>
  <si>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</si>
  <si>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</si>
  <si>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</si>
  <si>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</si>
  <si>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</si>
  <si>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</si>
  <si>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</si>
  <si>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</si>
  <si>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</si>
  <si>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</si>
  <si>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</si>
  <si>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</si>
  <si>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</si>
  <si>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</si>
  <si>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</si>
  <si>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</si>
  <si>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</si>
  <si>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</si>
  <si>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</si>
  <si>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</si>
  <si>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</si>
  <si>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</si>
  <si>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</si>
  <si>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</si>
  <si>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</si>
  <si>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</si>
  <si>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</si>
  <si>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</si>
  <si>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</si>
  <si>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</si>
  <si>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</si>
  <si>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</si>
  <si>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</si>
  <si>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</si>
  <si>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</si>
  <si>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</si>
  <si>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</si>
  <si>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</si>
  <si>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</si>
  <si>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</si>
  <si>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</si>
  <si>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</si>
  <si>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</si>
  <si>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</si>
  <si>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</si>
  <si>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</si>
  <si>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</si>
  <si>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</si>
  <si>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</si>
  <si>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</si>
  <si>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</si>
  <si>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</si>
  <si>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</si>
  <si>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</si>
  <si>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</si>
  <si>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</si>
  <si>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</si>
  <si>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</si>
  <si>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</si>
  <si>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</si>
  <si>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</si>
  <si>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</si>
  <si>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</si>
  <si>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</si>
  <si>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</si>
  <si>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</si>
  <si>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</si>
  <si>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</si>
  <si>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</si>
  <si>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</si>
  <si>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</si>
  <si>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</si>
  <si>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</si>
  <si>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</si>
  <si>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</si>
  <si>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</si>
  <si>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</si>
  <si>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</si>
  <si>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</si>
  <si>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</si>
  <si>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</si>
  <si>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</si>
  <si>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</si>
  <si>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</si>
  <si>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</si>
  <si>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</si>
  <si>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</si>
  <si>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</si>
  <si>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</si>
  <si>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</si>
  <si>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</si>
  <si>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</si>
  <si>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</si>
  <si>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</si>
  <si>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</si>
  <si>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</si>
  <si>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</si>
  <si>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</si>
  <si>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</si>
  <si>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</si>
  <si>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</si>
  <si>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</si>
  <si>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</si>
  <si>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</si>
  <si>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</si>
  <si>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</si>
  <si>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</si>
  <si>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</si>
  <si>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</si>
  <si>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</si>
  <si>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</si>
  <si>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</si>
  <si>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</si>
  <si>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</si>
  <si>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</si>
  <si>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</si>
  <si>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</si>
  <si>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</si>
  <si>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</si>
  <si>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</si>
  <si>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</si>
  <si>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</si>
  <si>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</si>
  <si>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</si>
  <si>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</si>
  <si>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</si>
  <si>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</si>
  <si>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</si>
  <si>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</si>
  <si>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</si>
  <si>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</si>
  <si>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</si>
  <si>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</si>
  <si>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</si>
  <si>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</si>
  <si>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</si>
  <si>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</si>
  <si>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</si>
  <si>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</si>
  <si>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</si>
  <si>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</si>
  <si>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</si>
  <si>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</si>
  <si>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</si>
  <si>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</si>
  <si>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</si>
  <si>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</si>
  <si>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</si>
  <si>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</si>
  <si>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</si>
  <si>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</si>
  <si>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</si>
  <si>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</si>
  <si>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</si>
  <si>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</si>
  <si>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</si>
  <si>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</si>
  <si>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</si>
  <si>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</si>
  <si>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</si>
  <si>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</si>
  <si>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</si>
  <si>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</si>
  <si>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</si>
  <si>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</si>
  <si>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</si>
  <si>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</si>
  <si>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</si>
  <si>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</si>
  <si>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</si>
  <si>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</si>
  <si>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</si>
  <si>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</si>
  <si>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</si>
  <si>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</si>
  <si>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</si>
  <si>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</si>
  <si>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</si>
  <si>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</si>
  <si>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</si>
  <si>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</si>
  <si>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</si>
  <si>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</si>
  <si>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</si>
  <si>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</si>
  <si>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</si>
  <si>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</si>
  <si>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</si>
  <si>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</si>
  <si>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</si>
  <si>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</si>
  <si>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</si>
  <si>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</si>
  <si>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</si>
  <si>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</si>
  <si>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</si>
  <si>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</si>
  <si>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</si>
  <si>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</si>
  <si>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</si>
  <si>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</si>
  <si>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</si>
  <si>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</si>
  <si>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</si>
  <si>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</si>
  <si>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</si>
  <si>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</si>
  <si>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</si>
  <si>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</si>
  <si>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</si>
  <si>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</si>
  <si>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</si>
  <si>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</si>
  <si>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</si>
  <si>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</si>
  <si>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</si>
  <si>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</si>
  <si>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</si>
  <si>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</si>
  <si>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</si>
  <si>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</si>
  <si>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</si>
  <si>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</si>
  <si>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</si>
  <si>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</si>
  <si>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</si>
  <si>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</si>
  <si>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</si>
  <si>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</si>
  <si>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</si>
  <si>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</si>
  <si>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</si>
  <si>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</si>
  <si>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</si>
  <si>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</si>
  <si>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</si>
  <si>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</si>
  <si>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</si>
  <si>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</si>
  <si>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</si>
  <si>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</si>
  <si>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</si>
  <si>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</si>
  <si>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</si>
  <si>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</si>
  <si>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</si>
  <si>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</si>
  <si>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</si>
  <si>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</si>
  <si>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</si>
  <si>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</si>
  <si>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</si>
  <si>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</si>
  <si>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</si>
  <si>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</si>
  <si>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</si>
  <si>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</si>
  <si>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</si>
  <si>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</si>
  <si>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</si>
  <si>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</si>
  <si>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</si>
  <si>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</si>
  <si>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</si>
  <si>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</si>
  <si>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</si>
  <si>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</si>
  <si>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</si>
  <si>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</si>
  <si>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</si>
  <si>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</si>
  <si>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</si>
  <si>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</si>
  <si>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</si>
  <si>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</si>
  <si>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</si>
  <si>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</si>
  <si>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</si>
  <si>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</si>
  <si>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</si>
  <si>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</si>
  <si>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</si>
  <si>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</si>
  <si>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</si>
  <si>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</si>
  <si>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</si>
  <si>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</si>
  <si>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</si>
  <si>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</si>
  <si>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</si>
  <si>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</si>
  <si>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</si>
  <si>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</si>
  <si>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</si>
  <si>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</si>
  <si>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</si>
  <si>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</si>
  <si>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</si>
  <si>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</si>
  <si>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</si>
  <si>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</si>
  <si>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</si>
  <si>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</si>
  <si>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</si>
  <si>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</si>
  <si>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</si>
  <si>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</si>
  <si>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</si>
  <si>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</si>
  <si>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</si>
  <si>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</si>
  <si>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</si>
  <si>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</si>
  <si>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</si>
  <si>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</si>
  <si>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</si>
  <si>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</si>
  <si>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</si>
  <si>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</si>
  <si>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</si>
  <si>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</si>
  <si>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</si>
  <si>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</si>
  <si>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</si>
  <si>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</si>
  <si>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</si>
  <si>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</si>
  <si>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</si>
  <si>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</si>
  <si>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</si>
  <si>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</si>
  <si>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</si>
  <si>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</si>
  <si>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</si>
  <si>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</si>
  <si>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</si>
  <si>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</si>
  <si>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</si>
  <si>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</si>
  <si>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</si>
  <si>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</si>
  <si>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</si>
  <si>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</si>
  <si>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</si>
  <si>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</si>
  <si>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</si>
  <si>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</si>
  <si>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</si>
  <si>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</si>
  <si>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</si>
  <si>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</si>
  <si>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</si>
  <si>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</si>
  <si>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</si>
  <si>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</si>
  <si>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</si>
  <si>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</si>
  <si>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</si>
  <si>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</si>
  <si>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</si>
  <si>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</si>
  <si>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</si>
  <si>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</si>
  <si>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</si>
  <si>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</si>
  <si>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</si>
  <si>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</si>
  <si>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</si>
  <si>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</si>
  <si>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</si>
  <si>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</si>
  <si>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</si>
  <si>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</si>
  <si>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</si>
  <si>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</si>
  <si>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</si>
  <si>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</si>
  <si>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</si>
  <si>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</si>
  <si>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</si>
  <si>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</si>
  <si>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</si>
  <si>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</si>
  <si>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</si>
  <si>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</si>
  <si>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</si>
  <si>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</si>
  <si>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</si>
  <si>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</si>
  <si>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</si>
  <si>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</si>
  <si>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</si>
  <si>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</si>
  <si>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</si>
  <si>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</si>
  <si>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</si>
  <si>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</si>
  <si>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</si>
  <si>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</si>
  <si>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</si>
  <si>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</si>
  <si>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</si>
  <si>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</si>
  <si>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</si>
  <si>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</si>
  <si>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</si>
  <si>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</si>
  <si>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</si>
  <si>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</si>
  <si>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</si>
  <si>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</si>
  <si>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</si>
  <si>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</si>
  <si>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</si>
  <si>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</si>
  <si>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</si>
  <si>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</si>
  <si>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</si>
  <si>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</si>
  <si>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</si>
  <si>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</si>
  <si>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</si>
  <si>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</si>
  <si>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</si>
  <si>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</si>
  <si>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</si>
  <si>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</si>
  <si>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</si>
  <si>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</si>
  <si>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</si>
  <si>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</si>
  <si>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</si>
  <si>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</si>
  <si>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</si>
  <si>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</si>
  <si>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</si>
  <si>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</si>
  <si>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</si>
  <si>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</si>
  <si>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</si>
  <si>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</si>
  <si>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</si>
  <si>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</si>
  <si>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</si>
  <si>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</si>
  <si>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</si>
  <si>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</si>
  <si>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</si>
  <si>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</si>
  <si>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</si>
  <si>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</si>
  <si>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</si>
  <si>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</si>
  <si>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</si>
  <si>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</si>
  <si>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</si>
  <si>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</si>
  <si>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</si>
  <si>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</si>
  <si>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</si>
  <si>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</si>
  <si>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</si>
  <si>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</si>
  <si>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</si>
  <si>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</si>
  <si>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</si>
  <si>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</si>
  <si>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</si>
  <si>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</si>
  <si>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</si>
  <si>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</si>
  <si>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</si>
  <si>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</si>
  <si>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</si>
  <si>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</si>
  <si>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</si>
  <si>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</si>
  <si>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</si>
  <si>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</si>
  <si>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</si>
  <si>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</si>
  <si>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</si>
  <si>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</si>
  <si>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</si>
  <si>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</si>
  <si>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</si>
  <si>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</si>
  <si>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</si>
  <si>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</si>
  <si>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</si>
  <si>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</si>
  <si>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</si>
  <si>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</si>
  <si>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</si>
  <si>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</si>
  <si>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</si>
  <si>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</si>
  <si>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</si>
  <si>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</si>
  <si>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</si>
  <si>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</si>
  <si>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</si>
  <si>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</si>
  <si>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</si>
  <si>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</si>
  <si>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</si>
  <si>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</si>
  <si>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</si>
  <si>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</si>
  <si>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</si>
  <si>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</si>
  <si>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</si>
  <si>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</si>
  <si>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</si>
  <si>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</si>
  <si>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</si>
  <si>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</si>
  <si>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</si>
  <si>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</si>
  <si>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</si>
  <si>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</si>
  <si>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</si>
  <si>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</si>
  <si>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</si>
  <si>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</si>
  <si>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</si>
  <si>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</si>
  <si>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</si>
  <si>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</si>
  <si>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</si>
  <si>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</si>
  <si>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</si>
  <si>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</si>
  <si>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</si>
  <si>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</si>
  <si>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</si>
  <si>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</si>
  <si>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</si>
  <si>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</si>
  <si>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</si>
  <si>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</si>
  <si>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</si>
  <si>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</si>
  <si>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</si>
  <si>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</si>
  <si>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</si>
  <si>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</si>
  <si>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</si>
  <si>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</si>
  <si>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</si>
  <si>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</si>
  <si>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</si>
  <si>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</si>
  <si>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</si>
  <si>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</si>
  <si>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</si>
  <si>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</si>
  <si>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</si>
  <si>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</si>
  <si>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</si>
  <si>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</si>
  <si>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</si>
  <si>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</si>
  <si>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</si>
  <si>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</si>
  <si>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</si>
  <si>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</si>
  <si>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</si>
  <si>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</si>
  <si>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</si>
  <si>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</si>
  <si>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</si>
  <si>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</si>
  <si>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</si>
  <si>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</si>
  <si>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</si>
  <si>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</si>
  <si>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</si>
  <si>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</si>
  <si>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</si>
  <si>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</si>
  <si>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</si>
  <si>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</si>
  <si>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</si>
  <si>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</si>
  <si>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</si>
  <si>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</si>
  <si>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</si>
  <si>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</si>
  <si>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</si>
  <si>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</si>
  <si>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</si>
  <si>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</si>
  <si>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</si>
  <si>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</si>
  <si>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</si>
  <si>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</si>
  <si>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</si>
  <si>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</si>
  <si>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</si>
  <si>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</si>
  <si>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</si>
  <si>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</si>
  <si>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</si>
  <si>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</si>
  <si>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</si>
  <si>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</si>
  <si>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</si>
  <si>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</si>
  <si>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</si>
  <si>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</si>
  <si>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</si>
  <si>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</si>
  <si>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</si>
  <si>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</si>
  <si>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</si>
  <si>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</si>
  <si>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</si>
  <si>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</si>
  <si>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</si>
  <si>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</si>
  <si>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</si>
  <si>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</si>
  <si>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</si>
  <si>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</si>
  <si>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</si>
  <si>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</si>
  <si>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</si>
  <si>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</si>
  <si>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</si>
  <si>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</si>
  <si>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</si>
  <si>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</si>
  <si>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</si>
  <si>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</si>
  <si>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</si>
  <si>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</si>
  <si>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</si>
  <si>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</si>
  <si>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</si>
  <si>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</si>
  <si>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</si>
  <si>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</si>
  <si>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</si>
  <si>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</si>
  <si>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</si>
  <si>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</si>
  <si>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</si>
  <si>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</si>
  <si>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</si>
  <si>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</si>
  <si>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</si>
  <si>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</si>
  <si>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</si>
  <si>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</si>
  <si>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</si>
  <si>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</si>
  <si>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</si>
  <si>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</si>
  <si>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</si>
  <si>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</si>
  <si>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</si>
  <si>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</si>
  <si>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</si>
  <si>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</si>
  <si>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</si>
  <si>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</si>
  <si>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</si>
  <si>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</si>
  <si>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</si>
  <si>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</si>
  <si>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</si>
  <si>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</si>
  <si>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</si>
  <si>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</si>
  <si>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</si>
  <si>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</si>
  <si>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</si>
  <si>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</si>
  <si>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</si>
  <si>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</si>
  <si>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</si>
  <si>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</si>
  <si>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</si>
  <si>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</si>
  <si>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</si>
  <si>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</si>
  <si>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</si>
  <si>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</si>
  <si>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</si>
  <si>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</si>
  <si>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</si>
  <si>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</si>
  <si>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</si>
  <si>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</si>
  <si>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</si>
  <si>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</si>
  <si>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</si>
  <si>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</si>
  <si>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</si>
  <si>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</si>
  <si>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</si>
  <si>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</si>
  <si>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</si>
  <si>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</si>
  <si>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</si>
  <si>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</si>
  <si>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</si>
  <si>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</si>
  <si>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</si>
  <si>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</si>
  <si>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</si>
  <si>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</si>
  <si>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</si>
  <si>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</si>
  <si>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</si>
  <si>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</si>
  <si>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</si>
  <si>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</si>
  <si>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</si>
  <si>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</si>
  <si>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</si>
  <si>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</si>
  <si>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</si>
  <si>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</si>
  <si>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</si>
  <si>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</si>
  <si>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</si>
  <si>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</si>
  <si>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</si>
  <si>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</si>
  <si>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</si>
  <si>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</si>
  <si>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</si>
  <si>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</si>
  <si>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</si>
  <si>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</si>
  <si>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</si>
  <si>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</si>
  <si>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</si>
  <si>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</si>
  <si>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</si>
  <si>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</si>
  <si>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</si>
  <si>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</si>
  <si>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</si>
  <si>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</si>
  <si>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</si>
  <si>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</si>
  <si>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</si>
  <si>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</si>
  <si>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</si>
  <si>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</si>
  <si>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</si>
  <si>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</si>
  <si>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</si>
  <si>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</si>
  <si>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</si>
  <si>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</si>
  <si>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</si>
  <si>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</si>
  <si>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</si>
  <si>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</si>
  <si>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</si>
  <si>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</si>
  <si>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</si>
  <si>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</si>
  <si>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</si>
  <si>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</si>
  <si>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</si>
  <si>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</si>
  <si>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</si>
  <si>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</si>
  <si>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</si>
  <si>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</si>
  <si>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</si>
  <si>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</si>
  <si>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</si>
  <si>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</si>
  <si>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</si>
  <si>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</si>
  <si>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</si>
  <si>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</si>
  <si>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</si>
  <si>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</si>
  <si>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</si>
  <si>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</si>
  <si>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</si>
  <si>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</si>
  <si>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</si>
  <si>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</si>
  <si>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</si>
  <si>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</si>
  <si>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</si>
  <si>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</si>
  <si>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</si>
  <si>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</si>
  <si>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</si>
  <si>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</si>
  <si>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</si>
  <si>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</si>
  <si>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</si>
  <si>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</si>
  <si>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</si>
  <si>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</si>
  <si>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</si>
  <si>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</si>
  <si>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</si>
  <si>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</si>
  <si>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</si>
  <si>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</si>
  <si>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</si>
  <si>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</si>
  <si>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</si>
  <si>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</si>
  <si>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</si>
  <si>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</si>
  <si>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</si>
  <si>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</si>
  <si>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</si>
  <si>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</si>
  <si>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</si>
  <si>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</si>
  <si>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</si>
  <si>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</si>
  <si>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</si>
  <si>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</si>
  <si>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</si>
  <si>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</si>
  <si>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</si>
  <si>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</si>
  <si>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</si>
  <si>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</si>
  <si>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</si>
  <si>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</si>
  <si>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</si>
  <si>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</si>
  <si>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</si>
  <si>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</si>
  <si>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</si>
  <si>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</si>
  <si>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</si>
  <si>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</si>
  <si>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</si>
  <si>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</si>
  <si>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</si>
  <si>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</si>
  <si>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</si>
  <si>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</si>
  <si>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</si>
  <si>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</si>
  <si>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</si>
  <si>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</si>
  <si>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</si>
  <si>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</si>
  <si>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</si>
  <si>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</si>
  <si>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</si>
  <si>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</si>
  <si>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</si>
  <si>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</si>
  <si>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</si>
  <si>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</si>
  <si>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</si>
  <si>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</si>
  <si>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</si>
  <si>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</si>
  <si>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</si>
  <si>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</si>
  <si>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</si>
  <si>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</si>
  <si>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</si>
  <si>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</si>
  <si>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</si>
  <si>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</si>
  <si>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</si>
  <si>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</si>
  <si>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</si>
  <si>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</si>
  <si>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</si>
  <si>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</si>
  <si>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</si>
  <si>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</si>
  <si>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</si>
  <si>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</si>
  <si>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</si>
  <si>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</si>
  <si>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</si>
  <si>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</si>
  <si>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</si>
  <si>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</si>
  <si>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</si>
  <si>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</si>
  <si>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</si>
  <si>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</si>
  <si>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</si>
  <si>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</si>
  <si>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</si>
  <si>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</si>
  <si>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</si>
  <si>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</si>
  <si>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</si>
  <si>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</si>
  <si>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</si>
  <si>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</si>
  <si>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</si>
  <si>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</si>
  <si>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</si>
  <si>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</si>
  <si>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</si>
  <si>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</si>
  <si>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</si>
  <si>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</si>
  <si>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</si>
  <si>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</si>
  <si>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</si>
  <si>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</si>
  <si>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</si>
  <si>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</si>
  <si>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</si>
  <si>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</si>
  <si>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</si>
  <si>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</si>
  <si>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</si>
  <si>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</si>
  <si>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</si>
  <si>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</si>
  <si>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</si>
  <si>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</si>
  <si>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</si>
  <si>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</si>
  <si>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</si>
  <si>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</si>
  <si>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</si>
  <si>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</si>
  <si>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</si>
  <si>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</si>
  <si>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</si>
  <si>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</si>
  <si>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</si>
  <si>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</si>
  <si>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</si>
  <si>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</si>
  <si>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</si>
  <si>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</si>
  <si>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</si>
  <si>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</si>
  <si>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</si>
  <si>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</si>
  <si>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</si>
  <si>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</si>
  <si>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</si>
  <si>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</si>
  <si>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</si>
  <si>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</si>
  <si>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</si>
  <si>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</si>
  <si>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</si>
  <si>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</si>
  <si>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</si>
  <si>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</si>
  <si>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</si>
  <si>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</si>
  <si>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</si>
  <si>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</si>
  <si>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</si>
  <si>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</si>
  <si>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</si>
  <si>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</si>
  <si>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</si>
  <si>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</si>
  <si>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</si>
  <si>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</si>
  <si>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</si>
  <si>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</si>
  <si>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</si>
  <si>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</si>
  <si>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</si>
  <si>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</si>
  <si>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</si>
  <si>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</si>
  <si>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</si>
  <si>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</si>
  <si>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</si>
  <si>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</si>
  <si>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</si>
  <si>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</si>
  <si>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</si>
  <si>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</si>
  <si>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</si>
  <si>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</si>
  <si>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</si>
  <si>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</si>
  <si>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</si>
  <si>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</si>
  <si>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</si>
  <si>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</si>
  <si>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</si>
  <si>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</si>
  <si>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</si>
  <si>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</si>
  <si>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</si>
  <si>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</si>
  <si>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</si>
  <si>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</si>
  <si>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</si>
  <si>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</si>
  <si>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</si>
  <si>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</si>
  <si>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</si>
  <si>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</si>
  <si>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</si>
  <si>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</si>
  <si>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</si>
  <si>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</si>
  <si>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</si>
  <si>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</si>
  <si>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</si>
  <si>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</si>
  <si>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</si>
  <si>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</si>
  <si>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</si>
  <si>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</si>
  <si>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</si>
  <si>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</si>
  <si>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</si>
  <si>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</si>
  <si>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</si>
  <si>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</si>
  <si>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</si>
  <si>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</si>
  <si>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</si>
  <si>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</si>
  <si>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</si>
  <si>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</si>
  <si>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</si>
  <si>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</si>
  <si>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</si>
  <si>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</si>
  <si>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</si>
  <si>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</si>
  <si>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</si>
  <si>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</si>
  <si>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</si>
  <si>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</si>
  <si>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</si>
  <si>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</si>
  <si>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</si>
  <si>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</si>
  <si>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</si>
  <si>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</si>
  <si>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</si>
  <si>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</si>
  <si>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</si>
  <si>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</si>
  <si>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</si>
  <si>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</si>
  <si>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</si>
  <si>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</si>
  <si>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</si>
  <si>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</si>
  <si>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</si>
  <si>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</si>
  <si>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</si>
  <si>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</si>
  <si>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</si>
  <si>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</si>
  <si>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</si>
  <si>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</si>
  <si>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</si>
  <si>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</si>
  <si>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</si>
  <si>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</si>
  <si>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</si>
  <si>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</si>
  <si>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</si>
  <si>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</si>
  <si>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</si>
  <si>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</si>
  <si>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</si>
  <si>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</si>
  <si>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</si>
  <si>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</si>
  <si>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</si>
  <si>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</si>
  <si>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</si>
  <si>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</si>
  <si>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</si>
  <si>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</si>
  <si>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</si>
  <si>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</si>
  <si>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</si>
  <si>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</si>
  <si>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</si>
  <si>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</si>
  <si>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</si>
  <si>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</si>
  <si>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</si>
  <si>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</si>
  <si>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</si>
  <si>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</si>
  <si>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</si>
  <si>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</si>
  <si>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</si>
  <si>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</si>
  <si>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</si>
  <si>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</si>
  <si>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</si>
  <si>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</si>
  <si>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</si>
  <si>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</si>
  <si>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</si>
  <si>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</si>
  <si>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</si>
  <si>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</si>
  <si>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</si>
  <si>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</si>
  <si>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</si>
  <si>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</si>
  <si>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</si>
  <si>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</si>
  <si>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</si>
  <si>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</si>
  <si>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</si>
  <si>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</si>
  <si>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</si>
  <si>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</si>
  <si>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</si>
  <si>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</si>
  <si>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</si>
  <si>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</si>
  <si>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</si>
  <si>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</si>
  <si>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</si>
  <si>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</si>
  <si>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</si>
  <si>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</si>
  <si>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</si>
  <si>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</si>
  <si>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</si>
  <si>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</si>
  <si>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</si>
  <si>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</si>
  <si>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</si>
  <si>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</si>
  <si>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</si>
  <si>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</si>
  <si>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</si>
  <si>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</si>
  <si>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</si>
  <si>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</si>
  <si>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</si>
  <si>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</si>
  <si>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</si>
  <si>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</si>
  <si>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</si>
  <si>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</si>
  <si>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</si>
  <si>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</si>
  <si>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</si>
  <si>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</si>
  <si>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</si>
  <si>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</si>
  <si>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</si>
  <si>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</si>
  <si>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</si>
  <si>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</si>
  <si>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</si>
  <si>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</si>
  <si>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</si>
  <si>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</si>
  <si>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</si>
  <si>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</si>
  <si>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</si>
  <si>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</si>
  <si>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</si>
  <si>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</si>
  <si>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</si>
  <si>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</si>
  <si>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</si>
  <si>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</si>
  <si>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</si>
  <si>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</si>
  <si>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</si>
  <si>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</si>
  <si>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</si>
  <si>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</si>
  <si>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</si>
  <si>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</si>
  <si>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</si>
  <si>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</si>
  <si>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</si>
  <si>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</si>
  <si>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</si>
  <si>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</si>
  <si>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</si>
  <si>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</si>
  <si>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</si>
  <si>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</si>
  <si>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</si>
  <si>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</si>
  <si>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</si>
  <si>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</si>
  <si>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</si>
  <si>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</si>
  <si>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</si>
  <si>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</si>
  <si>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</si>
  <si>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</si>
  <si>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</si>
  <si>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</si>
  <si>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</si>
  <si>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</si>
  <si>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</si>
  <si>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</si>
  <si>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</si>
  <si>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</si>
  <si>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</si>
  <si>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</si>
  <si>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</si>
  <si>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</si>
  <si>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</si>
  <si>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</si>
  <si>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</si>
  <si>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</si>
  <si>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</si>
  <si>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</si>
  <si>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</si>
  <si>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</si>
  <si>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</si>
  <si>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</si>
  <si>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</si>
  <si>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</si>
  <si>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</si>
  <si>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</si>
  <si>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</si>
  <si>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</si>
  <si>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</si>
  <si>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</si>
  <si>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</si>
  <si>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</si>
  <si>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</si>
  <si>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</si>
  <si>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</si>
  <si>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</si>
  <si>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</si>
  <si>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</si>
  <si>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</si>
  <si>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</si>
  <si>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</si>
  <si>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</si>
  <si>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</si>
  <si>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</si>
  <si>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</si>
  <si>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</si>
  <si>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</si>
  <si>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</si>
  <si>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</si>
  <si>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</si>
  <si>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</si>
  <si>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</si>
  <si>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</si>
  <si>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</si>
  <si>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</si>
  <si>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</si>
  <si>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</si>
  <si>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</si>
  <si>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</si>
  <si>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</si>
  <si>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</si>
  <si>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</si>
  <si>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</si>
  <si>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</si>
  <si>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</si>
  <si>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</si>
  <si>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</si>
  <si>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</si>
  <si>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</si>
  <si>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</si>
  <si>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</si>
  <si>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</si>
  <si>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</si>
  <si>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</si>
  <si>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</si>
  <si>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</si>
  <si>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</si>
  <si>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</si>
  <si>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</si>
  <si>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</si>
  <si>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</si>
  <si>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</si>
  <si>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</si>
  <si>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</si>
  <si>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</si>
  <si>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</si>
  <si>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</si>
  <si>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</si>
  <si>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</si>
  <si>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</si>
  <si>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</si>
  <si>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</si>
  <si>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</si>
  <si>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</si>
  <si>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</si>
  <si>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</si>
  <si>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</si>
  <si>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</si>
  <si>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</si>
  <si>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</si>
  <si>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</si>
  <si>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</si>
  <si>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</si>
  <si>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</si>
  <si>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</si>
  <si>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</si>
  <si>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</si>
  <si>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</si>
  <si>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</si>
  <si>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</si>
  <si>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</si>
  <si>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</si>
  <si>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</si>
  <si>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</si>
  <si>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</si>
  <si>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</si>
  <si>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</si>
  <si>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</si>
  <si>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</si>
  <si>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</si>
  <si>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</si>
  <si>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</si>
  <si>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</si>
  <si>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</si>
  <si>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</si>
  <si>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</si>
  <si>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</si>
  <si>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</si>
  <si>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</si>
  <si>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</si>
  <si>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</si>
  <si>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</si>
  <si>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</si>
  <si>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</si>
  <si>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</si>
  <si>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</si>
  <si>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</si>
  <si>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</si>
  <si>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</si>
  <si>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</si>
  <si>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</si>
  <si>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</si>
  <si>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</si>
  <si>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</si>
  <si>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</si>
  <si>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</si>
  <si>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</si>
  <si>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</si>
  <si>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</si>
  <si>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</si>
  <si>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</si>
  <si>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</si>
  <si>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</si>
  <si>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</si>
  <si>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</si>
  <si>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</si>
  <si>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</si>
  <si>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</si>
  <si>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</si>
  <si>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</si>
  <si>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</si>
  <si>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</si>
  <si>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</si>
  <si>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</si>
  <si>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</si>
  <si>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</si>
  <si>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</si>
  <si>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</si>
  <si>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</si>
  <si>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</si>
  <si>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</si>
  <si>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</si>
  <si>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</si>
  <si>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</si>
  <si>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</si>
  <si>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</si>
  <si>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</si>
  <si>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</si>
  <si>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</si>
  <si>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</si>
  <si>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</si>
  <si>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</si>
  <si>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</si>
  <si>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</si>
  <si>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</si>
  <si>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</si>
  <si>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</si>
  <si>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</si>
  <si>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</si>
  <si>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</si>
  <si>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</si>
  <si>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</si>
  <si>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</si>
  <si>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</si>
  <si>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</si>
  <si>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</si>
  <si>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</si>
  <si>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</si>
  <si>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</si>
  <si>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</si>
  <si>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</si>
  <si>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</si>
  <si>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</si>
  <si>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</si>
  <si>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</si>
  <si>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</si>
  <si>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</si>
  <si>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</si>
  <si>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</si>
  <si>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</si>
  <si>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</si>
  <si>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</si>
  <si>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</si>
  <si>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</si>
  <si>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</si>
  <si>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</si>
  <si>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</si>
  <si>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</si>
  <si>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</si>
  <si>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</si>
  <si>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</si>
  <si>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</si>
  <si>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</si>
  <si>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</si>
  <si>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</si>
  <si>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</si>
  <si>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</si>
  <si>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</si>
  <si>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</si>
  <si>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</si>
  <si>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</si>
  <si>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</si>
  <si>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</si>
  <si>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</si>
  <si>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</si>
  <si>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</si>
  <si>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</si>
  <si>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</si>
  <si>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</si>
  <si>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</si>
  <si>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</si>
  <si>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</si>
  <si>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</si>
  <si>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</si>
  <si>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</si>
  <si>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</si>
  <si>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</si>
  <si>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</si>
  <si>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</si>
  <si>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</si>
  <si>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</si>
  <si>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</si>
  <si>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</si>
  <si>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</si>
  <si>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</si>
  <si>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</si>
  <si>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</si>
  <si>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</si>
  <si>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</si>
  <si>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</si>
  <si>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</si>
  <si>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</si>
  <si>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</si>
  <si>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</si>
  <si>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</si>
  <si>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</si>
  <si>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</si>
  <si>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</si>
  <si>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</si>
  <si>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</si>
  <si>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</si>
  <si>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</si>
  <si>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</si>
  <si>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</si>
  <si>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</si>
  <si>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</si>
  <si>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</si>
  <si>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</si>
  <si>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</si>
  <si>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</si>
  <si>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</si>
  <si>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</si>
  <si>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</si>
  <si>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</si>
  <si>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</si>
  <si>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</si>
  <si>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</si>
  <si>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</si>
  <si>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</si>
  <si>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</si>
  <si>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</si>
  <si>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</si>
  <si>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</si>
  <si>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</si>
  <si>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</si>
  <si>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</si>
  <si>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</si>
  <si>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</si>
  <si>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</si>
  <si>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</si>
  <si>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</si>
  <si>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</si>
  <si>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</si>
  <si>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</si>
  <si>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</si>
  <si>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</si>
  <si>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</si>
  <si>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</si>
  <si>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</si>
  <si>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</si>
  <si>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</si>
  <si>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</si>
  <si>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</si>
  <si>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</si>
  <si>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</si>
  <si>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</si>
  <si>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</si>
  <si>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</si>
  <si>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</si>
  <si>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</si>
  <si>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</si>
  <si>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</si>
  <si>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</si>
  <si>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</si>
  <si>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</si>
  <si>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</si>
  <si>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</si>
  <si>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</si>
  <si>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</si>
  <si>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</si>
  <si>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</si>
  <si>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</si>
  <si>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</si>
  <si>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</si>
  <si>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</si>
  <si>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</si>
  <si>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</si>
  <si>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</si>
  <si>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</si>
  <si>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</si>
  <si>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</si>
  <si>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</si>
  <si>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</si>
  <si>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</si>
  <si>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</si>
  <si>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</si>
  <si>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</si>
  <si>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</si>
  <si>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</si>
  <si>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</si>
  <si>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</si>
  <si>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</si>
  <si>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</si>
  <si>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</si>
  <si>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</si>
  <si>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</si>
  <si>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</si>
  <si>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</si>
  <si>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</si>
  <si>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</si>
  <si>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</si>
  <si>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</si>
  <si>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</si>
  <si>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</si>
  <si>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</si>
  <si>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</si>
  <si>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</si>
  <si>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</si>
  <si>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</si>
  <si>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</si>
  <si>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</si>
  <si>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</si>
  <si>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</si>
  <si>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</si>
  <si>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</si>
  <si>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</si>
  <si>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</si>
  <si>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</si>
  <si>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</si>
  <si>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</si>
  <si>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</si>
  <si>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</si>
  <si>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</si>
  <si>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</si>
  <si>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</si>
  <si>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</si>
  <si>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</si>
  <si>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</si>
  <si>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</si>
  <si>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</si>
  <si>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</si>
  <si>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</si>
  <si>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</si>
  <si>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</si>
  <si>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</si>
  <si>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</si>
  <si>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</si>
  <si>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</si>
  <si>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</si>
  <si>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</si>
  <si>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</si>
  <si>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</si>
  <si>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</si>
  <si>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</si>
  <si>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</si>
  <si>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</si>
  <si>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</si>
  <si>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</si>
  <si>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</si>
  <si>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</si>
  <si>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</si>
  <si>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</si>
  <si>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</si>
  <si>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</si>
  <si>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</si>
  <si>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</si>
  <si>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</si>
  <si>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</si>
  <si>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</si>
  <si>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</si>
  <si>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</si>
  <si>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</si>
  <si>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</si>
  <si>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</si>
  <si>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</si>
  <si>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</si>
  <si>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</si>
  <si>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</si>
  <si>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</si>
  <si>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</si>
  <si>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</si>
  <si>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</si>
  <si>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</si>
  <si>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</si>
  <si>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</si>
  <si>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</si>
  <si>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</si>
  <si>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</si>
  <si>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</si>
  <si>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</si>
  <si>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</si>
  <si>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</si>
  <si>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</si>
  <si>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</si>
  <si>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</si>
  <si>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</si>
  <si>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</si>
  <si>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</si>
  <si>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</si>
  <si>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</si>
  <si>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</si>
  <si>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</si>
  <si>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</si>
  <si>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</si>
  <si>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</si>
  <si>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</si>
  <si>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</si>
  <si>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</si>
  <si>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</si>
  <si>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</si>
  <si>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</si>
  <si>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</si>
  <si>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</si>
  <si>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</si>
  <si>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</si>
  <si>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</si>
  <si>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</si>
  <si>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</si>
  <si>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</si>
  <si>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</si>
  <si>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</si>
  <si>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</si>
  <si>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</si>
  <si>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</si>
  <si>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</si>
  <si>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</si>
  <si>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</si>
  <si>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</si>
  <si>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</si>
  <si>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</si>
  <si>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</si>
  <si>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</si>
  <si>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</si>
  <si>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</si>
  <si>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</si>
  <si>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</si>
  <si>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</si>
  <si>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</si>
  <si>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</si>
  <si>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</si>
  <si>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</si>
  <si>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</si>
  <si>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</si>
  <si>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</si>
  <si>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</si>
  <si>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</si>
  <si>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</si>
  <si>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</si>
  <si>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</si>
  <si>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</si>
  <si>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</si>
  <si>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</si>
  <si>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</si>
  <si>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</si>
  <si>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</si>
  <si>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</si>
  <si>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</si>
  <si>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</si>
  <si>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</si>
  <si>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</si>
  <si>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</si>
  <si>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</si>
  <si>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</si>
  <si>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</si>
  <si>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</si>
  <si>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</si>
  <si>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</si>
  <si>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</si>
  <si>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</si>
  <si>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</si>
  <si>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</si>
  <si>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</si>
  <si>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</si>
  <si>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</si>
  <si>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</si>
  <si>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</si>
  <si>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</si>
  <si>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</si>
  <si>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</si>
  <si>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</si>
  <si>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</si>
  <si>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</si>
  <si>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</si>
  <si>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</si>
  <si>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</si>
  <si>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</si>
  <si>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</si>
  <si>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</si>
  <si>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</si>
  <si>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</si>
  <si>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</si>
  <si>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</si>
  <si>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</si>
  <si>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</si>
  <si>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</si>
  <si>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</si>
  <si>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</si>
  <si>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</si>
  <si>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2021-25-10000861</t>
  </si>
  <si>
    <t xml:space="preserve">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t>
  </si>
  <si>
    <t>930</t>
  </si>
  <si>
    <t xml:space="preserve">Atender a niños y niñas menores de 5 años o hasta su ingreso al grado de transicio, en los  servicios de educacion inicial  y cuidado, en la modalidad desarrollo infantil en medio familiar, con el fin de promover el desarrollo integral de lap rimera infancia con calidad, de conformidad con los lineamientos, estandaresde calidad  y las directrices y parametrso establecidos por el ICBF.  </t>
  </si>
  <si>
    <t>25182016-204</t>
  </si>
  <si>
    <t>prestar el servicio de atencion, educacion inicial y cuidado a niños y niñas menores de 5 años, o hasta su ingreso al grado de transición, y a mujeres gestantes y madres en periodo de lactancia con el fin de promover el desarrollo integral de la primera infancia con calidad, de conformidad con losl lineamientos, manual operativo, las directrices, parametros y estandares establecidos por el icbf, en el marco de la estrategia de atencion integral “de cero a siempre”</t>
  </si>
  <si>
    <t xml:space="preserve">tender a niños y niñas menores de 5 años o hasta su ingreso al grado de transicio, en los  servicios de educacion inicial  y cuidado, en la modalidad desarrollo infantil en medio familiar, con el fin de promover el desarrollo integral de lap rimera infancia con calidad, de conformidad con los lineamientos, estandaresde calidad  y las directrices y parametrso establecidos por el ICBF.  </t>
  </si>
  <si>
    <t xml:space="preserve">INSTITUTO COLOMBIANO DE BIENESTAR FAMILIAR </t>
  </si>
  <si>
    <t>25182020-167</t>
  </si>
  <si>
    <t>Atender a la primera infancia en el marco de la estrategia de "cero a siempre" de conformidad con las directrices, lineamientos, y parametros establecidos por el ICBF, asi como regular las relaciones entre las partes derivadas de la entrega de aportes del ICBF a el contratista, para que este asuma con su personal y bajo su exclusiva responsabilidad dicha atencion.</t>
  </si>
  <si>
    <t>25182016-168</t>
  </si>
  <si>
    <t xml:space="preserve">prestar el servicio CENTRO DE DESARROLLO INFANTIL CDI de confomirdad con el manual operativo de la modalidd institucional y las directrices establecidas por el ICBF    en armonia con la politica de estado para el desarrollo integral de la primera infancia de cero a siempre </t>
  </si>
  <si>
    <t>25182020-166</t>
  </si>
  <si>
    <t>HARRIER HELEN MARTING BUITRAGO</t>
  </si>
  <si>
    <t>8734101  CEL 3143138911</t>
  </si>
  <si>
    <t>fundacionnuevaera@hotmail.com</t>
  </si>
  <si>
    <t>calle No. 15 - 44 Santa Anita Fusagasuga</t>
  </si>
  <si>
    <t>Calle 17  No. 15-44</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</si>
</sst>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D3" zoomScaleNormal="100" zoomScaleSheetLayoutView="40" zoomScalePageLayoutView="40" workbookViewId="0">
      <selection activeCell="I39" sqref="I39:N3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2653</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183" t="str">
        <f>HYPERLINK("#MI_Oferente_Singular!A114","CAPACIDAD RESIDUAL")</f>
        <v>CAPACIDAD RESIDUAL</v>
      </c>
      <c r="F8" s="184"/>
      <c r="G8" s="185"/>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183" t="str">
        <f>HYPERLINK("#MI_Oferente_Singular!A162","TALENTO HUMANO")</f>
        <v>TALENTO HUMANO</v>
      </c>
      <c r="F9" s="184"/>
      <c r="G9" s="185"/>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183" t="str">
        <f>HYPERLINK("#MI_Oferente_Singular!F162","INFRAESTRUCTURA")</f>
        <v>INFRAESTRUCTURA</v>
      </c>
      <c r="F10" s="184"/>
      <c r="G10" s="185"/>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6" t="s">
        <v>2676</v>
      </c>
      <c r="D15" s="35"/>
      <c r="E15" s="35"/>
      <c r="F15" s="5"/>
      <c r="G15" s="32" t="s">
        <v>1168</v>
      </c>
      <c r="H15" s="103" t="s">
        <v>516</v>
      </c>
      <c r="I15" s="32" t="s">
        <v>2624</v>
      </c>
      <c r="J15" s="108" t="s">
        <v>2626</v>
      </c>
      <c r="L15" s="209" t="s">
        <v>8</v>
      </c>
      <c r="M15" s="209"/>
      <c r="N15" s="12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25">
      <c r="A20" s="9"/>
      <c r="B20" s="109">
        <v>802021835</v>
      </c>
      <c r="C20" s="5"/>
      <c r="D20" s="73"/>
      <c r="E20" s="5"/>
      <c r="F20" s="5"/>
      <c r="G20" s="5"/>
      <c r="H20" s="186"/>
      <c r="I20" s="149" t="s">
        <v>516</v>
      </c>
      <c r="J20" s="150" t="s">
        <v>536</v>
      </c>
      <c r="K20" s="151">
        <v>3278479869</v>
      </c>
      <c r="L20" s="152">
        <v>44193</v>
      </c>
      <c r="M20" s="152">
        <v>44561</v>
      </c>
      <c r="N20" s="135">
        <f>+(M20-L20)/30</f>
        <v>12.266666666666667</v>
      </c>
      <c r="O20" s="138"/>
      <c r="U20" s="134"/>
      <c r="V20" s="105">
        <f ca="1">NOW()</f>
        <v>44194.785447222224</v>
      </c>
      <c r="W20" s="105">
        <f ca="1">NOW()</f>
        <v>44194.785447222224</v>
      </c>
    </row>
    <row r="21" spans="1:23" ht="30" customHeight="1" outlineLevel="1" x14ac:dyDescent="0.25">
      <c r="A21" s="9"/>
      <c r="B21" s="71"/>
      <c r="C21" s="5"/>
      <c r="D21" s="5"/>
      <c r="E21" s="5"/>
      <c r="F21" s="5"/>
      <c r="G21" s="5"/>
      <c r="H21" s="70"/>
      <c r="I21" s="149" t="s">
        <v>516</v>
      </c>
      <c r="J21" s="150" t="s">
        <v>601</v>
      </c>
      <c r="K21" s="151"/>
      <c r="L21" s="152"/>
      <c r="M21" s="152"/>
      <c r="N21" s="135">
        <f t="shared" ref="N21:N35" si="0">+(M21-L21)/30</f>
        <v>0</v>
      </c>
      <c r="O21" s="139"/>
    </row>
    <row r="22" spans="1:23" ht="30" customHeight="1" outlineLevel="1" x14ac:dyDescent="0.25">
      <c r="A22" s="9"/>
      <c r="B22" s="71"/>
      <c r="C22" s="5"/>
      <c r="D22" s="5"/>
      <c r="E22" s="5"/>
      <c r="F22" s="5"/>
      <c r="G22" s="5"/>
      <c r="H22" s="70"/>
      <c r="I22" s="149" t="s">
        <v>516</v>
      </c>
      <c r="J22" s="150" t="s">
        <v>594</v>
      </c>
      <c r="K22" s="151"/>
      <c r="L22" s="152"/>
      <c r="M22" s="152"/>
      <c r="N22" s="136">
        <f t="shared" ref="N22:N33" si="1">+(M22-L22)/30</f>
        <v>0</v>
      </c>
      <c r="O22" s="139"/>
    </row>
    <row r="23" spans="1:23" ht="30" customHeight="1" outlineLevel="1" x14ac:dyDescent="0.25">
      <c r="A23" s="9"/>
      <c r="B23" s="101"/>
      <c r="C23" s="21"/>
      <c r="D23" s="21"/>
      <c r="E23" s="21"/>
      <c r="F23" s="5"/>
      <c r="G23" s="5"/>
      <c r="H23" s="70"/>
      <c r="I23" s="149" t="s">
        <v>516</v>
      </c>
      <c r="J23" s="150" t="s">
        <v>622</v>
      </c>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t="s">
        <v>516</v>
      </c>
      <c r="J24" s="150" t="s">
        <v>557</v>
      </c>
      <c r="K24" s="151"/>
      <c r="L24" s="152"/>
      <c r="M24" s="152"/>
      <c r="N24" s="136">
        <f t="shared" si="1"/>
        <v>0</v>
      </c>
      <c r="O24" s="139"/>
    </row>
    <row r="25" spans="1:23" ht="30" customHeight="1" outlineLevel="1" x14ac:dyDescent="0.25">
      <c r="A25" s="9"/>
      <c r="B25" s="101"/>
      <c r="C25" s="21"/>
      <c r="D25" s="21"/>
      <c r="E25" s="21"/>
      <c r="F25" s="5"/>
      <c r="G25" s="5"/>
      <c r="H25" s="70"/>
      <c r="I25" s="149" t="s">
        <v>516</v>
      </c>
      <c r="J25" s="150" t="s">
        <v>570</v>
      </c>
      <c r="K25" s="151"/>
      <c r="L25" s="152"/>
      <c r="M25" s="152"/>
      <c r="N25" s="136">
        <f t="shared" si="1"/>
        <v>0</v>
      </c>
      <c r="O25" s="139"/>
    </row>
    <row r="26" spans="1:23" ht="30" customHeight="1" outlineLevel="1" x14ac:dyDescent="0.25">
      <c r="A26" s="9"/>
      <c r="B26" s="101"/>
      <c r="C26" s="21"/>
      <c r="D26" s="21"/>
      <c r="E26" s="21"/>
      <c r="F26" s="5"/>
      <c r="G26" s="5"/>
      <c r="H26" s="70"/>
      <c r="I26" s="149" t="s">
        <v>516</v>
      </c>
      <c r="J26" s="150" t="s">
        <v>568</v>
      </c>
      <c r="K26" s="151"/>
      <c r="L26" s="152"/>
      <c r="M26" s="152"/>
      <c r="N26" s="136">
        <f t="shared" si="1"/>
        <v>0</v>
      </c>
      <c r="O26" s="139"/>
    </row>
    <row r="27" spans="1:23" ht="30" customHeight="1" outlineLevel="1" x14ac:dyDescent="0.25">
      <c r="A27" s="9"/>
      <c r="B27" s="101"/>
      <c r="C27" s="21"/>
      <c r="D27" s="21"/>
      <c r="E27" s="21"/>
      <c r="F27" s="5"/>
      <c r="G27" s="5"/>
      <c r="H27" s="70"/>
      <c r="I27" s="149" t="s">
        <v>516</v>
      </c>
      <c r="J27" s="150" t="s">
        <v>610</v>
      </c>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9"/>
      <c r="I37" s="130"/>
      <c r="J37" s="130"/>
      <c r="K37" s="130"/>
      <c r="L37" s="130"/>
      <c r="M37" s="130"/>
      <c r="N37" s="130"/>
      <c r="O37" s="131"/>
    </row>
    <row r="38" spans="1:16" ht="21" customHeight="1" x14ac:dyDescent="0.25">
      <c r="A38" s="9"/>
      <c r="B38" s="178" t="str">
        <f>VLOOKUP(B20,EAS!A2:B1439,2,0)</f>
        <v>FUNDACIÓN NUEVA ERA ECOLOGICA</v>
      </c>
      <c r="C38" s="178"/>
      <c r="D38" s="178"/>
      <c r="E38" s="178"/>
      <c r="F38" s="178"/>
      <c r="G38" s="5"/>
      <c r="H38" s="132"/>
      <c r="I38" s="190" t="s">
        <v>7</v>
      </c>
      <c r="J38" s="190"/>
      <c r="K38" s="190"/>
      <c r="L38" s="190"/>
      <c r="M38" s="190"/>
      <c r="N38" s="190"/>
      <c r="O38" s="133"/>
    </row>
    <row r="39" spans="1:16" ht="42.95" customHeight="1" thickBot="1" x14ac:dyDescent="0.3">
      <c r="A39" s="10"/>
      <c r="B39" s="11"/>
      <c r="C39" s="11"/>
      <c r="D39" s="11"/>
      <c r="E39" s="11"/>
      <c r="F39" s="11"/>
      <c r="G39" s="11"/>
      <c r="H39" s="10"/>
      <c r="I39" s="222" t="s">
        <v>2677</v>
      </c>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2654</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21" t="s">
        <v>2683</v>
      </c>
      <c r="C48" s="112" t="s">
        <v>31</v>
      </c>
      <c r="D48" s="121" t="s">
        <v>2678</v>
      </c>
      <c r="E48" s="145">
        <v>42059</v>
      </c>
      <c r="F48" s="145">
        <v>42368</v>
      </c>
      <c r="G48" s="160">
        <f>IF(AND(E48&lt;&gt;"",F48&lt;&gt;""),((F48-E48)/30),"")</f>
        <v>10.3</v>
      </c>
      <c r="H48" s="114" t="s">
        <v>2679</v>
      </c>
      <c r="I48" s="113" t="s">
        <v>516</v>
      </c>
      <c r="J48" s="113" t="s">
        <v>536</v>
      </c>
      <c r="K48" s="123">
        <v>7514682095</v>
      </c>
      <c r="L48" s="115" t="s">
        <v>1148</v>
      </c>
      <c r="M48" s="117">
        <v>1</v>
      </c>
      <c r="N48" s="115" t="s">
        <v>27</v>
      </c>
      <c r="O48" s="115" t="s">
        <v>26</v>
      </c>
      <c r="P48" s="78"/>
    </row>
    <row r="49" spans="1:16" s="6" customFormat="1" ht="24.75" customHeight="1" x14ac:dyDescent="0.25">
      <c r="A49" s="143">
        <v>2</v>
      </c>
      <c r="B49" s="111" t="s">
        <v>2683</v>
      </c>
      <c r="C49" s="112" t="s">
        <v>31</v>
      </c>
      <c r="D49" s="121" t="s">
        <v>2680</v>
      </c>
      <c r="E49" s="145">
        <v>42398</v>
      </c>
      <c r="F49" s="145">
        <v>42674</v>
      </c>
      <c r="G49" s="160">
        <f t="shared" ref="G49:G50" si="2">IF(AND(E49&lt;&gt;"",F49&lt;&gt;""),((F49-E49)/30),"")</f>
        <v>9.1999999999999993</v>
      </c>
      <c r="H49" s="114" t="s">
        <v>2681</v>
      </c>
      <c r="I49" s="113" t="s">
        <v>516</v>
      </c>
      <c r="J49" s="113" t="s">
        <v>536</v>
      </c>
      <c r="K49" s="116">
        <v>2961661398</v>
      </c>
      <c r="L49" s="115" t="s">
        <v>1148</v>
      </c>
      <c r="M49" s="117">
        <v>1</v>
      </c>
      <c r="N49" s="115" t="s">
        <v>27</v>
      </c>
      <c r="O49" s="115" t="s">
        <v>1148</v>
      </c>
      <c r="P49" s="78"/>
    </row>
    <row r="50" spans="1:16" s="6" customFormat="1" ht="24.75" customHeight="1" x14ac:dyDescent="0.25">
      <c r="A50" s="143">
        <v>3</v>
      </c>
      <c r="B50" s="111" t="s">
        <v>2683</v>
      </c>
      <c r="C50" s="112" t="s">
        <v>31</v>
      </c>
      <c r="D50" s="121" t="s">
        <v>2678</v>
      </c>
      <c r="E50" s="145">
        <v>42059</v>
      </c>
      <c r="F50" s="145">
        <v>42368</v>
      </c>
      <c r="G50" s="160">
        <f t="shared" si="2"/>
        <v>10.3</v>
      </c>
      <c r="H50" s="119" t="s">
        <v>2679</v>
      </c>
      <c r="I50" s="113" t="s">
        <v>516</v>
      </c>
      <c r="J50" s="113" t="s">
        <v>594</v>
      </c>
      <c r="K50" s="116">
        <v>7514682095</v>
      </c>
      <c r="L50" s="115" t="s">
        <v>1148</v>
      </c>
      <c r="M50" s="117">
        <v>1</v>
      </c>
      <c r="N50" s="115" t="s">
        <v>27</v>
      </c>
      <c r="O50" s="115" t="s">
        <v>26</v>
      </c>
      <c r="P50" s="78"/>
    </row>
    <row r="51" spans="1:16" s="6" customFormat="1" ht="24.75" customHeight="1" outlineLevel="1" x14ac:dyDescent="0.25">
      <c r="A51" s="143">
        <v>4</v>
      </c>
      <c r="B51" s="111" t="s">
        <v>2683</v>
      </c>
      <c r="C51" s="112" t="s">
        <v>31</v>
      </c>
      <c r="D51" s="110" t="s">
        <v>2680</v>
      </c>
      <c r="E51" s="145">
        <v>42398</v>
      </c>
      <c r="F51" s="145">
        <v>42673</v>
      </c>
      <c r="G51" s="160">
        <f t="shared" ref="G51:G107" si="3">IF(AND(E51&lt;&gt;"",F51&lt;&gt;""),((F51-E51)/30),"")</f>
        <v>9.1666666666666661</v>
      </c>
      <c r="H51" s="114" t="s">
        <v>2681</v>
      </c>
      <c r="I51" s="113" t="s">
        <v>516</v>
      </c>
      <c r="J51" s="113" t="s">
        <v>594</v>
      </c>
      <c r="K51" s="123">
        <v>2961661398</v>
      </c>
      <c r="L51" s="115" t="s">
        <v>1148</v>
      </c>
      <c r="M51" s="117">
        <v>1</v>
      </c>
      <c r="N51" s="115" t="s">
        <v>27</v>
      </c>
      <c r="O51" s="115" t="s">
        <v>1148</v>
      </c>
      <c r="P51" s="78"/>
    </row>
    <row r="52" spans="1:16" s="7" customFormat="1" ht="24.75" customHeight="1" outlineLevel="1" x14ac:dyDescent="0.25">
      <c r="A52" s="144">
        <v>5</v>
      </c>
      <c r="B52" s="111" t="s">
        <v>2683</v>
      </c>
      <c r="C52" s="112" t="s">
        <v>31</v>
      </c>
      <c r="D52" s="110" t="s">
        <v>2678</v>
      </c>
      <c r="E52" s="145">
        <v>42059</v>
      </c>
      <c r="F52" s="145">
        <v>42368</v>
      </c>
      <c r="G52" s="160">
        <f t="shared" si="3"/>
        <v>10.3</v>
      </c>
      <c r="H52" s="119" t="s">
        <v>2679</v>
      </c>
      <c r="I52" s="113" t="s">
        <v>516</v>
      </c>
      <c r="J52" s="113" t="s">
        <v>601</v>
      </c>
      <c r="K52" s="116">
        <v>7514682095</v>
      </c>
      <c r="L52" s="115" t="s">
        <v>1148</v>
      </c>
      <c r="M52" s="117">
        <v>1</v>
      </c>
      <c r="N52" s="115" t="s">
        <v>27</v>
      </c>
      <c r="O52" s="115" t="s">
        <v>26</v>
      </c>
      <c r="P52" s="79"/>
    </row>
    <row r="53" spans="1:16" s="7" customFormat="1" ht="24.75" customHeight="1" outlineLevel="1" x14ac:dyDescent="0.25">
      <c r="A53" s="144">
        <v>6</v>
      </c>
      <c r="B53" s="111" t="s">
        <v>2683</v>
      </c>
      <c r="C53" s="112" t="s">
        <v>31</v>
      </c>
      <c r="D53" s="110" t="s">
        <v>2680</v>
      </c>
      <c r="E53" s="145">
        <v>42398</v>
      </c>
      <c r="F53" s="145">
        <v>42673</v>
      </c>
      <c r="G53" s="160">
        <f t="shared" si="3"/>
        <v>9.1666666666666661</v>
      </c>
      <c r="H53" s="119" t="s">
        <v>2681</v>
      </c>
      <c r="I53" s="113" t="s">
        <v>516</v>
      </c>
      <c r="J53" s="113" t="s">
        <v>601</v>
      </c>
      <c r="K53" s="116">
        <v>2961661398</v>
      </c>
      <c r="L53" s="115" t="s">
        <v>1148</v>
      </c>
      <c r="M53" s="117">
        <v>1</v>
      </c>
      <c r="N53" s="115" t="s">
        <v>27</v>
      </c>
      <c r="O53" s="115" t="s">
        <v>1148</v>
      </c>
      <c r="P53" s="79"/>
    </row>
    <row r="54" spans="1:16" s="7" customFormat="1" ht="24.75" customHeight="1" outlineLevel="1" x14ac:dyDescent="0.25">
      <c r="A54" s="144">
        <v>7</v>
      </c>
      <c r="B54" s="111" t="s">
        <v>2683</v>
      </c>
      <c r="C54" s="112" t="s">
        <v>31</v>
      </c>
      <c r="D54" s="110" t="s">
        <v>2678</v>
      </c>
      <c r="E54" s="145">
        <v>42059</v>
      </c>
      <c r="F54" s="145">
        <v>42368</v>
      </c>
      <c r="G54" s="160">
        <f t="shared" si="3"/>
        <v>10.3</v>
      </c>
      <c r="H54" s="114" t="s">
        <v>2679</v>
      </c>
      <c r="I54" s="113" t="s">
        <v>516</v>
      </c>
      <c r="J54" s="113" t="s">
        <v>622</v>
      </c>
      <c r="K54" s="118">
        <v>7514682095</v>
      </c>
      <c r="L54" s="115" t="s">
        <v>1148</v>
      </c>
      <c r="M54" s="117">
        <v>1</v>
      </c>
      <c r="N54" s="115" t="s">
        <v>27</v>
      </c>
      <c r="O54" s="115" t="s">
        <v>26</v>
      </c>
      <c r="P54" s="79"/>
    </row>
    <row r="55" spans="1:16" s="7" customFormat="1" ht="24.75" customHeight="1" outlineLevel="1" x14ac:dyDescent="0.25">
      <c r="A55" s="144">
        <v>8</v>
      </c>
      <c r="B55" s="111" t="s">
        <v>2683</v>
      </c>
      <c r="C55" s="112" t="s">
        <v>31</v>
      </c>
      <c r="D55" s="110" t="s">
        <v>2680</v>
      </c>
      <c r="E55" s="145">
        <v>42398</v>
      </c>
      <c r="F55" s="145">
        <v>42673</v>
      </c>
      <c r="G55" s="160">
        <f t="shared" si="3"/>
        <v>9.1666666666666661</v>
      </c>
      <c r="H55" s="114" t="s">
        <v>2679</v>
      </c>
      <c r="I55" s="113" t="s">
        <v>516</v>
      </c>
      <c r="J55" s="113" t="s">
        <v>622</v>
      </c>
      <c r="K55" s="118">
        <v>2961661398</v>
      </c>
      <c r="L55" s="115" t="s">
        <v>1148</v>
      </c>
      <c r="M55" s="117">
        <v>1</v>
      </c>
      <c r="N55" s="115" t="s">
        <v>27</v>
      </c>
      <c r="O55" s="115" t="s">
        <v>1148</v>
      </c>
      <c r="P55" s="79"/>
    </row>
    <row r="56" spans="1:16" s="7" customFormat="1" ht="24.75" customHeight="1" outlineLevel="1" x14ac:dyDescent="0.25">
      <c r="A56" s="144">
        <v>9</v>
      </c>
      <c r="B56" s="111" t="s">
        <v>2683</v>
      </c>
      <c r="C56" s="112" t="s">
        <v>31</v>
      </c>
      <c r="D56" s="110" t="s">
        <v>2680</v>
      </c>
      <c r="E56" s="145">
        <v>42398</v>
      </c>
      <c r="F56" s="145">
        <v>42673</v>
      </c>
      <c r="G56" s="160">
        <f t="shared" si="3"/>
        <v>9.1666666666666661</v>
      </c>
      <c r="H56" s="114" t="s">
        <v>2679</v>
      </c>
      <c r="I56" s="113" t="s">
        <v>516</v>
      </c>
      <c r="J56" s="113" t="s">
        <v>557</v>
      </c>
      <c r="K56" s="118">
        <v>2961661398</v>
      </c>
      <c r="L56" s="115" t="s">
        <v>1148</v>
      </c>
      <c r="M56" s="117">
        <v>1</v>
      </c>
      <c r="N56" s="115" t="s">
        <v>27</v>
      </c>
      <c r="O56" s="115" t="s">
        <v>1148</v>
      </c>
      <c r="P56" s="79"/>
    </row>
    <row r="57" spans="1:16" s="7" customFormat="1" ht="24.75" customHeight="1" outlineLevel="1" x14ac:dyDescent="0.25">
      <c r="A57" s="144">
        <v>10</v>
      </c>
      <c r="B57" s="64" t="s">
        <v>2683</v>
      </c>
      <c r="C57" s="65" t="s">
        <v>31</v>
      </c>
      <c r="D57" s="63" t="s">
        <v>2680</v>
      </c>
      <c r="E57" s="145">
        <v>42398</v>
      </c>
      <c r="F57" s="145">
        <v>42673</v>
      </c>
      <c r="G57" s="160">
        <f t="shared" si="3"/>
        <v>9.1666666666666661</v>
      </c>
      <c r="H57" s="64" t="s">
        <v>2679</v>
      </c>
      <c r="I57" s="63" t="s">
        <v>516</v>
      </c>
      <c r="J57" s="63" t="s">
        <v>568</v>
      </c>
      <c r="K57" s="66">
        <v>2961661398</v>
      </c>
      <c r="L57" s="65" t="s">
        <v>1148</v>
      </c>
      <c r="M57" s="67">
        <v>1</v>
      </c>
      <c r="N57" s="65" t="s">
        <v>27</v>
      </c>
      <c r="O57" s="65" t="s">
        <v>1148</v>
      </c>
      <c r="P57" s="79"/>
    </row>
    <row r="58" spans="1:16" s="7" customFormat="1" ht="24.75" customHeight="1" outlineLevel="1" x14ac:dyDescent="0.25">
      <c r="A58" s="144">
        <v>11</v>
      </c>
      <c r="B58" s="64" t="s">
        <v>2683</v>
      </c>
      <c r="C58" s="65" t="s">
        <v>31</v>
      </c>
      <c r="D58" s="63" t="s">
        <v>2680</v>
      </c>
      <c r="E58" s="145">
        <v>42398</v>
      </c>
      <c r="F58" s="145">
        <v>42673</v>
      </c>
      <c r="G58" s="160">
        <f t="shared" si="3"/>
        <v>9.1666666666666661</v>
      </c>
      <c r="H58" s="64" t="s">
        <v>2679</v>
      </c>
      <c r="I58" s="63" t="s">
        <v>516</v>
      </c>
      <c r="J58" s="63" t="s">
        <v>570</v>
      </c>
      <c r="K58" s="66">
        <v>2961661398</v>
      </c>
      <c r="L58" s="65" t="s">
        <v>1148</v>
      </c>
      <c r="M58" s="67">
        <v>1</v>
      </c>
      <c r="N58" s="65" t="s">
        <v>27</v>
      </c>
      <c r="O58" s="65" t="s">
        <v>1148</v>
      </c>
      <c r="P58" s="79"/>
    </row>
    <row r="59" spans="1:16" s="7" customFormat="1" ht="24.75" customHeight="1" outlineLevel="1" x14ac:dyDescent="0.25">
      <c r="A59" s="144">
        <v>12</v>
      </c>
      <c r="B59" s="64" t="s">
        <v>2683</v>
      </c>
      <c r="C59" s="65" t="s">
        <v>31</v>
      </c>
      <c r="D59" s="63" t="s">
        <v>2680</v>
      </c>
      <c r="E59" s="145">
        <v>42398</v>
      </c>
      <c r="F59" s="145">
        <v>42673</v>
      </c>
      <c r="G59" s="160">
        <f t="shared" si="3"/>
        <v>9.1666666666666661</v>
      </c>
      <c r="H59" s="64" t="s">
        <v>2682</v>
      </c>
      <c r="I59" s="63" t="s">
        <v>516</v>
      </c>
      <c r="J59" s="63" t="s">
        <v>610</v>
      </c>
      <c r="K59" s="66">
        <v>2961661398</v>
      </c>
      <c r="L59" s="65" t="s">
        <v>1148</v>
      </c>
      <c r="M59" s="67">
        <v>1</v>
      </c>
      <c r="N59" s="65" t="s">
        <v>27</v>
      </c>
      <c r="O59" s="65" t="s">
        <v>1148</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2655</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2664</v>
      </c>
      <c r="C114" s="163" t="s">
        <v>31</v>
      </c>
      <c r="D114" s="120" t="s">
        <v>2684</v>
      </c>
      <c r="E114" s="145">
        <v>43878</v>
      </c>
      <c r="F114" s="145">
        <v>44196</v>
      </c>
      <c r="G114" s="160">
        <f>IF(AND(E114&lt;&gt;"",F114&lt;&gt;""),((F114-E114)/30),"")</f>
        <v>10.6</v>
      </c>
      <c r="H114" s="122" t="s">
        <v>2685</v>
      </c>
      <c r="I114" s="121" t="s">
        <v>516</v>
      </c>
      <c r="J114" s="121" t="s">
        <v>547</v>
      </c>
      <c r="K114" s="123">
        <v>3832416193</v>
      </c>
      <c r="L114" s="100">
        <f>+IF(AND(K114&gt;0,O114="Ejecución"),(K114/877802)*Tabla28[[#This Row],[% participación]],IF(AND(K114&gt;0,O114&lt;&gt;"Ejecución"),"-",""))</f>
        <v>4365.9232868004401</v>
      </c>
      <c r="M114" s="124" t="s">
        <v>1148</v>
      </c>
      <c r="N114" s="173">
        <v>1</v>
      </c>
      <c r="O114" s="162" t="s">
        <v>1150</v>
      </c>
      <c r="P114" s="78"/>
    </row>
    <row r="115" spans="1:16" s="6" customFormat="1" ht="24.75" customHeight="1" x14ac:dyDescent="0.25">
      <c r="A115" s="143">
        <v>2</v>
      </c>
      <c r="B115" s="161" t="s">
        <v>2664</v>
      </c>
      <c r="C115" s="163" t="s">
        <v>31</v>
      </c>
      <c r="D115" s="63" t="s">
        <v>2686</v>
      </c>
      <c r="E115" s="145">
        <v>43878</v>
      </c>
      <c r="F115" s="145">
        <v>44196</v>
      </c>
      <c r="G115" s="160">
        <f t="shared" ref="G115:G116" si="4">IF(AND(E115&lt;&gt;"",F115&lt;&gt;""),((F115-E115)/30),"")</f>
        <v>10.6</v>
      </c>
      <c r="H115" s="64" t="s">
        <v>2687</v>
      </c>
      <c r="I115" s="63" t="s">
        <v>516</v>
      </c>
      <c r="J115" s="63" t="s">
        <v>90</v>
      </c>
      <c r="K115" s="68">
        <v>166500342</v>
      </c>
      <c r="L115" s="100">
        <f>+IF(AND(K115&gt;0,O115="Ejecución"),(K115/877802)*Tabla28[[#This Row],[% participación]],IF(AND(K115&gt;0,O115&lt;&gt;"Ejecución"),"-",""))</f>
        <v>189.67869975233594</v>
      </c>
      <c r="M115" s="65" t="s">
        <v>1148</v>
      </c>
      <c r="N115" s="173">
        <v>1</v>
      </c>
      <c r="O115" s="162" t="s">
        <v>1150</v>
      </c>
      <c r="P115" s="78"/>
    </row>
    <row r="116" spans="1:16" s="6" customFormat="1" ht="24.75" customHeight="1" x14ac:dyDescent="0.25">
      <c r="A116" s="143">
        <v>3</v>
      </c>
      <c r="B116" s="161" t="s">
        <v>2664</v>
      </c>
      <c r="C116" s="163" t="s">
        <v>31</v>
      </c>
      <c r="D116" s="63" t="s">
        <v>2688</v>
      </c>
      <c r="E116" s="145">
        <v>43878</v>
      </c>
      <c r="F116" s="145">
        <v>44196</v>
      </c>
      <c r="G116" s="160">
        <f t="shared" si="4"/>
        <v>10.6</v>
      </c>
      <c r="H116" s="64" t="s">
        <v>2685</v>
      </c>
      <c r="I116" s="63" t="s">
        <v>516</v>
      </c>
      <c r="J116" s="63" t="s">
        <v>552</v>
      </c>
      <c r="K116" s="68">
        <v>1514417298</v>
      </c>
      <c r="L116" s="100">
        <f>+IF(AND(K116&gt;0,O116="Ejecución"),(K116/877802)*Tabla28[[#This Row],[% participación]],IF(AND(K116&gt;0,O116&lt;&gt;"Ejecución"),"-",""))</f>
        <v>1725.237921535836</v>
      </c>
      <c r="M116" s="65" t="s">
        <v>1148</v>
      </c>
      <c r="N116" s="173">
        <v>1</v>
      </c>
      <c r="O116" s="162" t="s">
        <v>1150</v>
      </c>
      <c r="P116" s="78"/>
    </row>
    <row r="117" spans="1:16" s="6" customFormat="1" ht="24.75" customHeight="1" outlineLevel="1" x14ac:dyDescent="0.25">
      <c r="A117" s="143">
        <v>4</v>
      </c>
      <c r="B117" s="161" t="s">
        <v>2664</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2664</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2664</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2664</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2664</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2664</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2664</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2664</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2664</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2664</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2664</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2664</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2664</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2664</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2664</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2664</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2664</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2664</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2664</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2664</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2664</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2664</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2664</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2664</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2664</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2664</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2664</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2664</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2664</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2664</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2664</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2664</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2664</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2664</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2664</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2664</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2664</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2664</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2664</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2664</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2664</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2664</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2664</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2664</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2659</v>
      </c>
      <c r="B163" s="240"/>
      <c r="C163" s="240"/>
      <c r="D163" s="240"/>
      <c r="E163" s="241"/>
      <c r="F163" s="242" t="s">
        <v>2660</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2657</v>
      </c>
      <c r="C168" s="223"/>
      <c r="D168" s="223"/>
      <c r="E168" s="8"/>
      <c r="F168" s="5"/>
      <c r="H168" s="81" t="s">
        <v>2656</v>
      </c>
      <c r="I168" s="246"/>
      <c r="J168" s="247"/>
      <c r="K168" s="247"/>
      <c r="L168" s="247"/>
      <c r="M168" s="247"/>
      <c r="N168" s="247"/>
      <c r="O168" s="248"/>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2667</v>
      </c>
      <c r="B172" s="181"/>
      <c r="C172" s="181"/>
      <c r="D172" s="181"/>
      <c r="E172" s="181"/>
      <c r="F172" s="181"/>
      <c r="G172" s="181"/>
      <c r="H172" s="181"/>
      <c r="I172" s="181"/>
      <c r="J172" s="181"/>
      <c r="K172" s="181"/>
      <c r="L172" s="181"/>
      <c r="M172" s="181"/>
      <c r="N172" s="181"/>
      <c r="O172" s="182"/>
      <c r="P172" s="76"/>
    </row>
    <row r="173" spans="1:28" ht="15" customHeight="1" x14ac:dyDescent="0.25">
      <c r="A173" s="195" t="s">
        <v>2673</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2668</v>
      </c>
      <c r="C176" s="211"/>
      <c r="D176" s="211"/>
      <c r="E176" s="211"/>
      <c r="F176" s="211"/>
      <c r="G176" s="211"/>
      <c r="H176" s="20"/>
      <c r="I176" s="218" t="s">
        <v>2674</v>
      </c>
      <c r="J176" s="219"/>
      <c r="K176" s="219"/>
      <c r="L176" s="219"/>
      <c r="M176" s="21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2671</v>
      </c>
      <c r="O177" s="8"/>
      <c r="Q177" s="19"/>
      <c r="R177" s="19"/>
      <c r="S177" s="19"/>
      <c r="T177" s="19"/>
      <c r="U177" s="19"/>
      <c r="V177" s="19"/>
      <c r="W177" s="19"/>
      <c r="X177" s="19"/>
      <c r="Y177" s="19"/>
      <c r="Z177" s="19"/>
      <c r="AA177" s="19"/>
      <c r="AB177" s="19"/>
    </row>
    <row r="178" spans="1:28" ht="23.25" x14ac:dyDescent="0.25">
      <c r="A178" s="9"/>
      <c r="B178" s="215"/>
      <c r="C178" s="216"/>
      <c r="D178" s="217"/>
      <c r="E178" s="167"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4"/>
      <c r="Z178" s="165" t="str">
        <f>IF(Y178&gt;0,SUM(E180+Y178),"")</f>
        <v/>
      </c>
      <c r="AA178" s="19"/>
      <c r="AB178" s="19"/>
    </row>
    <row r="179" spans="1:28" ht="23.25" x14ac:dyDescent="0.25">
      <c r="A179" s="9"/>
      <c r="B179" s="221" t="s">
        <v>2668</v>
      </c>
      <c r="C179" s="221"/>
      <c r="D179" s="221"/>
      <c r="E179" s="171">
        <v>0.02</v>
      </c>
      <c r="F179" s="170">
        <v>0.02</v>
      </c>
      <c r="G179" s="165">
        <f>IF(F179&gt;0,SUM(E179+F179),"")</f>
        <v>0.04</v>
      </c>
      <c r="H179" s="5"/>
      <c r="I179" s="221" t="s">
        <v>2670</v>
      </c>
      <c r="J179" s="221"/>
      <c r="K179" s="221"/>
      <c r="L179" s="221"/>
      <c r="M179" s="172">
        <v>0.02</v>
      </c>
      <c r="O179" s="8"/>
      <c r="Q179" s="19"/>
      <c r="R179" s="159">
        <f>IF(M179&gt;0,SUM(L179+M179),"")</f>
        <v>0.02</v>
      </c>
      <c r="T179" s="19"/>
      <c r="U179" s="177" t="s">
        <v>1166</v>
      </c>
      <c r="V179" s="177"/>
      <c r="W179" s="177"/>
      <c r="X179" s="24">
        <v>0.02</v>
      </c>
      <c r="Y179" s="164"/>
      <c r="Z179" s="165" t="str">
        <f>IF(Y179&gt;0,SUM(E181+Y179),"")</f>
        <v/>
      </c>
      <c r="AA179" s="19"/>
      <c r="AB179" s="19"/>
    </row>
    <row r="180" spans="1:28" ht="23.25" hidden="1" x14ac:dyDescent="0.25">
      <c r="A180" s="9"/>
      <c r="B180" s="201"/>
      <c r="C180" s="201"/>
      <c r="D180" s="201"/>
      <c r="E180" s="169"/>
      <c r="H180" s="5"/>
      <c r="I180" s="201"/>
      <c r="J180" s="201"/>
      <c r="K180" s="201"/>
      <c r="L180" s="201"/>
      <c r="M180" s="5"/>
      <c r="O180" s="8"/>
      <c r="Q180" s="19"/>
      <c r="R180" s="159" t="str">
        <f>IF(S180&gt;0,SUM(L180+S180),"")</f>
        <v/>
      </c>
      <c r="S180" s="164"/>
      <c r="T180" s="19"/>
      <c r="U180" s="177" t="s">
        <v>1167</v>
      </c>
      <c r="V180" s="177"/>
      <c r="W180" s="177"/>
      <c r="X180" s="24">
        <v>0.03</v>
      </c>
      <c r="Y180" s="164"/>
      <c r="Z180" s="165" t="str">
        <f>IF(Y180&gt;0,SUM(E182+Y180),"")</f>
        <v/>
      </c>
      <c r="AA180" s="19"/>
      <c r="AB180" s="19"/>
    </row>
    <row r="181" spans="1:28" ht="23.25" hidden="1" x14ac:dyDescent="0.25">
      <c r="A181" s="9"/>
      <c r="B181" s="201"/>
      <c r="C181" s="201"/>
      <c r="D181" s="201"/>
      <c r="E181" s="169"/>
      <c r="H181" s="5"/>
      <c r="I181" s="201"/>
      <c r="J181" s="201"/>
      <c r="K181" s="201"/>
      <c r="L181" s="201"/>
      <c r="M181" s="5"/>
      <c r="O181" s="8"/>
      <c r="Q181" s="19"/>
      <c r="R181" s="159" t="str">
        <f>IF(S181&gt;0,SUM(L181+S181),"")</f>
        <v/>
      </c>
      <c r="S181" s="164"/>
      <c r="T181" s="19"/>
      <c r="U181" s="19"/>
      <c r="V181" s="19"/>
      <c r="W181" s="19"/>
      <c r="X181" s="19"/>
      <c r="Y181" s="19"/>
      <c r="Z181" s="19"/>
      <c r="AA181" s="19"/>
      <c r="AB181" s="19"/>
    </row>
    <row r="182" spans="1:28" ht="23.25" hidden="1" x14ac:dyDescent="0.25">
      <c r="A182" s="9"/>
      <c r="B182" s="201"/>
      <c r="C182" s="201"/>
      <c r="D182" s="201"/>
      <c r="E182" s="169"/>
      <c r="H182" s="5"/>
      <c r="I182" s="201"/>
      <c r="J182" s="201"/>
      <c r="K182" s="201"/>
      <c r="L182" s="201"/>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9" t="str">
        <f>IF(S183&gt;0,SUM(L183+S183),"")</f>
        <v/>
      </c>
      <c r="S183" s="164"/>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6">
        <f>+SUM(G179:G182)</f>
        <v>0.04</v>
      </c>
      <c r="D185" s="91" t="s">
        <v>2628</v>
      </c>
      <c r="E185" s="94">
        <f>+(C185*SUM(K20:K35))</f>
        <v>131139194.76000001</v>
      </c>
      <c r="F185" s="92"/>
      <c r="G185" s="93"/>
      <c r="H185" s="88"/>
      <c r="I185" s="90" t="s">
        <v>2627</v>
      </c>
      <c r="J185" s="166">
        <f>+SUM(M179:M183)</f>
        <v>0.02</v>
      </c>
      <c r="K185" s="202" t="s">
        <v>2628</v>
      </c>
      <c r="L185" s="202"/>
      <c r="M185" s="94">
        <f>+J185*(SUM(K20:K35))</f>
        <v>65569597.380000003</v>
      </c>
      <c r="N185" s="95"/>
      <c r="O185" s="96"/>
    </row>
    <row r="186" spans="1:28" ht="15.75" thickBot="1" x14ac:dyDescent="0.3">
      <c r="A186" s="10"/>
      <c r="B186" s="97"/>
      <c r="C186" s="97"/>
      <c r="D186" s="97"/>
      <c r="E186" s="97"/>
      <c r="F186" s="97"/>
      <c r="G186" s="97"/>
      <c r="H186" s="97"/>
      <c r="I186" s="168" t="s">
        <v>2672</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6" t="s">
        <v>2636</v>
      </c>
      <c r="C192" s="236"/>
      <c r="E192" s="5" t="s">
        <v>20</v>
      </c>
      <c r="H192" s="26" t="s">
        <v>24</v>
      </c>
      <c r="J192" s="5" t="s">
        <v>2637</v>
      </c>
      <c r="K192" s="5"/>
      <c r="M192" s="5"/>
      <c r="N192" s="5"/>
      <c r="O192" s="8"/>
      <c r="Q192" s="154"/>
      <c r="R192" s="155"/>
      <c r="S192" s="155"/>
      <c r="T192" s="154"/>
    </row>
    <row r="193" spans="1:18" x14ac:dyDescent="0.25">
      <c r="A193" s="9"/>
      <c r="C193" s="125">
        <v>34296</v>
      </c>
      <c r="D193" s="5"/>
      <c r="E193" s="126">
        <v>1221</v>
      </c>
      <c r="F193" s="5"/>
      <c r="G193" s="5"/>
      <c r="H193" s="147" t="s">
        <v>2689</v>
      </c>
      <c r="J193" s="5"/>
      <c r="K193" s="127">
        <v>41263</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4" t="s">
        <v>2658</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2692</v>
      </c>
      <c r="J211" s="27" t="s">
        <v>2622</v>
      </c>
      <c r="K211" s="148" t="s">
        <v>2693</v>
      </c>
      <c r="L211" s="21"/>
      <c r="M211" s="21"/>
      <c r="N211" s="21"/>
      <c r="O211" s="8"/>
    </row>
    <row r="212" spans="1:15" x14ac:dyDescent="0.25">
      <c r="A212" s="9"/>
      <c r="B212" s="27" t="s">
        <v>2619</v>
      </c>
      <c r="C212" s="147" t="s">
        <v>2689</v>
      </c>
      <c r="D212" s="21"/>
      <c r="G212" s="27" t="s">
        <v>2621</v>
      </c>
      <c r="H212" s="148" t="s">
        <v>2690</v>
      </c>
      <c r="J212" s="27" t="s">
        <v>2623</v>
      </c>
      <c r="K212" s="147" t="s">
        <v>2691</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disablePrompts="1"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disablePrompts="1"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4fb10211-09fb-4e80-9f0b-184718d5d98c"/>
    <ds:schemaRef ds:uri="http://purl.org/dc/elements/1.1/"/>
    <ds:schemaRef ds:uri="http://schemas.microsoft.com/office/2006/metadata/properties"/>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a65d333d-5b59-4810-bc94-b80d9325abbc"/>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angelica</cp:lastModifiedBy>
  <cp:lastPrinted>2020-12-29T23:52:03Z</cp:lastPrinted>
  <dcterms:created xsi:type="dcterms:W3CDTF">2020-10-14T21:57:42Z</dcterms:created>
  <dcterms:modified xsi:type="dcterms:W3CDTF">2020-12-29T23:52:13Z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