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ocuments\2021-91-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<sst xmlns="http://schemas.openxmlformats.org/spreadsheetml/2006/main" count="3072" uniqueCount="2696">
  <si>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</si>
  <si>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</si>
  <si>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</si>
  <si>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</si>
  <si>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</si>
  <si>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</si>
  <si>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</si>
  <si>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</si>
  <si>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</si>
  <si>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</si>
  <si>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</si>
  <si>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</si>
  <si>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</si>
  <si>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</si>
  <si>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</si>
  <si>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</si>
  <si>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</si>
  <si>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</si>
  <si>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</si>
  <si>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</si>
  <si>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</si>
  <si>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</si>
  <si>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</si>
  <si>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</si>
  <si>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</si>
  <si>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</si>
  <si>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</si>
  <si>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</si>
  <si>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</si>
  <si>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</si>
  <si>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</si>
  <si>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</si>
  <si>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</si>
  <si>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</si>
  <si>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</si>
  <si>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</si>
  <si>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</si>
  <si>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</si>
  <si>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</si>
  <si>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</si>
  <si>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</si>
  <si>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</si>
  <si>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</si>
  <si>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</si>
  <si>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</si>
  <si>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</si>
  <si>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</si>
  <si>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</si>
  <si>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</si>
  <si>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</si>
  <si>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</si>
  <si>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</si>
  <si>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</si>
  <si>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</si>
  <si>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</si>
  <si>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</si>
  <si>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</si>
  <si>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</si>
  <si>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</si>
  <si>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</si>
  <si>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</si>
  <si>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</si>
  <si>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</si>
  <si>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</si>
  <si>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</si>
  <si>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</si>
  <si>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</si>
  <si>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</si>
  <si>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</si>
  <si>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</si>
  <si>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</si>
  <si>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</si>
  <si>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</si>
  <si>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</si>
  <si>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</si>
  <si>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</si>
  <si>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</si>
  <si>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</si>
  <si>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</si>
  <si>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</si>
  <si>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</si>
  <si>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</si>
  <si>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</si>
  <si>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</si>
  <si>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</si>
  <si>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</si>
  <si>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</si>
  <si>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</si>
  <si>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</si>
  <si>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</si>
  <si>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</si>
  <si>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</si>
  <si>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</si>
  <si>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</si>
  <si>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</si>
  <si>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</si>
  <si>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</si>
  <si>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</si>
  <si>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</si>
  <si>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</si>
  <si>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</si>
  <si>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</si>
  <si>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</si>
  <si>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</si>
  <si>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</si>
  <si>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</si>
  <si>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</si>
  <si>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</si>
  <si>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</si>
  <si>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</si>
  <si>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</si>
  <si>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</si>
  <si>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</si>
  <si>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</si>
  <si>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</si>
  <si>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</si>
  <si>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</si>
  <si>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</si>
  <si>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</si>
  <si>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</si>
  <si>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</si>
  <si>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</si>
  <si>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</si>
  <si>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</si>
  <si>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</si>
  <si>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</si>
  <si>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</si>
  <si>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</si>
  <si>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</si>
  <si>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</si>
  <si>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</si>
  <si>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</si>
  <si>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</si>
  <si>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</si>
  <si>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</si>
  <si>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</si>
  <si>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</si>
  <si>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</si>
  <si>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</si>
  <si>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</si>
  <si>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</si>
  <si>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</si>
  <si>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</si>
  <si>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</si>
  <si>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</si>
  <si>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</si>
  <si>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</si>
  <si>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</si>
  <si>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</si>
  <si>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</si>
  <si>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</si>
  <si>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</si>
  <si>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</si>
  <si>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</si>
  <si>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</si>
  <si>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</si>
  <si>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</si>
  <si>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</si>
  <si>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</si>
  <si>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</si>
  <si>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</si>
  <si>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</si>
  <si>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</si>
  <si>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</si>
  <si>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</si>
  <si>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</si>
  <si>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</si>
  <si>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</si>
  <si>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</si>
  <si>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</si>
  <si>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</si>
  <si>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</si>
  <si>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</si>
  <si>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</si>
  <si>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</si>
  <si>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</si>
  <si>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</si>
  <si>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</si>
  <si>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</si>
  <si>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</si>
  <si>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</si>
  <si>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</si>
  <si>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</si>
  <si>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</si>
  <si>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</si>
  <si>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</si>
  <si>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</si>
  <si>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</si>
  <si>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</si>
  <si>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</si>
  <si>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</si>
  <si>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</si>
  <si>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</si>
  <si>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</si>
  <si>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</si>
  <si>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</si>
  <si>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</si>
  <si>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</si>
  <si>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</si>
  <si>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</si>
  <si>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</si>
  <si>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</si>
  <si>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</si>
  <si>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</si>
  <si>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</si>
  <si>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</si>
  <si>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</si>
  <si>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</si>
  <si>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</si>
  <si>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</si>
  <si>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</si>
  <si>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</si>
  <si>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</si>
  <si>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</si>
  <si>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</si>
  <si>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</si>
  <si>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</si>
  <si>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</si>
  <si>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</si>
  <si>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</si>
  <si>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</si>
  <si>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</si>
  <si>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</si>
  <si>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</si>
  <si>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</si>
  <si>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</si>
  <si>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</si>
  <si>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</si>
  <si>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</si>
  <si>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</si>
  <si>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</si>
  <si>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</si>
  <si>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</si>
  <si>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</si>
  <si>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</si>
  <si>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</si>
  <si>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</si>
  <si>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</si>
  <si>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</si>
  <si>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</si>
  <si>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</si>
  <si>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</si>
  <si>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</si>
  <si>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</si>
  <si>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</si>
  <si>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</si>
  <si>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</si>
  <si>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</si>
  <si>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</si>
  <si>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</si>
  <si>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</si>
  <si>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</si>
  <si>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</si>
  <si>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</si>
  <si>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</si>
  <si>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</si>
  <si>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</si>
  <si>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</si>
  <si>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</si>
  <si>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</si>
  <si>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</si>
  <si>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</si>
  <si>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</si>
  <si>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</si>
  <si>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</si>
  <si>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</si>
  <si>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</si>
  <si>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</si>
  <si>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</si>
  <si>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</si>
  <si>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</si>
  <si>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</si>
  <si>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</si>
  <si>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</si>
  <si>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</si>
  <si>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</si>
  <si>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</si>
  <si>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</si>
  <si>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</si>
  <si>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</si>
  <si>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</si>
  <si>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</si>
  <si>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</si>
  <si>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</si>
  <si>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</si>
  <si>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</si>
  <si>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</si>
  <si>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</si>
  <si>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</si>
  <si>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</si>
  <si>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</si>
  <si>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</si>
  <si>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</si>
  <si>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</si>
  <si>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</si>
  <si>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</si>
  <si>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</si>
  <si>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</si>
  <si>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</si>
  <si>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</si>
  <si>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</si>
  <si>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</si>
  <si>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</si>
  <si>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</si>
  <si>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</si>
  <si>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</si>
  <si>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</si>
  <si>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</si>
  <si>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</si>
  <si>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</si>
  <si>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</si>
  <si>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</si>
  <si>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</si>
  <si>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</si>
  <si>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</si>
  <si>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</si>
  <si>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</si>
  <si>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</si>
  <si>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</si>
  <si>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</si>
  <si>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</si>
  <si>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</si>
  <si>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</si>
  <si>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</si>
  <si>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</si>
  <si>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</si>
  <si>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</si>
  <si>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</si>
  <si>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</si>
  <si>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</si>
  <si>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</si>
  <si>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</si>
  <si>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</si>
  <si>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</si>
  <si>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</si>
  <si>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</si>
  <si>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</si>
  <si>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</si>
  <si>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</si>
  <si>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</si>
  <si>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</si>
  <si>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</si>
  <si>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</si>
  <si>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</si>
  <si>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</si>
  <si>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</si>
  <si>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</si>
  <si>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</si>
  <si>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</si>
  <si>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</si>
  <si>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</si>
  <si>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</si>
  <si>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</si>
  <si>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</si>
  <si>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</si>
  <si>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</si>
  <si>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</si>
  <si>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</si>
  <si>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</si>
  <si>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</si>
  <si>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</si>
  <si>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</si>
  <si>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</si>
  <si>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</si>
  <si>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</si>
  <si>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</si>
  <si>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</si>
  <si>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</si>
  <si>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</si>
  <si>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</si>
  <si>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</si>
  <si>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</si>
  <si>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</si>
  <si>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</si>
  <si>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</si>
  <si>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</si>
  <si>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</si>
  <si>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</si>
  <si>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</si>
  <si>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</si>
  <si>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</si>
  <si>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</si>
  <si>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</si>
  <si>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</si>
  <si>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</si>
  <si>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</si>
  <si>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</si>
  <si>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</si>
  <si>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</si>
  <si>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</si>
  <si>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</si>
  <si>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</si>
  <si>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</si>
  <si>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</si>
  <si>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</si>
  <si>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</si>
  <si>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</si>
  <si>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</si>
  <si>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</si>
  <si>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</si>
  <si>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</si>
  <si>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</si>
  <si>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</si>
  <si>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</si>
  <si>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</si>
  <si>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</si>
  <si>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</si>
  <si>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</si>
  <si>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</si>
  <si>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</si>
  <si>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</si>
  <si>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</si>
  <si>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</si>
  <si>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</si>
  <si>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</si>
  <si>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</si>
  <si>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</si>
  <si>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</si>
  <si>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</si>
  <si>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</si>
  <si>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</si>
  <si>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</si>
  <si>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</si>
  <si>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</si>
  <si>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</si>
  <si>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</si>
  <si>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</si>
  <si>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</si>
  <si>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</si>
  <si>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</si>
  <si>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</si>
  <si>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</si>
  <si>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</si>
  <si>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</si>
  <si>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</si>
  <si>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</si>
  <si>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</si>
  <si>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</si>
  <si>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</si>
  <si>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</si>
  <si>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</si>
  <si>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</si>
  <si>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</si>
  <si>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</si>
  <si>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</si>
  <si>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</si>
  <si>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</si>
  <si>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</si>
  <si>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</si>
  <si>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</si>
  <si>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</si>
  <si>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</si>
  <si>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</si>
  <si>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</si>
  <si>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</si>
  <si>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</si>
  <si>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</si>
  <si>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</si>
  <si>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</si>
  <si>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</si>
  <si>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</si>
  <si>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</si>
  <si>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</si>
  <si>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</si>
  <si>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</si>
  <si>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</si>
  <si>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</si>
  <si>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</si>
  <si>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</si>
  <si>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</si>
  <si>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</si>
  <si>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</si>
  <si>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</si>
  <si>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</si>
  <si>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</si>
  <si>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</si>
  <si>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</si>
  <si>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</si>
  <si>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</si>
  <si>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</si>
  <si>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</si>
  <si>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</si>
  <si>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</si>
  <si>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</si>
  <si>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</si>
  <si>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</si>
  <si>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</si>
  <si>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</si>
  <si>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</si>
  <si>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</si>
  <si>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</si>
  <si>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</si>
  <si>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</si>
  <si>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</si>
  <si>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</si>
  <si>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</si>
  <si>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</si>
  <si>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</si>
  <si>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</si>
  <si>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</si>
  <si>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</si>
  <si>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</si>
  <si>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</si>
  <si>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</si>
  <si>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</si>
  <si>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</si>
  <si>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</si>
  <si>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</si>
  <si>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</si>
  <si>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</si>
  <si>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</si>
  <si>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</si>
  <si>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</si>
  <si>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</si>
  <si>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</si>
  <si>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</si>
  <si>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</si>
  <si>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</si>
  <si>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</si>
  <si>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</si>
  <si>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</si>
  <si>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</si>
  <si>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</si>
  <si>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</si>
  <si>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</si>
  <si>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</si>
  <si>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</si>
  <si>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</si>
  <si>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</si>
  <si>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</si>
  <si>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</si>
  <si>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</si>
  <si>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</si>
  <si>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</si>
  <si>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</si>
  <si>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</si>
  <si>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</si>
  <si>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</si>
  <si>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</si>
  <si>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</si>
  <si>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</si>
  <si>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</si>
  <si>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</si>
  <si>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</si>
  <si>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</si>
  <si>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</si>
  <si>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</si>
  <si>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</si>
  <si>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</si>
  <si>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</si>
  <si>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</si>
  <si>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</si>
  <si>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</si>
  <si>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</si>
  <si>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</si>
  <si>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</si>
  <si>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</si>
  <si>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</si>
  <si>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</si>
  <si>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</si>
  <si>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</si>
  <si>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</si>
  <si>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</si>
  <si>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</si>
  <si>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</si>
  <si>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</si>
  <si>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</si>
  <si>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</si>
  <si>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</si>
  <si>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</si>
  <si>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</si>
  <si>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</si>
  <si>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</si>
  <si>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</si>
  <si>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</si>
  <si>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</si>
  <si>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</si>
  <si>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</si>
  <si>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</si>
  <si>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</si>
  <si>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</si>
  <si>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</si>
  <si>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</si>
  <si>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</si>
  <si>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</si>
  <si>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</si>
  <si>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</si>
  <si>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</si>
  <si>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</si>
  <si>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</si>
  <si>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</si>
  <si>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</si>
  <si>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</si>
  <si>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</si>
  <si>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</si>
  <si>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</si>
  <si>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</si>
  <si>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</si>
  <si>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</si>
  <si>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</si>
  <si>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</si>
  <si>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</si>
  <si>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</si>
  <si>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</si>
  <si>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</si>
  <si>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</si>
  <si>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</si>
  <si>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</si>
  <si>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</si>
  <si>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</si>
  <si>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</si>
  <si>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</si>
  <si>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</si>
  <si>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</si>
  <si>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</si>
  <si>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</si>
  <si>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</si>
  <si>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</si>
  <si>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</si>
  <si>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</si>
  <si>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</si>
  <si>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</si>
  <si>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</si>
  <si>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</si>
  <si>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</si>
  <si>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</si>
  <si>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</si>
  <si>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</si>
  <si>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</si>
  <si>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</si>
  <si>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</si>
  <si>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</si>
  <si>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</si>
  <si>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</si>
  <si>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</si>
  <si>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</si>
  <si>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</si>
  <si>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</si>
  <si>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</si>
  <si>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</si>
  <si>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</si>
  <si>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</si>
  <si>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</si>
  <si>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</si>
  <si>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</si>
  <si>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</si>
  <si>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</si>
  <si>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</si>
  <si>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</si>
  <si>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</si>
  <si>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</si>
  <si>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</si>
  <si>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</si>
  <si>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</si>
  <si>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</si>
  <si>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</si>
  <si>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</si>
  <si>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</si>
  <si>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</si>
  <si>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</si>
  <si>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</si>
  <si>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</si>
  <si>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</si>
  <si>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</si>
  <si>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</si>
  <si>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</si>
  <si>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</si>
  <si>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</si>
  <si>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</si>
  <si>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</si>
  <si>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</si>
  <si>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</si>
  <si>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</si>
  <si>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</si>
  <si>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</si>
  <si>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</si>
  <si>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</si>
  <si>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</si>
  <si>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</si>
  <si>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</si>
  <si>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</si>
  <si>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</si>
  <si>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</si>
  <si>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</si>
  <si>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</si>
  <si>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</si>
  <si>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</si>
  <si>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</si>
  <si>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</si>
  <si>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</si>
  <si>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</si>
  <si>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</si>
  <si>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</si>
  <si>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</si>
  <si>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</si>
  <si>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</si>
  <si>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</si>
  <si>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</si>
  <si>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</si>
  <si>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</si>
  <si>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</si>
  <si>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</si>
  <si>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</si>
  <si>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</si>
  <si>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</si>
  <si>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</si>
  <si>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</si>
  <si>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</si>
  <si>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</si>
  <si>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</si>
  <si>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</si>
  <si>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</si>
  <si>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</si>
  <si>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</si>
  <si>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</si>
  <si>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</si>
  <si>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</si>
  <si>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</si>
  <si>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</si>
  <si>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</si>
  <si>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</si>
  <si>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</si>
  <si>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</si>
  <si>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</si>
  <si>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</si>
  <si>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</si>
  <si>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</si>
  <si>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</si>
  <si>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</si>
  <si>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</si>
  <si>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</si>
  <si>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</si>
  <si>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</si>
  <si>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</si>
  <si>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</si>
  <si>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</si>
  <si>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</si>
  <si>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</si>
  <si>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</si>
  <si>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</si>
  <si>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</si>
  <si>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</si>
  <si>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</si>
  <si>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</si>
  <si>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</si>
  <si>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</si>
  <si>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</si>
  <si>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</si>
  <si>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</si>
  <si>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</si>
  <si>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</si>
  <si>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</si>
  <si>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</si>
  <si>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</si>
  <si>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</si>
  <si>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</si>
  <si>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</si>
  <si>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</si>
  <si>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</si>
  <si>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</si>
  <si>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</si>
  <si>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</si>
  <si>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</si>
  <si>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</si>
  <si>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</si>
  <si>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</si>
  <si>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</si>
  <si>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</si>
  <si>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</si>
  <si>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</si>
  <si>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</si>
  <si>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</si>
  <si>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</si>
  <si>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</si>
  <si>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</si>
  <si>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</si>
  <si>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</si>
  <si>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</si>
  <si>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</si>
  <si>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</si>
  <si>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</si>
  <si>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</si>
  <si>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</si>
  <si>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</si>
  <si>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</si>
  <si>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</si>
  <si>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</si>
  <si>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</si>
  <si>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</si>
  <si>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</si>
  <si>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</si>
  <si>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</si>
  <si>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</si>
  <si>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</si>
  <si>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</si>
  <si>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</si>
  <si>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</si>
  <si>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</si>
  <si>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</si>
  <si>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</si>
  <si>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</si>
  <si>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</si>
  <si>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</si>
  <si>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</si>
  <si>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</si>
  <si>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</si>
  <si>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</si>
  <si>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</si>
  <si>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</si>
  <si>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</si>
  <si>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</si>
  <si>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</si>
  <si>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</si>
  <si>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</si>
  <si>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</si>
  <si>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</si>
  <si>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</si>
  <si>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</si>
  <si>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</si>
  <si>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</si>
  <si>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</si>
  <si>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</si>
  <si>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</si>
  <si>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</si>
  <si>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</si>
  <si>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</si>
  <si>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</si>
  <si>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</si>
  <si>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</si>
  <si>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</si>
  <si>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</si>
  <si>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</si>
  <si>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</si>
  <si>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</si>
  <si>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</si>
  <si>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</si>
  <si>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</si>
  <si>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</si>
  <si>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</si>
  <si>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</si>
  <si>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</si>
  <si>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</si>
  <si>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</si>
  <si>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</si>
  <si>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</si>
  <si>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</si>
  <si>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</si>
  <si>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</si>
  <si>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</si>
  <si>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</si>
  <si>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</si>
  <si>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</si>
  <si>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</si>
  <si>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</si>
  <si>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</si>
  <si>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</si>
  <si>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</si>
  <si>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</si>
  <si>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</si>
  <si>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</si>
  <si>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</si>
  <si>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</si>
  <si>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</si>
  <si>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</si>
  <si>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</si>
  <si>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</si>
  <si>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</si>
  <si>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</si>
  <si>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</si>
  <si>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</si>
  <si>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</si>
  <si>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</si>
  <si>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</si>
  <si>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</si>
  <si>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</si>
  <si>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</si>
  <si>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</si>
  <si>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</si>
  <si>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</si>
  <si>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</si>
  <si>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</si>
  <si>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</si>
  <si>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</si>
  <si>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</si>
  <si>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</si>
  <si>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</si>
  <si>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</si>
  <si>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</si>
  <si>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</si>
  <si>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</si>
  <si>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</si>
  <si>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</si>
  <si>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</si>
  <si>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</si>
  <si>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</si>
  <si>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</si>
  <si>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</si>
  <si>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</si>
  <si>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</si>
  <si>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</si>
  <si>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</si>
  <si>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</si>
  <si>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</si>
  <si>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</si>
  <si>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</si>
  <si>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</si>
  <si>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</si>
  <si>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</si>
  <si>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</si>
  <si>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</si>
  <si>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</si>
  <si>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</si>
  <si>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</si>
  <si>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</si>
  <si>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</si>
  <si>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</si>
  <si>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</si>
  <si>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</si>
  <si>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</si>
  <si>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</si>
  <si>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</si>
  <si>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</si>
  <si>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</si>
  <si>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</si>
  <si>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</si>
  <si>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</si>
  <si>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</si>
  <si>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</si>
  <si>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</si>
  <si>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</si>
  <si>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</si>
  <si>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</si>
  <si>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</si>
  <si>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</si>
  <si>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</si>
  <si>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</si>
  <si>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</si>
  <si>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</si>
  <si>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</si>
  <si>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</si>
  <si>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</si>
  <si>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</si>
  <si>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</si>
  <si>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</si>
  <si>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</si>
  <si>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</si>
  <si>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</si>
  <si>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</si>
  <si>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</si>
  <si>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</si>
  <si>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</si>
  <si>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</si>
  <si>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</si>
  <si>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</si>
  <si>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</si>
  <si>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</si>
  <si>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</si>
  <si>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</si>
  <si>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</si>
  <si>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</si>
  <si>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</si>
  <si>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</si>
  <si>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</si>
  <si>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</si>
  <si>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</si>
  <si>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</si>
  <si>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</si>
  <si>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</si>
  <si>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</si>
  <si>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</si>
  <si>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</si>
  <si>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</si>
  <si>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</si>
  <si>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</si>
  <si>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</si>
  <si>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</si>
  <si>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</si>
  <si>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</si>
  <si>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</si>
  <si>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</si>
  <si>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</si>
  <si>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</si>
  <si>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</si>
  <si>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</si>
  <si>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</si>
  <si>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</si>
  <si>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</si>
  <si>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</si>
  <si>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</si>
  <si>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</si>
  <si>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</si>
  <si>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</si>
  <si>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</si>
  <si>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</si>
  <si>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</si>
  <si>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</si>
  <si>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</si>
  <si>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</si>
  <si>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</si>
  <si>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</si>
  <si>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</si>
  <si>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</si>
  <si>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</si>
  <si>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</si>
  <si>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</si>
  <si>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</si>
  <si>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</si>
  <si>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</si>
  <si>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</si>
  <si>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</si>
  <si>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</si>
  <si>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</si>
  <si>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</si>
  <si>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</si>
  <si>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</si>
  <si>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</si>
  <si>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</si>
  <si>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</si>
  <si>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</si>
  <si>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</si>
  <si>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</si>
  <si>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</si>
  <si>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</si>
  <si>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</si>
  <si>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</si>
  <si>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</si>
  <si>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</si>
  <si>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</si>
  <si>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</si>
  <si>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</si>
  <si>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</si>
  <si>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</si>
  <si>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</si>
  <si>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</si>
  <si>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</si>
  <si>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</si>
  <si>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</si>
  <si>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</si>
  <si>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</si>
  <si>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</si>
  <si>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</si>
  <si>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</si>
  <si>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</si>
  <si>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</si>
  <si>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</si>
  <si>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</si>
  <si>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</si>
  <si>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</si>
  <si>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</si>
  <si>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</si>
  <si>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</si>
  <si>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</si>
  <si>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</si>
  <si>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</si>
  <si>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</si>
  <si>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</si>
  <si>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</si>
  <si>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</si>
  <si>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</si>
  <si>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</si>
  <si>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</si>
  <si>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</si>
  <si>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</si>
  <si>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</si>
  <si>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</si>
  <si>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</si>
  <si>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</si>
  <si>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</si>
  <si>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</si>
  <si>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</si>
  <si>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</si>
  <si>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</si>
  <si>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</si>
  <si>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</si>
  <si>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</si>
  <si>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</si>
  <si>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</si>
  <si>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</si>
  <si>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</si>
  <si>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</si>
  <si>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</si>
  <si>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</si>
  <si>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</si>
  <si>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</si>
  <si>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</si>
  <si>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</si>
  <si>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</si>
  <si>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</si>
  <si>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</si>
  <si>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</si>
  <si>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</si>
  <si>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</si>
  <si>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</si>
  <si>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</si>
  <si>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</si>
  <si>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</si>
  <si>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</si>
  <si>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</si>
  <si>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</si>
  <si>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</si>
  <si>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</si>
  <si>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</si>
  <si>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</si>
  <si>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</si>
  <si>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</si>
  <si>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</si>
  <si>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</si>
  <si>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</si>
  <si>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</si>
  <si>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</si>
  <si>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</si>
  <si>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</si>
  <si>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</si>
  <si>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</si>
  <si>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</si>
  <si>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</si>
  <si>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</si>
  <si>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</si>
  <si>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</si>
  <si>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</si>
  <si>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</si>
  <si>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</si>
  <si>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</si>
  <si>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</si>
  <si>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</si>
  <si>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</si>
  <si>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</si>
  <si>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</si>
  <si>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</si>
  <si>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</si>
  <si>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</si>
  <si>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</si>
  <si>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</si>
  <si>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</si>
  <si>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</si>
  <si>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</si>
  <si>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</si>
  <si>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</si>
  <si>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</si>
  <si>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</si>
  <si>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</si>
  <si>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</si>
  <si>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</si>
  <si>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</si>
  <si>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</si>
  <si>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</si>
  <si>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</si>
  <si>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</si>
  <si>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</si>
  <si>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</si>
  <si>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</si>
  <si>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</si>
  <si>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</si>
  <si>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</si>
  <si>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</si>
  <si>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</si>
  <si>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</si>
  <si>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</si>
  <si>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</si>
  <si>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</si>
  <si>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</si>
  <si>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</si>
  <si>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</si>
  <si>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</si>
  <si>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</si>
  <si>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</si>
  <si>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</si>
  <si>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</si>
  <si>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</si>
  <si>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</si>
  <si>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</si>
  <si>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</si>
  <si>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</si>
  <si>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</si>
  <si>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</si>
  <si>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</si>
  <si>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</si>
  <si>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</si>
  <si>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</si>
  <si>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</si>
  <si>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</si>
  <si>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</si>
  <si>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</si>
  <si>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</si>
  <si>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</si>
  <si>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</si>
  <si>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</si>
  <si>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</si>
  <si>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</si>
  <si>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</si>
  <si>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</si>
  <si>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</si>
  <si>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</si>
  <si>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</si>
  <si>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</si>
  <si>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</si>
  <si>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</si>
  <si>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</si>
  <si>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</si>
  <si>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</si>
  <si>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</si>
  <si>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</si>
  <si>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</si>
  <si>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</si>
  <si>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</si>
  <si>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</si>
  <si>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</si>
  <si>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</si>
  <si>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</si>
  <si>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</si>
  <si>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</si>
  <si>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</si>
  <si>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</si>
  <si>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</si>
  <si>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</si>
  <si>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</si>
  <si>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</si>
  <si>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</si>
  <si>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</si>
  <si>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</si>
  <si>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</si>
  <si>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</si>
  <si>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</si>
  <si>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</si>
  <si>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</si>
  <si>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</si>
  <si>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</si>
  <si>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</si>
  <si>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</si>
  <si>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</si>
  <si>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</si>
  <si>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</si>
  <si>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</si>
  <si>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</si>
  <si>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</si>
  <si>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</si>
  <si>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</si>
  <si>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</si>
  <si>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</si>
  <si>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</si>
  <si>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</si>
  <si>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</si>
  <si>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</si>
  <si>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</si>
  <si>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</si>
  <si>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</si>
  <si>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</si>
  <si>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</si>
  <si>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</si>
  <si>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</si>
  <si>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</si>
  <si>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</si>
  <si>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</si>
  <si>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</si>
  <si>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</si>
  <si>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</si>
  <si>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</si>
  <si>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</si>
  <si>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</si>
  <si>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</si>
  <si>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</si>
  <si>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</si>
  <si>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</si>
  <si>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</si>
  <si>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</si>
  <si>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</si>
  <si>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</si>
  <si>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</si>
  <si>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</si>
  <si>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</si>
  <si>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</si>
  <si>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</si>
  <si>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</si>
  <si>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</si>
  <si>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</si>
  <si>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</si>
  <si>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</si>
  <si>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</si>
  <si>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</si>
  <si>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</si>
  <si>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</si>
  <si>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</si>
  <si>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</si>
  <si>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</si>
  <si>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</si>
  <si>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</si>
  <si>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</si>
  <si>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</si>
  <si>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</si>
  <si>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</si>
  <si>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</si>
  <si>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</si>
  <si>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</si>
  <si>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</si>
  <si>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</si>
  <si>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</si>
  <si>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</si>
  <si>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</si>
  <si>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</si>
  <si>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</si>
  <si>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</si>
  <si>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</si>
  <si>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</si>
  <si>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</si>
  <si>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</si>
  <si>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</si>
  <si>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</si>
  <si>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</si>
  <si>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</si>
  <si>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</si>
  <si>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</si>
  <si>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</si>
  <si>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</si>
  <si>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</si>
  <si>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</si>
  <si>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</si>
  <si>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</si>
  <si>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</si>
  <si>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</si>
  <si>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</si>
  <si>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</si>
  <si>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</si>
  <si>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</si>
  <si>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</si>
  <si>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</si>
  <si>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</si>
  <si>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</si>
  <si>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</si>
  <si>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</si>
  <si>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</si>
  <si>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</si>
  <si>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</si>
  <si>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</si>
  <si>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</si>
  <si>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</si>
  <si>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</si>
  <si>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</si>
  <si>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</si>
  <si>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</si>
  <si>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</si>
  <si>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</si>
  <si>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</si>
  <si>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</si>
  <si>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</si>
  <si>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</si>
  <si>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</si>
  <si>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</si>
  <si>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</si>
  <si>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</si>
  <si>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</si>
  <si>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</si>
  <si>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</si>
  <si>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</si>
  <si>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</si>
  <si>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</si>
  <si>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</si>
  <si>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</si>
  <si>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</si>
  <si>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</si>
  <si>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</si>
  <si>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</si>
  <si>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</si>
  <si>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</si>
  <si>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</si>
  <si>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</si>
  <si>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</si>
  <si>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</si>
  <si>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</si>
  <si>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</si>
  <si>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</si>
  <si>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</si>
  <si>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</si>
  <si>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</si>
  <si>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</si>
  <si>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</si>
  <si>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</si>
  <si>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</si>
  <si>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</si>
  <si>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</si>
  <si>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</si>
  <si>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</si>
  <si>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</si>
  <si>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</si>
  <si>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</si>
  <si>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</si>
  <si>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</si>
  <si>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</si>
  <si>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</si>
  <si>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</si>
  <si>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</si>
  <si>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</si>
  <si>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</si>
  <si>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</si>
  <si>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</si>
  <si>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</si>
  <si>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</si>
  <si>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</si>
  <si>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</si>
  <si>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</si>
  <si>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</si>
  <si>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</si>
  <si>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</si>
  <si>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</si>
  <si>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</si>
  <si>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</si>
  <si>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</si>
  <si>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</si>
  <si>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</si>
  <si>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</si>
  <si>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</si>
  <si>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</si>
  <si>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</si>
  <si>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</si>
  <si>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</si>
  <si>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</si>
  <si>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</si>
  <si>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</si>
  <si>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</si>
  <si>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</si>
  <si>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</si>
  <si>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</si>
  <si>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</si>
  <si>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</si>
  <si>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</si>
  <si>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</si>
  <si>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</si>
  <si>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</si>
  <si>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</si>
  <si>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</si>
  <si>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</si>
  <si>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</si>
  <si>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</si>
  <si>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</si>
  <si>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</si>
  <si>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</si>
  <si>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</si>
  <si>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</si>
  <si>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</si>
  <si>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</si>
  <si>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</si>
  <si>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</si>
  <si>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</si>
  <si>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</si>
  <si>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</si>
  <si>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</si>
  <si>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</si>
  <si>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</si>
  <si>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</si>
  <si>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</si>
  <si>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</si>
  <si>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</si>
  <si>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</si>
  <si>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</si>
  <si>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</si>
  <si>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</si>
  <si>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</si>
  <si>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</si>
  <si>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</si>
  <si>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</si>
  <si>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</si>
  <si>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</si>
  <si>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</si>
  <si>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</si>
  <si>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</si>
  <si>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</si>
  <si>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</si>
  <si>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</si>
  <si>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</si>
  <si>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</si>
  <si>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</si>
  <si>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</si>
  <si>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</si>
  <si>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</si>
  <si>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</si>
  <si>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</si>
  <si>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</si>
  <si>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</si>
  <si>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</si>
  <si>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</si>
  <si>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</si>
  <si>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</si>
  <si>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</si>
  <si>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</si>
  <si>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</si>
  <si>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</si>
  <si>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</si>
  <si>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</si>
  <si>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</si>
  <si>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</si>
  <si>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</si>
  <si>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</si>
  <si>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</si>
  <si>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</si>
  <si>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</si>
  <si>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</si>
  <si>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</si>
  <si>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</si>
  <si>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</si>
  <si>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</si>
  <si>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</si>
  <si>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</si>
  <si>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</si>
  <si>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</si>
  <si>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</si>
  <si>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</si>
  <si>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</si>
  <si>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</si>
  <si>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</si>
  <si>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</si>
  <si>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</si>
  <si>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</si>
  <si>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</si>
  <si>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</si>
  <si>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</si>
  <si>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</si>
  <si>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</si>
  <si>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</si>
  <si>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</si>
  <si>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</si>
  <si>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</si>
  <si>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</si>
  <si>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</si>
  <si>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</si>
  <si>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</si>
  <si>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</si>
  <si>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</si>
  <si>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</si>
  <si>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</si>
  <si>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</si>
  <si>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</si>
  <si>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</si>
  <si>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</si>
  <si>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</si>
  <si>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</si>
  <si>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</si>
  <si>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</si>
  <si>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</si>
  <si>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</si>
  <si>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</si>
  <si>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</si>
  <si>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</si>
  <si>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</si>
  <si>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</si>
  <si>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</si>
  <si>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</si>
  <si>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</si>
  <si>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</si>
  <si>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</si>
  <si>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</si>
  <si>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</si>
  <si>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</si>
  <si>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</si>
  <si>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</si>
  <si>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</si>
  <si>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</si>
  <si>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</si>
  <si>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</si>
  <si>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</si>
  <si>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</si>
  <si>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</si>
  <si>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</si>
  <si>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</si>
  <si>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</si>
  <si>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</si>
  <si>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</si>
  <si>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</si>
  <si>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</si>
  <si>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</si>
  <si>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</si>
  <si>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</si>
  <si>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</si>
  <si>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</si>
  <si>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</si>
  <si>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</si>
  <si>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</si>
  <si>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</si>
  <si>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</si>
  <si>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</si>
  <si>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</si>
  <si>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</si>
  <si>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</si>
  <si>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</si>
  <si>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</si>
  <si>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</si>
  <si>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</si>
  <si>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</si>
  <si>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</si>
  <si>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</si>
  <si>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</si>
  <si>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</si>
  <si>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</si>
  <si>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</si>
  <si>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</si>
  <si>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</si>
  <si>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</si>
  <si>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</si>
  <si>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</si>
  <si>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</si>
  <si>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</si>
  <si>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</si>
  <si>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</si>
  <si>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</si>
  <si>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</si>
  <si>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</si>
  <si>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</si>
  <si>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</si>
  <si>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</si>
  <si>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</si>
  <si>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</si>
  <si>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</si>
  <si>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</si>
  <si>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</si>
  <si>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</si>
  <si>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</si>
  <si>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</si>
  <si>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</si>
  <si>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</si>
  <si>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</si>
  <si>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</si>
  <si>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</si>
  <si>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</si>
  <si>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</si>
  <si>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</si>
  <si>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</si>
  <si>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</si>
  <si>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</si>
  <si>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</si>
  <si>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</si>
  <si>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</si>
  <si>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</si>
  <si>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</si>
  <si>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</si>
  <si>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</si>
  <si>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</si>
  <si>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</si>
  <si>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</si>
  <si>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</si>
  <si>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</si>
  <si>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</si>
  <si>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</si>
  <si>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</si>
  <si>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</si>
  <si>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</si>
  <si>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</si>
  <si>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</si>
  <si>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</si>
  <si>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</si>
  <si>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</si>
  <si>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</si>
  <si>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</si>
  <si>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</si>
  <si>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</si>
  <si>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</si>
  <si>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</si>
  <si>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</si>
  <si>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</si>
  <si>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</si>
  <si>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</si>
  <si>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</si>
  <si>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</si>
  <si>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</si>
  <si>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</si>
  <si>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</si>
  <si>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</si>
  <si>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</si>
  <si>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</si>
  <si>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</si>
  <si>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</si>
  <si>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</si>
  <si>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</si>
  <si>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</si>
  <si>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</si>
  <si>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</si>
  <si>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</si>
  <si>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</si>
  <si>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</si>
  <si>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</si>
  <si>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</si>
  <si>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</si>
  <si>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</si>
  <si>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</si>
  <si>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</si>
  <si>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</si>
  <si>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</si>
  <si>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</si>
  <si>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</si>
  <si>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</si>
  <si>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</si>
  <si>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</si>
  <si>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</si>
  <si>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</si>
  <si>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</si>
  <si>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</si>
  <si>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</si>
  <si>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</si>
  <si>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</si>
  <si>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</si>
  <si>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</si>
  <si>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</si>
  <si>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</si>
  <si>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</si>
  <si>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</si>
  <si>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</si>
  <si>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</si>
  <si>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</si>
  <si>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</si>
  <si>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</si>
  <si>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</si>
  <si>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</si>
  <si>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</si>
  <si>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</si>
  <si>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</si>
  <si>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</si>
  <si>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</si>
  <si>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</si>
  <si>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</si>
  <si>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</si>
  <si>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</si>
  <si>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</si>
  <si>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</si>
  <si>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</si>
  <si>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</si>
  <si>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</si>
  <si>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</si>
  <si>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</si>
  <si>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</si>
  <si>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</si>
  <si>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</si>
  <si>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</si>
  <si>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</si>
  <si>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</si>
  <si>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</si>
  <si>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</si>
  <si>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</si>
  <si>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</si>
  <si>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</si>
  <si>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</si>
  <si>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</si>
  <si>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</si>
  <si>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</si>
  <si>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</si>
  <si>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</si>
  <si>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</si>
  <si>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</si>
  <si>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</si>
  <si>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</si>
  <si>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</si>
  <si>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</si>
  <si>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</si>
  <si>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</si>
  <si>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</si>
  <si>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</si>
  <si>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</si>
  <si>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</si>
  <si>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</si>
  <si>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</si>
  <si>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</si>
  <si>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</si>
  <si>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</si>
  <si>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</si>
  <si>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</si>
  <si>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</si>
  <si>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</si>
  <si>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</si>
  <si>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</si>
  <si>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</si>
  <si>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</si>
  <si>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</si>
  <si>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</si>
  <si>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</si>
  <si>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</si>
  <si>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</si>
  <si>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</si>
  <si>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</si>
  <si>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</si>
  <si>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</si>
  <si>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</si>
  <si>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</si>
  <si>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</si>
  <si>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</si>
  <si>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</si>
  <si>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</si>
  <si>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</si>
  <si>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</si>
  <si>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</si>
  <si>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</si>
  <si>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</si>
  <si>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</si>
  <si>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</si>
  <si>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</si>
  <si>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</si>
  <si>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</si>
  <si>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</si>
  <si>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</si>
  <si>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</si>
  <si>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</si>
  <si>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</si>
  <si>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</si>
  <si>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</si>
  <si>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</si>
  <si>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</si>
  <si>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</si>
  <si>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</si>
  <si>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</si>
  <si>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</si>
  <si>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</si>
  <si>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</si>
  <si>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</si>
  <si>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</si>
  <si>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</si>
  <si>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</si>
  <si>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</si>
  <si>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</si>
  <si>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</si>
  <si>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</si>
  <si>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</si>
  <si>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</si>
  <si>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</si>
  <si>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</si>
  <si>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</si>
  <si>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</si>
  <si>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</si>
  <si>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</si>
  <si>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</si>
  <si>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</si>
  <si>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</si>
  <si>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</si>
  <si>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</si>
  <si>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</si>
  <si>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</si>
  <si>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</si>
  <si>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</si>
  <si>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</si>
  <si>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</si>
  <si>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</si>
  <si>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</si>
  <si>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</si>
  <si>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</si>
  <si>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</si>
  <si>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</si>
  <si>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</si>
  <si>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</si>
  <si>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</si>
  <si>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</si>
  <si>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</si>
  <si>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</si>
  <si>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</si>
  <si>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</si>
  <si>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</si>
  <si>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</si>
  <si>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</si>
  <si>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</si>
  <si>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</si>
  <si>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</si>
  <si>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</si>
  <si>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</si>
  <si>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</si>
  <si>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</si>
  <si>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</si>
  <si>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</si>
  <si>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</si>
  <si>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</si>
  <si>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</si>
  <si>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</si>
  <si>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</si>
  <si>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</si>
  <si>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</si>
  <si>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</si>
  <si>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</si>
  <si>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</si>
  <si>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</si>
  <si>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</si>
  <si>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</si>
  <si>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</si>
  <si>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</si>
  <si>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</si>
  <si>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</si>
  <si>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</si>
  <si>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</si>
  <si>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</si>
  <si>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</si>
  <si>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</si>
  <si>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</si>
  <si>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</si>
  <si>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</si>
  <si>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</si>
  <si>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</si>
  <si>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</si>
  <si>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</si>
  <si>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</si>
  <si>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</si>
  <si>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</si>
  <si>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</si>
  <si>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</si>
  <si>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</si>
  <si>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</si>
  <si>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</si>
  <si>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</si>
  <si>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</si>
  <si>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</si>
  <si>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</si>
  <si>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</si>
  <si>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</si>
  <si>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</si>
  <si>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</si>
  <si>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</si>
  <si>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</si>
  <si>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</si>
  <si>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</si>
  <si>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</si>
  <si>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</si>
  <si>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</si>
  <si>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</si>
  <si>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</si>
  <si>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</si>
  <si>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</si>
  <si>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</si>
  <si>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</si>
  <si>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</si>
  <si>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</si>
  <si>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</si>
  <si>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</si>
  <si>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</si>
  <si>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</si>
  <si>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</si>
  <si>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</si>
  <si>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</si>
  <si>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</si>
  <si>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</si>
  <si>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</si>
  <si>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</si>
  <si>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</si>
  <si>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</si>
  <si>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</si>
  <si>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</si>
  <si>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</si>
  <si>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</si>
  <si>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</si>
  <si>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</si>
  <si>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</si>
  <si>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</si>
  <si>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</si>
  <si>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</si>
  <si>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</si>
  <si>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</si>
  <si>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</si>
  <si>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</si>
  <si>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</si>
  <si>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</si>
  <si>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</si>
  <si>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</si>
  <si>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</si>
  <si>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</si>
  <si>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</si>
  <si>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</si>
  <si>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</si>
  <si>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</si>
  <si>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</si>
  <si>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</si>
  <si>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</si>
  <si>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</si>
  <si>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</si>
  <si>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</si>
  <si>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</si>
  <si>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</si>
  <si>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</si>
  <si>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</si>
  <si>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</si>
  <si>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</si>
  <si>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</si>
  <si>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</si>
  <si>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</si>
  <si>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</si>
  <si>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</si>
  <si>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</si>
  <si>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</si>
  <si>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</si>
  <si>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</si>
  <si>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</si>
  <si>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</si>
  <si>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</si>
  <si>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</si>
  <si>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</si>
  <si>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</si>
  <si>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</si>
  <si>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</si>
  <si>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</si>
  <si>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</si>
  <si>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</si>
  <si>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</si>
  <si>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</si>
  <si>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</si>
  <si>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</si>
  <si>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</si>
  <si>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</si>
  <si>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</si>
  <si>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</si>
  <si>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</si>
  <si>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</si>
  <si>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</si>
  <si>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</si>
  <si>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</si>
  <si>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</si>
  <si>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</si>
  <si>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</si>
  <si>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</si>
  <si>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</si>
  <si>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</si>
  <si>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</si>
  <si>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</si>
  <si>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</si>
  <si>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</si>
  <si>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</si>
  <si>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</si>
  <si>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</si>
  <si>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</si>
  <si>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</si>
  <si>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</si>
  <si>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</si>
  <si>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</si>
  <si>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</si>
  <si>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</si>
  <si>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</si>
  <si>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</si>
  <si>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</si>
  <si>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</si>
  <si>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</si>
  <si>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</si>
  <si>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</si>
  <si>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</si>
  <si>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</si>
  <si>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</si>
  <si>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</si>
  <si>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</si>
  <si>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</si>
  <si>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</si>
  <si>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</si>
  <si>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</si>
  <si>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</si>
  <si>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</si>
  <si>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</si>
  <si>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</si>
  <si>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</si>
  <si>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</si>
  <si>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</si>
  <si>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</si>
  <si>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</si>
  <si>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</si>
  <si>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</si>
  <si>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</si>
  <si>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</si>
  <si>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</si>
  <si>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</si>
  <si>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</si>
  <si>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</si>
  <si>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</si>
  <si>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</si>
  <si>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</si>
  <si>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</si>
  <si>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</si>
  <si>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</si>
  <si>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</si>
  <si>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</si>
  <si>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</si>
  <si>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</si>
  <si>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</si>
  <si>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</si>
  <si>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</si>
  <si>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</si>
  <si>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</si>
  <si>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</si>
  <si>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</si>
  <si>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</si>
  <si>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</si>
  <si>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</si>
  <si>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</si>
  <si>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</si>
  <si>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</si>
  <si>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</si>
  <si>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</si>
  <si>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</si>
  <si>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</si>
  <si>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</si>
  <si>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</si>
  <si>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</si>
  <si>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</si>
  <si>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</si>
  <si>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</si>
  <si>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</si>
  <si>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</si>
  <si>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</si>
  <si>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</si>
  <si>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</si>
  <si>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</si>
  <si>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</si>
  <si>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</si>
  <si>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</si>
  <si>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</si>
  <si>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</si>
  <si>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</si>
  <si>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</si>
  <si>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</si>
  <si>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</si>
  <si>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</si>
  <si>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</si>
  <si>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</si>
  <si>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</si>
  <si>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</si>
  <si>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</si>
  <si>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</si>
  <si>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</si>
  <si>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</si>
  <si>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</si>
  <si>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</si>
  <si>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</si>
  <si>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</si>
  <si>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</si>
  <si>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</si>
  <si>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</si>
  <si>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</si>
  <si>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</si>
  <si>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</si>
  <si>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</si>
  <si>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</si>
  <si>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</si>
  <si>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</si>
  <si>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</si>
  <si>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</si>
  <si>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</si>
  <si>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</si>
  <si>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</si>
  <si>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</si>
  <si>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</si>
  <si>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</si>
  <si>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</si>
  <si>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</si>
  <si>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</si>
  <si>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</si>
  <si>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</si>
  <si>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</si>
  <si>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</si>
  <si>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</si>
  <si>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</si>
  <si>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</si>
  <si>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</si>
  <si>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</si>
  <si>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</si>
  <si>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</si>
  <si>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</si>
  <si>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</si>
  <si>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</si>
  <si>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</si>
  <si>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</si>
  <si>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</si>
  <si>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</si>
  <si>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</si>
  <si>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</si>
  <si>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</si>
  <si>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</si>
  <si>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</si>
  <si>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</si>
  <si>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</si>
  <si>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</si>
  <si>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</si>
  <si>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</si>
  <si>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</si>
  <si>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</si>
  <si>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</si>
  <si>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</si>
  <si>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</si>
  <si>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</si>
  <si>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</si>
  <si>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</si>
  <si>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</si>
  <si>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</si>
  <si>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</si>
  <si>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</si>
  <si>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</si>
  <si>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</si>
  <si>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</si>
  <si>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</si>
  <si>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</si>
  <si>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</si>
  <si>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</si>
  <si>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</si>
  <si>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</si>
  <si>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</si>
  <si>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</si>
  <si>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</si>
  <si>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</si>
  <si>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</si>
  <si>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</si>
  <si>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</si>
  <si>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</si>
  <si>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</si>
  <si>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</si>
  <si>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</si>
  <si>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</si>
  <si>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</si>
  <si>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</si>
  <si>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</si>
  <si>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</si>
  <si>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</si>
  <si>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</si>
  <si>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</si>
  <si>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</si>
  <si>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</si>
  <si>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</si>
  <si>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</si>
  <si>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</si>
  <si>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</si>
  <si>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</si>
  <si>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</si>
  <si>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</si>
  <si>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</si>
  <si>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</si>
  <si>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</si>
  <si>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</si>
  <si>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</si>
  <si>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</si>
  <si>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</si>
  <si>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</si>
  <si>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</si>
  <si>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</si>
  <si>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</si>
  <si>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</si>
  <si>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</si>
  <si>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</si>
  <si>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</si>
  <si>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</si>
  <si>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</si>
  <si>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</si>
  <si>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</si>
  <si>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</si>
  <si>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</si>
  <si>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</si>
  <si>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</si>
  <si>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</si>
  <si>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</si>
  <si>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</si>
  <si>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</si>
  <si>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</si>
  <si>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</si>
  <si>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</si>
  <si>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</si>
  <si>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</si>
  <si>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</si>
  <si>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</si>
  <si>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</si>
  <si>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</si>
  <si>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</si>
  <si>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</si>
  <si>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</si>
  <si>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</si>
  <si>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</si>
  <si>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</si>
  <si>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</si>
  <si>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</si>
  <si>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</si>
  <si>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</si>
  <si>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</si>
  <si>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</si>
  <si>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</si>
  <si>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</si>
  <si>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</si>
  <si>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</si>
  <si>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</si>
  <si>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</si>
  <si>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</si>
  <si>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</si>
  <si>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</si>
  <si>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</si>
  <si>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</si>
  <si>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</si>
  <si>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</si>
  <si>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</si>
  <si>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</si>
  <si>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</si>
  <si>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</si>
  <si>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</si>
  <si>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</si>
  <si>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</si>
  <si>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</si>
  <si>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</si>
  <si>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</si>
  <si>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</si>
  <si>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</si>
  <si>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</si>
  <si>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</si>
  <si>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</si>
  <si>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</si>
  <si>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</si>
  <si>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</si>
  <si>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</si>
  <si>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</si>
  <si>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</si>
  <si>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</si>
  <si>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</si>
  <si>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</si>
  <si>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</si>
  <si>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</si>
  <si>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</si>
  <si>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</si>
  <si>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</si>
  <si>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</si>
  <si>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</si>
  <si>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</si>
  <si>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</si>
  <si>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</si>
  <si>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</si>
  <si>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</si>
  <si>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</si>
  <si>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</si>
  <si>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</si>
  <si>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</si>
  <si>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</si>
  <si>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</si>
  <si>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</si>
  <si>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</si>
  <si>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</si>
  <si>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</si>
  <si>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</si>
  <si>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</si>
  <si>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</si>
  <si>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</si>
  <si>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</si>
  <si>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</si>
  <si>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</si>
  <si>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</si>
  <si>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</si>
  <si>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</si>
  <si>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</si>
  <si>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</si>
  <si>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</si>
  <si>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</si>
  <si>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</si>
  <si>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</si>
  <si>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</si>
  <si>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</si>
  <si>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</si>
  <si>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</si>
  <si>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</si>
  <si>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</si>
  <si>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</si>
  <si>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</si>
  <si>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</si>
  <si>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</si>
  <si>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</si>
  <si>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</si>
  <si>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</si>
  <si>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</si>
  <si>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</si>
  <si>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</si>
  <si>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</si>
  <si>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</si>
  <si>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</si>
  <si>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</si>
  <si>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</si>
  <si>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</si>
  <si>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</si>
  <si>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</si>
  <si>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</si>
  <si>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</si>
  <si>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</si>
  <si>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</si>
  <si>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</si>
  <si>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</si>
  <si>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</si>
  <si>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</si>
  <si>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</si>
  <si>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</si>
  <si>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</si>
  <si>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</si>
  <si>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</si>
  <si>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</si>
  <si>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</si>
  <si>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</si>
  <si>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</si>
  <si>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</si>
  <si>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</si>
  <si>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</si>
  <si>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</si>
  <si>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</si>
  <si>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</si>
  <si>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</si>
  <si>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</si>
  <si>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</si>
  <si>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</si>
  <si>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</si>
  <si>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</si>
  <si>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</si>
  <si>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</si>
  <si>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</si>
  <si>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</si>
  <si>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</si>
  <si>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</si>
  <si>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</si>
  <si>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</si>
  <si>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</si>
  <si>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</si>
  <si>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</si>
  <si>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</si>
  <si>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</si>
  <si>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</si>
  <si>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</si>
  <si>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</si>
  <si>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</si>
  <si>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</si>
  <si>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</si>
  <si>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</si>
  <si>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</si>
  <si>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</si>
  <si>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</si>
  <si>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</si>
  <si>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</si>
  <si>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</si>
  <si>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</si>
  <si>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</si>
  <si>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</si>
  <si>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</si>
  <si>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</si>
  <si>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</si>
  <si>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</si>
  <si>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</si>
  <si>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</si>
  <si>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</si>
  <si>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</si>
  <si>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</si>
  <si>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</si>
  <si>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</si>
  <si>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</si>
  <si>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</si>
  <si>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</si>
  <si>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</si>
  <si>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</si>
  <si>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</si>
  <si>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</si>
  <si>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</si>
  <si>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</si>
  <si>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</si>
  <si>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</si>
  <si>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</si>
  <si>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</si>
  <si>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</si>
  <si>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</si>
  <si>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</si>
  <si>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</si>
  <si>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</si>
  <si>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</si>
  <si>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</si>
  <si>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</si>
  <si>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</si>
  <si>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</si>
  <si>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</si>
  <si>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</si>
  <si>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</si>
  <si>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</si>
  <si>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</si>
  <si>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</si>
  <si>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</si>
  <si>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</si>
  <si>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</si>
  <si>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</si>
  <si>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</si>
  <si>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</si>
  <si>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</si>
  <si>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</si>
  <si>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</si>
  <si>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</si>
  <si>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</si>
  <si>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</si>
  <si>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</si>
  <si>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</si>
  <si>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</si>
  <si>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</si>
  <si>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</si>
  <si>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</si>
  <si>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</si>
  <si>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</si>
  <si>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</si>
  <si>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</si>
  <si>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</si>
  <si>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</si>
  <si>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</si>
  <si>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</si>
  <si>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</si>
  <si>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</si>
  <si>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</si>
  <si>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</si>
  <si>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</si>
  <si>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</si>
  <si>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</si>
  <si>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</si>
  <si>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</si>
  <si>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</si>
  <si>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</si>
  <si>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</si>
  <si>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</si>
  <si>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</si>
  <si>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</si>
  <si>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</si>
  <si>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</si>
  <si>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</si>
  <si>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</si>
  <si>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</si>
  <si>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</si>
  <si>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</si>
  <si>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</si>
  <si>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</si>
  <si>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</si>
  <si>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</si>
  <si>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</si>
  <si>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</si>
  <si>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</si>
  <si>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</si>
  <si>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</si>
  <si>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</si>
  <si>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</si>
  <si>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</si>
  <si>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</si>
  <si>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</si>
  <si>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</si>
  <si>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</si>
  <si>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</si>
  <si>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</si>
  <si>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</si>
  <si>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</si>
  <si>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</si>
  <si>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</si>
  <si>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</si>
  <si>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</si>
  <si>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</si>
  <si>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</si>
  <si>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</si>
  <si>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</si>
  <si>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</si>
  <si>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</si>
  <si>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</si>
  <si>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</si>
  <si>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</si>
  <si>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</si>
  <si>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</si>
  <si>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</si>
  <si>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</si>
  <si>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</si>
  <si>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</si>
  <si>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</si>
  <si>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</si>
  <si>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</si>
  <si>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</si>
  <si>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</si>
  <si>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</si>
  <si>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</si>
  <si>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</si>
  <si>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</si>
  <si>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</si>
  <si>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</si>
  <si>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</si>
  <si>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</si>
  <si>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</si>
  <si>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</si>
  <si>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</si>
  <si>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</si>
  <si>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</si>
  <si>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</si>
  <si>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</si>
  <si>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</si>
  <si>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</si>
  <si>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</si>
  <si>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</si>
  <si>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</si>
  <si>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</si>
  <si>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</si>
  <si>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</si>
  <si>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</si>
  <si>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</si>
  <si>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</si>
  <si>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</si>
  <si>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</si>
  <si>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</si>
  <si>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</si>
  <si>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</si>
  <si>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</si>
  <si>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</si>
  <si>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</si>
  <si>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</si>
  <si>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</si>
  <si>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</si>
  <si>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</si>
  <si>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</si>
  <si>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</si>
  <si>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</si>
  <si>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</si>
  <si>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</si>
  <si>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</si>
  <si>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</si>
  <si>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</si>
  <si>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</si>
  <si>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</si>
  <si>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</si>
  <si>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</si>
  <si>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</si>
  <si>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</si>
  <si>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</si>
  <si>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</si>
  <si>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</si>
  <si>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</si>
  <si>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</si>
  <si>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</si>
  <si>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</si>
  <si>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</si>
  <si>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</si>
  <si>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</si>
  <si>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</si>
  <si>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</si>
  <si>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</si>
  <si>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</si>
  <si>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</si>
  <si>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</si>
  <si>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</si>
  <si>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</si>
  <si>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</si>
  <si>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</si>
  <si>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</si>
  <si>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</si>
  <si>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</si>
  <si>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</si>
  <si>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</si>
  <si>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</si>
  <si>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</si>
  <si>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</si>
  <si>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</si>
  <si>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</si>
  <si>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</si>
  <si>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</si>
  <si>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</si>
  <si>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</si>
  <si>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</si>
  <si>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</si>
  <si>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</si>
  <si>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</si>
  <si>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</si>
  <si>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</si>
  <si>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</si>
  <si>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</si>
  <si>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</si>
  <si>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</si>
  <si>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</si>
  <si>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</si>
  <si>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</si>
  <si>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</si>
  <si>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</si>
  <si>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</si>
  <si>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</si>
  <si>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</si>
  <si>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</si>
  <si>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</si>
  <si>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</si>
  <si>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</si>
  <si>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</si>
  <si>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</si>
  <si>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</si>
  <si>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</si>
  <si>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</si>
  <si>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</si>
  <si>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</si>
  <si>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</si>
  <si>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</si>
  <si>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</si>
  <si>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</si>
  <si>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</si>
  <si>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</si>
  <si>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</si>
  <si>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</si>
  <si>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</si>
  <si>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</si>
  <si>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Fundación Isla Korea </t>
  </si>
  <si>
    <t>056</t>
  </si>
  <si>
    <t>0151</t>
  </si>
  <si>
    <t>0176</t>
  </si>
  <si>
    <t>0190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</si>
  <si>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</si>
  <si>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 xml:space="preserve">Brindar seguimiento nutricional a los niños y niñas de los grados de transicision y basica primaria perteneciente al programa de alimentación escolar PAE. </t>
  </si>
  <si>
    <t>350-2020</t>
  </si>
  <si>
    <t>332-2020</t>
  </si>
  <si>
    <t>315-2020</t>
  </si>
  <si>
    <t>Prestar los servicios para la atención a la primera infancia en el servicio de hogar  comunitario de bienestar familiar – HCB TRADICIONAL,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</si>
  <si>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el servicio de hogar de bienestar comunitario familia mujer e infancia – HCB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</si>
  <si>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Prestar los servicios de educación inicial en el marco de la atenciòn integral   a los servicios de HCB TRADICIONAL,FAMI, de conformidad con el Manual Operativo de las Modalidades Institucional, el Lineamiento Técnico para la atención a la Primera Infancia y las directrices establecidas por el ICBF, en armonia con la Politica de Estado para el Desarrollo Integral de la Primera Infancia Cero a Siempre. </t>
  </si>
  <si>
    <t>Nuris Judith Rivera Calvo</t>
  </si>
  <si>
    <t>Nuris Rivera Calvo</t>
  </si>
  <si>
    <t>CR. 26 C #27B-39</t>
  </si>
  <si>
    <t>3329058</t>
  </si>
  <si>
    <t>fundacionproyectardelacosta@hotmail.com</t>
  </si>
  <si>
    <t>2021-91-1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</si>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</sst>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election activeCell="M194" sqref="M19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2653</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4" t="s">
        <v>2694</v>
      </c>
      <c r="D15" s="35"/>
      <c r="E15" s="35"/>
      <c r="F15" s="5"/>
      <c r="G15" s="32" t="s">
        <v>1168</v>
      </c>
      <c r="H15" s="103" t="s">
        <v>1109</v>
      </c>
      <c r="I15" s="32" t="s">
        <v>2624</v>
      </c>
      <c r="J15" s="108" t="s">
        <v>2626</v>
      </c>
      <c r="L15" s="207" t="s">
        <v>8</v>
      </c>
      <c r="M15" s="207"/>
      <c r="N15" s="126"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9">
        <v>802011827</v>
      </c>
      <c r="C20" s="5"/>
      <c r="D20" s="73"/>
      <c r="E20" s="5"/>
      <c r="F20" s="5"/>
      <c r="G20" s="5"/>
      <c r="H20" s="184"/>
      <c r="I20" s="147" t="s">
        <v>1109</v>
      </c>
      <c r="J20" s="148" t="s">
        <v>1111</v>
      </c>
      <c r="K20" s="149">
        <v>1322458140</v>
      </c>
      <c r="L20" s="150">
        <v>44242</v>
      </c>
      <c r="M20" s="150">
        <v>44561</v>
      </c>
      <c r="N20" s="133">
        <f>+(M20-L20)/30</f>
        <v>10.633333333333333</v>
      </c>
      <c r="O20" s="136"/>
      <c r="U20" s="132"/>
      <c r="V20" s="105">
        <f ca="1">NOW()</f>
        <v>44200.958822916669</v>
      </c>
      <c r="W20" s="105">
        <f ca="1">NOW()</f>
        <v>44200.958822916669</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FUNDACIÓN PROYECTAR DE LA COSTA SONRISA DE LOS NIÑOS</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2695</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2654</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2664</v>
      </c>
      <c r="C48" s="112" t="s">
        <v>31</v>
      </c>
      <c r="D48" s="110" t="s">
        <v>2677</v>
      </c>
      <c r="E48" s="143">
        <v>43863</v>
      </c>
      <c r="F48" s="143">
        <v>44196</v>
      </c>
      <c r="G48" s="158">
        <f>IF(AND(E48&lt;&gt;"",F48&lt;&gt;""),((F48-E48)/30),"")</f>
        <v>11.1</v>
      </c>
      <c r="H48" s="119" t="s">
        <v>2681</v>
      </c>
      <c r="I48" s="113" t="s">
        <v>1109</v>
      </c>
      <c r="J48" s="113" t="s">
        <v>1111</v>
      </c>
      <c r="K48" s="122">
        <v>3957777594</v>
      </c>
      <c r="L48" s="115" t="s">
        <v>1148</v>
      </c>
      <c r="M48" s="117">
        <v>1</v>
      </c>
      <c r="N48" s="115" t="s">
        <v>2634</v>
      </c>
      <c r="O48" s="115" t="s">
        <v>1148</v>
      </c>
      <c r="P48" s="78"/>
    </row>
    <row r="49" spans="1:16" s="6" customFormat="1" ht="24.75" customHeight="1" x14ac:dyDescent="0.25">
      <c r="A49" s="141">
        <v>2</v>
      </c>
      <c r="B49" s="111" t="s">
        <v>2676</v>
      </c>
      <c r="C49" s="112" t="s">
        <v>32</v>
      </c>
      <c r="D49" s="110" t="s">
        <v>2678</v>
      </c>
      <c r="E49" s="143">
        <v>43497</v>
      </c>
      <c r="F49" s="143">
        <v>43799</v>
      </c>
      <c r="G49" s="158">
        <f t="shared" ref="G49:G50" si="2">IF(AND(E49&lt;&gt;"",F49&lt;&gt;""),((F49-E49)/30),"")</f>
        <v>10.066666666666666</v>
      </c>
      <c r="H49" s="119" t="s">
        <v>2682</v>
      </c>
      <c r="I49" s="113" t="s">
        <v>1109</v>
      </c>
      <c r="J49" s="113" t="s">
        <v>1111</v>
      </c>
      <c r="K49" s="122">
        <v>70000000</v>
      </c>
      <c r="L49" s="115" t="s">
        <v>1148</v>
      </c>
      <c r="M49" s="117">
        <v>1</v>
      </c>
      <c r="N49" s="115" t="s">
        <v>27</v>
      </c>
      <c r="O49" s="115" t="s">
        <v>1148</v>
      </c>
      <c r="P49" s="78"/>
    </row>
    <row r="50" spans="1:16" s="6" customFormat="1" ht="24.75" customHeight="1" x14ac:dyDescent="0.25">
      <c r="A50" s="141">
        <v>3</v>
      </c>
      <c r="B50" s="111" t="s">
        <v>2676</v>
      </c>
      <c r="C50" s="112" t="s">
        <v>32</v>
      </c>
      <c r="D50" s="110" t="s">
        <v>2679</v>
      </c>
      <c r="E50" s="143">
        <v>43160</v>
      </c>
      <c r="F50" s="143">
        <v>43434</v>
      </c>
      <c r="G50" s="158">
        <f t="shared" si="2"/>
        <v>9.1333333333333329</v>
      </c>
      <c r="H50" s="119" t="s">
        <v>2682</v>
      </c>
      <c r="I50" s="113" t="s">
        <v>1109</v>
      </c>
      <c r="J50" s="113" t="s">
        <v>1111</v>
      </c>
      <c r="K50" s="122">
        <v>87000000</v>
      </c>
      <c r="L50" s="115" t="s">
        <v>1148</v>
      </c>
      <c r="M50" s="117">
        <v>1</v>
      </c>
      <c r="N50" s="115" t="s">
        <v>27</v>
      </c>
      <c r="O50" s="115" t="s">
        <v>1148</v>
      </c>
      <c r="P50" s="78"/>
    </row>
    <row r="51" spans="1:16" s="6" customFormat="1" ht="24.75" customHeight="1" outlineLevel="1" x14ac:dyDescent="0.25">
      <c r="A51" s="141">
        <v>4</v>
      </c>
      <c r="B51" s="111" t="s">
        <v>2676</v>
      </c>
      <c r="C51" s="112" t="s">
        <v>32</v>
      </c>
      <c r="D51" s="110" t="s">
        <v>2680</v>
      </c>
      <c r="E51" s="143">
        <v>42768</v>
      </c>
      <c r="F51" s="143">
        <v>43069</v>
      </c>
      <c r="G51" s="158">
        <f t="shared" ref="G51:G107" si="3">IF(AND(E51&lt;&gt;"",F51&lt;&gt;""),((F51-E51)/30),"")</f>
        <v>10.033333333333333</v>
      </c>
      <c r="H51" s="119" t="s">
        <v>2682</v>
      </c>
      <c r="I51" s="113" t="s">
        <v>1109</v>
      </c>
      <c r="J51" s="113" t="s">
        <v>1111</v>
      </c>
      <c r="K51" s="122">
        <v>80000000</v>
      </c>
      <c r="L51" s="115" t="s">
        <v>1148</v>
      </c>
      <c r="M51" s="117">
        <v>1</v>
      </c>
      <c r="N51" s="115" t="s">
        <v>27</v>
      </c>
      <c r="O51" s="115" t="s">
        <v>1148</v>
      </c>
      <c r="P51" s="78"/>
    </row>
    <row r="52" spans="1:16" s="7" customFormat="1" ht="24.75" customHeight="1" outlineLevel="1" x14ac:dyDescent="0.25">
      <c r="A52" s="142">
        <v>5</v>
      </c>
      <c r="B52" s="111"/>
      <c r="C52" s="112"/>
      <c r="D52" s="110"/>
      <c r="E52" s="143"/>
      <c r="F52" s="143"/>
      <c r="G52" s="158" t="str">
        <f t="shared" si="3"/>
        <v/>
      </c>
      <c r="H52" s="119"/>
      <c r="I52" s="113"/>
      <c r="J52" s="113"/>
      <c r="K52" s="116"/>
      <c r="L52" s="115"/>
      <c r="M52" s="117"/>
      <c r="N52" s="115"/>
      <c r="O52" s="115"/>
      <c r="P52" s="79"/>
    </row>
    <row r="53" spans="1:16" s="7" customFormat="1" ht="24.75" customHeight="1" outlineLevel="1" x14ac:dyDescent="0.25">
      <c r="A53" s="142">
        <v>6</v>
      </c>
      <c r="B53" s="111"/>
      <c r="C53" s="112"/>
      <c r="D53" s="110"/>
      <c r="E53" s="143"/>
      <c r="F53" s="143"/>
      <c r="G53" s="158" t="str">
        <f t="shared" si="3"/>
        <v/>
      </c>
      <c r="H53" s="119"/>
      <c r="I53" s="113"/>
      <c r="J53" s="113"/>
      <c r="K53" s="116"/>
      <c r="L53" s="115"/>
      <c r="M53" s="117"/>
      <c r="N53" s="115"/>
      <c r="O53" s="115"/>
      <c r="P53" s="79"/>
    </row>
    <row r="54" spans="1:16" s="7" customFormat="1" ht="24.75" customHeight="1" outlineLevel="1" x14ac:dyDescent="0.25">
      <c r="A54" s="142">
        <v>7</v>
      </c>
      <c r="B54" s="111"/>
      <c r="C54" s="112"/>
      <c r="D54" s="110"/>
      <c r="E54" s="143"/>
      <c r="F54" s="143"/>
      <c r="G54" s="158" t="str">
        <f t="shared" si="3"/>
        <v/>
      </c>
      <c r="H54" s="114"/>
      <c r="I54" s="113"/>
      <c r="J54" s="113"/>
      <c r="K54" s="118"/>
      <c r="L54" s="115"/>
      <c r="M54" s="117"/>
      <c r="N54" s="115"/>
      <c r="O54" s="115"/>
      <c r="P54" s="79"/>
    </row>
    <row r="55" spans="1:16" s="7" customFormat="1" ht="24.75" customHeight="1" outlineLevel="1" x14ac:dyDescent="0.25">
      <c r="A55" s="142">
        <v>8</v>
      </c>
      <c r="B55" s="111"/>
      <c r="C55" s="112"/>
      <c r="D55" s="110"/>
      <c r="E55" s="143"/>
      <c r="F55" s="143"/>
      <c r="G55" s="158" t="str">
        <f t="shared" si="3"/>
        <v/>
      </c>
      <c r="H55" s="114"/>
      <c r="I55" s="113"/>
      <c r="J55" s="113"/>
      <c r="K55" s="118"/>
      <c r="L55" s="115"/>
      <c r="M55" s="117"/>
      <c r="N55" s="115"/>
      <c r="O55" s="115"/>
      <c r="P55" s="79"/>
    </row>
    <row r="56" spans="1:16" s="7" customFormat="1" ht="24.75" customHeight="1" outlineLevel="1" x14ac:dyDescent="0.25">
      <c r="A56" s="142">
        <v>9</v>
      </c>
      <c r="B56" s="111"/>
      <c r="C56" s="112"/>
      <c r="D56" s="110"/>
      <c r="E56" s="143"/>
      <c r="F56" s="143"/>
      <c r="G56" s="158" t="str">
        <f t="shared" si="3"/>
        <v/>
      </c>
      <c r="H56" s="114"/>
      <c r="I56" s="113"/>
      <c r="J56" s="113"/>
      <c r="K56" s="118"/>
      <c r="L56" s="115"/>
      <c r="M56" s="117"/>
      <c r="N56" s="115"/>
      <c r="O56" s="115"/>
      <c r="P56" s="79"/>
    </row>
    <row r="57" spans="1:16" s="7" customFormat="1" ht="24.75" customHeight="1" outlineLevel="1" x14ac:dyDescent="0.25">
      <c r="A57" s="142">
        <v>10</v>
      </c>
      <c r="B57" s="64"/>
      <c r="C57" s="65"/>
      <c r="D57" s="63"/>
      <c r="E57" s="143"/>
      <c r="F57" s="143"/>
      <c r="G57" s="158" t="str">
        <f t="shared" si="3"/>
        <v/>
      </c>
      <c r="H57" s="64"/>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3"/>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3"/>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3"/>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3"/>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1"/>
      <c r="C91" s="123"/>
      <c r="D91" s="120"/>
      <c r="E91" s="143"/>
      <c r="F91" s="143"/>
      <c r="G91" s="158" t="str">
        <f t="shared" si="3"/>
        <v/>
      </c>
      <c r="H91" s="121"/>
      <c r="I91" s="120"/>
      <c r="J91" s="120"/>
      <c r="K91" s="122"/>
      <c r="L91" s="123"/>
      <c r="M91" s="117"/>
      <c r="N91" s="123"/>
      <c r="O91" s="123"/>
      <c r="P91" s="79"/>
    </row>
    <row r="92" spans="1:16" s="7" customFormat="1" ht="24.75" customHeight="1" outlineLevel="1" x14ac:dyDescent="0.25">
      <c r="A92" s="141">
        <v>45</v>
      </c>
      <c r="B92" s="121"/>
      <c r="C92" s="123"/>
      <c r="D92" s="120"/>
      <c r="E92" s="143"/>
      <c r="F92" s="143"/>
      <c r="G92" s="158" t="str">
        <f t="shared" si="3"/>
        <v/>
      </c>
      <c r="H92" s="121"/>
      <c r="I92" s="120"/>
      <c r="J92" s="120"/>
      <c r="K92" s="122"/>
      <c r="L92" s="123"/>
      <c r="M92" s="117"/>
      <c r="N92" s="123"/>
      <c r="O92" s="123"/>
      <c r="P92" s="79"/>
    </row>
    <row r="93" spans="1:16" s="7" customFormat="1" ht="24.75" customHeight="1" outlineLevel="1" x14ac:dyDescent="0.25">
      <c r="A93" s="141">
        <v>46</v>
      </c>
      <c r="B93" s="121"/>
      <c r="C93" s="123"/>
      <c r="D93" s="120"/>
      <c r="E93" s="143"/>
      <c r="F93" s="143"/>
      <c r="G93" s="158" t="str">
        <f t="shared" si="3"/>
        <v/>
      </c>
      <c r="H93" s="121"/>
      <c r="I93" s="120"/>
      <c r="J93" s="120"/>
      <c r="K93" s="122"/>
      <c r="L93" s="123"/>
      <c r="M93" s="117"/>
      <c r="N93" s="123"/>
      <c r="O93" s="123"/>
      <c r="P93" s="79"/>
    </row>
    <row r="94" spans="1:16" s="7" customFormat="1" ht="24.75" customHeight="1" outlineLevel="1" x14ac:dyDescent="0.25">
      <c r="A94" s="141">
        <v>47</v>
      </c>
      <c r="B94" s="121"/>
      <c r="C94" s="123"/>
      <c r="D94" s="120"/>
      <c r="E94" s="143"/>
      <c r="F94" s="143"/>
      <c r="G94" s="158" t="str">
        <f t="shared" si="3"/>
        <v/>
      </c>
      <c r="H94" s="121"/>
      <c r="I94" s="120"/>
      <c r="J94" s="120"/>
      <c r="K94" s="122"/>
      <c r="L94" s="123"/>
      <c r="M94" s="117"/>
      <c r="N94" s="123"/>
      <c r="O94" s="123"/>
      <c r="P94" s="79"/>
    </row>
    <row r="95" spans="1:16" s="7" customFormat="1" ht="24.75" customHeight="1" outlineLevel="1" x14ac:dyDescent="0.25">
      <c r="A95" s="142">
        <v>48</v>
      </c>
      <c r="B95" s="121"/>
      <c r="C95" s="123"/>
      <c r="D95" s="120"/>
      <c r="E95" s="143"/>
      <c r="F95" s="143"/>
      <c r="G95" s="158" t="str">
        <f t="shared" si="3"/>
        <v/>
      </c>
      <c r="H95" s="121"/>
      <c r="I95" s="120"/>
      <c r="J95" s="120"/>
      <c r="K95" s="122"/>
      <c r="L95" s="123"/>
      <c r="M95" s="117"/>
      <c r="N95" s="123"/>
      <c r="O95" s="123"/>
      <c r="P95" s="79"/>
    </row>
    <row r="96" spans="1:16" s="7" customFormat="1" ht="24.75" customHeight="1" outlineLevel="1" x14ac:dyDescent="0.25">
      <c r="A96" s="142">
        <v>49</v>
      </c>
      <c r="B96" s="121"/>
      <c r="C96" s="123"/>
      <c r="D96" s="120"/>
      <c r="E96" s="143"/>
      <c r="F96" s="143"/>
      <c r="G96" s="158" t="str">
        <f t="shared" si="3"/>
        <v/>
      </c>
      <c r="H96" s="121"/>
      <c r="I96" s="120"/>
      <c r="J96" s="120"/>
      <c r="K96" s="122"/>
      <c r="L96" s="123"/>
      <c r="M96" s="117"/>
      <c r="N96" s="123"/>
      <c r="O96" s="123"/>
      <c r="P96" s="79"/>
    </row>
    <row r="97" spans="1:16" s="7" customFormat="1" ht="24.75" customHeight="1" outlineLevel="1" x14ac:dyDescent="0.25">
      <c r="A97" s="142">
        <v>50</v>
      </c>
      <c r="B97" s="121"/>
      <c r="C97" s="123"/>
      <c r="D97" s="120"/>
      <c r="E97" s="143"/>
      <c r="F97" s="143"/>
      <c r="G97" s="158" t="str">
        <f t="shared" si="3"/>
        <v/>
      </c>
      <c r="H97" s="121"/>
      <c r="I97" s="120"/>
      <c r="J97" s="120"/>
      <c r="K97" s="122"/>
      <c r="L97" s="123"/>
      <c r="M97" s="117"/>
      <c r="N97" s="123"/>
      <c r="O97" s="123"/>
      <c r="P97" s="79"/>
    </row>
    <row r="98" spans="1:16" s="7" customFormat="1" ht="24.75" customHeight="1" outlineLevel="1" x14ac:dyDescent="0.25">
      <c r="A98" s="142">
        <v>51</v>
      </c>
      <c r="B98" s="121"/>
      <c r="C98" s="123"/>
      <c r="D98" s="120"/>
      <c r="E98" s="143"/>
      <c r="F98" s="143"/>
      <c r="G98" s="158" t="str">
        <f t="shared" si="3"/>
        <v/>
      </c>
      <c r="H98" s="121"/>
      <c r="I98" s="120"/>
      <c r="J98" s="120"/>
      <c r="K98" s="122"/>
      <c r="L98" s="123"/>
      <c r="M98" s="117"/>
      <c r="N98" s="123"/>
      <c r="O98" s="123"/>
      <c r="P98" s="79"/>
    </row>
    <row r="99" spans="1:16" s="7" customFormat="1" ht="24.75" customHeight="1" outlineLevel="1" x14ac:dyDescent="0.25">
      <c r="A99" s="142">
        <v>52</v>
      </c>
      <c r="B99" s="121"/>
      <c r="C99" s="123"/>
      <c r="D99" s="120"/>
      <c r="E99" s="143"/>
      <c r="F99" s="143"/>
      <c r="G99" s="158" t="str">
        <f t="shared" si="3"/>
        <v/>
      </c>
      <c r="H99" s="121"/>
      <c r="I99" s="120"/>
      <c r="J99" s="120"/>
      <c r="K99" s="122"/>
      <c r="L99" s="123"/>
      <c r="M99" s="117"/>
      <c r="N99" s="123"/>
      <c r="O99" s="123"/>
      <c r="P99" s="79"/>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7"/>
      <c r="N100" s="123"/>
      <c r="O100" s="123"/>
      <c r="P100" s="79"/>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7"/>
      <c r="N101" s="123"/>
      <c r="O101" s="123"/>
      <c r="P101" s="79"/>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7"/>
      <c r="N102" s="123"/>
      <c r="O102" s="123"/>
      <c r="P102" s="79"/>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7"/>
      <c r="N103" s="123"/>
      <c r="O103" s="123"/>
      <c r="P103" s="79"/>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7"/>
      <c r="N104" s="123"/>
      <c r="O104" s="123"/>
      <c r="P104" s="79"/>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7"/>
      <c r="N105" s="123"/>
      <c r="O105" s="123"/>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2655</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2664</v>
      </c>
      <c r="C114" s="161" t="s">
        <v>31</v>
      </c>
      <c r="D114" s="120" t="s">
        <v>2683</v>
      </c>
      <c r="E114" s="143">
        <v>44186</v>
      </c>
      <c r="F114" s="143">
        <v>44773</v>
      </c>
      <c r="G114" s="158">
        <f>IF(AND(E114&lt;&gt;"",F114&lt;&gt;""),((F114-E114)/30),"")</f>
        <v>19.566666666666666</v>
      </c>
      <c r="H114" s="119" t="s">
        <v>2686</v>
      </c>
      <c r="I114" s="120" t="s">
        <v>1154</v>
      </c>
      <c r="J114" s="120" t="s">
        <v>703</v>
      </c>
      <c r="K114" s="122">
        <v>7266468739</v>
      </c>
      <c r="L114" s="100">
        <f>+IF(AND(K114&gt;0,O114="Ejecución"),(K114/877802)*Tabla28[[#This Row],[% participación]],IF(AND(K114&gt;0,O114&lt;&gt;"Ejecución"),"-",""))</f>
        <v>8278.0270938093108</v>
      </c>
      <c r="M114" s="123" t="s">
        <v>1148</v>
      </c>
      <c r="N114" s="171">
        <v>1</v>
      </c>
      <c r="O114" s="160" t="s">
        <v>1150</v>
      </c>
      <c r="P114" s="78"/>
    </row>
    <row r="115" spans="1:16" s="6" customFormat="1" ht="24.75" customHeight="1" x14ac:dyDescent="0.25">
      <c r="A115" s="141">
        <v>2</v>
      </c>
      <c r="B115" s="159" t="s">
        <v>2664</v>
      </c>
      <c r="C115" s="161" t="s">
        <v>31</v>
      </c>
      <c r="D115" s="120" t="s">
        <v>2684</v>
      </c>
      <c r="E115" s="143">
        <v>44181</v>
      </c>
      <c r="F115" s="143">
        <v>44773</v>
      </c>
      <c r="G115" s="158">
        <f t="shared" ref="G115:G116" si="4">IF(AND(E115&lt;&gt;"",F115&lt;&gt;""),((F115-E115)/30),"")</f>
        <v>19.733333333333334</v>
      </c>
      <c r="H115" s="119" t="s">
        <v>2687</v>
      </c>
      <c r="I115" s="63" t="s">
        <v>1154</v>
      </c>
      <c r="J115" s="63" t="s">
        <v>703</v>
      </c>
      <c r="K115" s="68">
        <v>3487557654</v>
      </c>
      <c r="L115" s="100">
        <f>+IF(AND(K115&gt;0,O115="Ejecución"),(K115/877802)*Tabla28[[#This Row],[% participación]],IF(AND(K115&gt;0,O115&lt;&gt;"Ejecución"),"-",""))</f>
        <v>3973.0573113298897</v>
      </c>
      <c r="M115" s="65" t="s">
        <v>1148</v>
      </c>
      <c r="N115" s="171">
        <v>1</v>
      </c>
      <c r="O115" s="160" t="s">
        <v>1150</v>
      </c>
      <c r="P115" s="78"/>
    </row>
    <row r="116" spans="1:16" s="6" customFormat="1" ht="24.75" customHeight="1" x14ac:dyDescent="0.25">
      <c r="A116" s="141">
        <v>3</v>
      </c>
      <c r="B116" s="159" t="s">
        <v>2664</v>
      </c>
      <c r="C116" s="161" t="s">
        <v>31</v>
      </c>
      <c r="D116" s="120" t="s">
        <v>2685</v>
      </c>
      <c r="E116" s="143">
        <v>44182</v>
      </c>
      <c r="F116" s="143">
        <v>44773</v>
      </c>
      <c r="G116" s="158">
        <f t="shared" si="4"/>
        <v>19.7</v>
      </c>
      <c r="H116" s="119" t="s">
        <v>2688</v>
      </c>
      <c r="I116" s="63" t="s">
        <v>711</v>
      </c>
      <c r="J116" s="63" t="s">
        <v>729</v>
      </c>
      <c r="K116" s="68">
        <v>4789958900</v>
      </c>
      <c r="L116" s="100">
        <f>+IF(AND(K116&gt;0,O116="Ejecución"),(K116/877802)*Tabla28[[#This Row],[% participación]],IF(AND(K116&gt;0,O116&lt;&gt;"Ejecución"),"-",""))</f>
        <v>5456.7646234572258</v>
      </c>
      <c r="M116" s="65" t="s">
        <v>1148</v>
      </c>
      <c r="N116" s="171">
        <v>1</v>
      </c>
      <c r="O116" s="160" t="s">
        <v>1150</v>
      </c>
      <c r="P116" s="78"/>
    </row>
    <row r="117" spans="1:16" s="6" customFormat="1" ht="24.75" customHeight="1" outlineLevel="1" x14ac:dyDescent="0.25">
      <c r="A117" s="141">
        <v>4</v>
      </c>
      <c r="B117" s="159" t="s">
        <v>2664</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2664</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2664</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2664</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2664</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2664</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2664</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2664</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2664</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2664</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2664</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2664</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2664</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2664</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2664</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2664</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2664</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2664</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2664</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2664</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2664</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2664</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2664</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2664</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2664</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2664</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2664</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2664</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2664</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2664</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2664</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2664</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2664</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2664</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2664</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2664</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2664</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2664</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2664</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2664</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2664</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2664</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2664</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2664</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2659</v>
      </c>
      <c r="B163" s="238"/>
      <c r="C163" s="238"/>
      <c r="D163" s="238"/>
      <c r="E163" s="239"/>
      <c r="F163" s="240" t="s">
        <v>2660</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26</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4" t="s">
        <v>2643</v>
      </c>
      <c r="J167" s="245"/>
      <c r="K167" s="245"/>
      <c r="L167" s="245"/>
      <c r="M167" s="245"/>
      <c r="N167" s="245"/>
      <c r="O167" s="246"/>
      <c r="U167" s="51"/>
    </row>
    <row r="168" spans="1:28" x14ac:dyDescent="0.25">
      <c r="A168" s="9"/>
      <c r="B168" s="221" t="s">
        <v>2657</v>
      </c>
      <c r="C168" s="221"/>
      <c r="D168" s="221"/>
      <c r="E168" s="8"/>
      <c r="F168" s="5"/>
      <c r="H168" s="81" t="s">
        <v>2656</v>
      </c>
      <c r="I168" s="244"/>
      <c r="J168" s="245"/>
      <c r="K168" s="245"/>
      <c r="L168" s="245"/>
      <c r="M168" s="245"/>
      <c r="N168" s="245"/>
      <c r="O168" s="24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2667</v>
      </c>
      <c r="B172" s="179"/>
      <c r="C172" s="179"/>
      <c r="D172" s="179"/>
      <c r="E172" s="179"/>
      <c r="F172" s="179"/>
      <c r="G172" s="179"/>
      <c r="H172" s="179"/>
      <c r="I172" s="179"/>
      <c r="J172" s="179"/>
      <c r="K172" s="179"/>
      <c r="L172" s="179"/>
      <c r="M172" s="179"/>
      <c r="N172" s="179"/>
      <c r="O172" s="180"/>
      <c r="P172" s="76"/>
    </row>
    <row r="173" spans="1:28" ht="15" customHeight="1" x14ac:dyDescent="0.25">
      <c r="A173" s="193" t="s">
        <v>2673</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2668</v>
      </c>
      <c r="C176" s="209"/>
      <c r="D176" s="209"/>
      <c r="E176" s="209"/>
      <c r="F176" s="209"/>
      <c r="G176" s="209"/>
      <c r="H176" s="20"/>
      <c r="I176" s="216" t="s">
        <v>2674</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2671</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2668</v>
      </c>
      <c r="C179" s="219"/>
      <c r="D179" s="219"/>
      <c r="E179" s="169">
        <v>0.02</v>
      </c>
      <c r="F179" s="168">
        <v>0.02</v>
      </c>
      <c r="G179" s="163">
        <f>IF(F179&gt;0,SUM(E179+F179),"")</f>
        <v>0.04</v>
      </c>
      <c r="H179" s="5"/>
      <c r="I179" s="219" t="s">
        <v>2670</v>
      </c>
      <c r="J179" s="219"/>
      <c r="K179" s="219"/>
      <c r="L179" s="219"/>
      <c r="M179" s="170">
        <v>0.04</v>
      </c>
      <c r="O179" s="8"/>
      <c r="Q179" s="19"/>
      <c r="R179" s="157">
        <f>IF(M179&gt;0,SUM(L179+M179),"")</f>
        <v>0.04</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4">
        <f>+SUM(G179:G182)</f>
        <v>0.04</v>
      </c>
      <c r="D185" s="91" t="s">
        <v>2628</v>
      </c>
      <c r="E185" s="94">
        <f>+(C185*SUM(K20:K35))</f>
        <v>52898325.600000001</v>
      </c>
      <c r="F185" s="92"/>
      <c r="G185" s="93"/>
      <c r="H185" s="88"/>
      <c r="I185" s="90" t="s">
        <v>2627</v>
      </c>
      <c r="J185" s="164">
        <f>+SUM(M179:M183)</f>
        <v>0.04</v>
      </c>
      <c r="K185" s="200" t="s">
        <v>2628</v>
      </c>
      <c r="L185" s="200"/>
      <c r="M185" s="94">
        <f>+J185*(SUM(K20:K35))</f>
        <v>52898325.600000001</v>
      </c>
      <c r="N185" s="95"/>
      <c r="O185" s="96"/>
    </row>
    <row r="186" spans="1:28" ht="15.75" thickBot="1" x14ac:dyDescent="0.3">
      <c r="A186" s="10"/>
      <c r="B186" s="97"/>
      <c r="C186" s="97"/>
      <c r="D186" s="97"/>
      <c r="E186" s="97"/>
      <c r="F186" s="97"/>
      <c r="G186" s="97"/>
      <c r="H186" s="97"/>
      <c r="I186" s="166" t="s">
        <v>2672</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5">
        <v>43335</v>
      </c>
      <c r="D193" s="5"/>
      <c r="E193" s="124">
        <v>1551</v>
      </c>
      <c r="F193" s="5"/>
      <c r="G193" s="5"/>
      <c r="H193" s="145" t="s">
        <v>2689</v>
      </c>
      <c r="J193" s="5"/>
      <c r="K193" s="125">
        <v>36528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2658</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2691</v>
      </c>
      <c r="J211" s="27" t="s">
        <v>2622</v>
      </c>
      <c r="K211" s="146" t="s">
        <v>2691</v>
      </c>
      <c r="L211" s="21"/>
      <c r="M211" s="21"/>
      <c r="N211" s="21"/>
      <c r="O211" s="8"/>
    </row>
    <row r="212" spans="1:15" x14ac:dyDescent="0.25">
      <c r="A212" s="9"/>
      <c r="B212" s="27" t="s">
        <v>2619</v>
      </c>
      <c r="C212" s="145" t="s">
        <v>2690</v>
      </c>
      <c r="D212" s="21"/>
      <c r="G212" s="27" t="s">
        <v>2621</v>
      </c>
      <c r="H212" s="146" t="s">
        <v>2692</v>
      </c>
      <c r="J212" s="27" t="s">
        <v>2623</v>
      </c>
      <c r="K212" s="145" t="s">
        <v>2693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http://www.w3.org/XML/1998/namespace"/>
    <ds:schemaRef ds:uri="http://schemas.microsoft.com/office/2006/documentManagement/types"/>
    <ds:schemaRef ds:uri="4fb10211-09fb-4e80-9f0b-184718d5d98c"/>
    <ds:schemaRef ds:uri="a65d333d-5b59-4810-bc94-b80d9325abbc"/>
    <ds:schemaRef ds:uri="http://purl.org/dc/terms/"/>
    <ds:schemaRef ds:uri="http://schemas.microsoft.com/office/infopath/2007/PartnerControls"/>
    <ds:schemaRef ds:uri="http://purl.org/dc/elements/1.1/"/>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2021-01-05T04:01:26Z</cp:lastPrinted>
  <dcterms:created xsi:type="dcterms:W3CDTF">2020-10-14T21:57:42Z</dcterms:created>
  <dcterms:modified xsi:type="dcterms:W3CDTF">2021-01-05T04:05:34Z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