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ACEPTACION BETTO MUJER Y GENERO\"/>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4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<sst xmlns="http://schemas.openxmlformats.org/spreadsheetml/2006/main" count="3082" uniqueCount="2700">
  <si>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</si>
  <si>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</si>
  <si>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</si>
  <si>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</si>
  <si>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</si>
  <si>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</si>
  <si>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</si>
  <si>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</si>
  <si>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</si>
  <si>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</si>
  <si>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</si>
  <si>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</si>
  <si>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</si>
  <si>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</si>
  <si>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</si>
  <si>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</si>
  <si>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</si>
  <si>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</si>
  <si>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</si>
  <si>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</si>
  <si>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</si>
  <si>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</si>
  <si>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</si>
  <si>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</si>
  <si>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</si>
  <si>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</si>
  <si>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</si>
  <si>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</si>
  <si>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</si>
  <si>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</si>
  <si>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</si>
  <si>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</si>
  <si>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</si>
  <si>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</si>
  <si>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</si>
  <si>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</si>
  <si>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</si>
  <si>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</si>
  <si>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</si>
  <si>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</si>
  <si>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</si>
  <si>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</si>
  <si>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</si>
  <si>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</si>
  <si>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</si>
  <si>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</si>
  <si>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</si>
  <si>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</si>
  <si>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</si>
  <si>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</si>
  <si>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</si>
  <si>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</si>
  <si>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</si>
  <si>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</si>
  <si>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</si>
  <si>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</si>
  <si>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</si>
  <si>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</si>
  <si>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</si>
  <si>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</si>
  <si>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</si>
  <si>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</si>
  <si>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</si>
  <si>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</si>
  <si>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</si>
  <si>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</si>
  <si>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</si>
  <si>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</si>
  <si>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</si>
  <si>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</si>
  <si>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</si>
  <si>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</si>
  <si>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</si>
  <si>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</si>
  <si>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</si>
  <si>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</si>
  <si>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</si>
  <si>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</si>
  <si>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</si>
  <si>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</si>
  <si>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</si>
  <si>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</si>
  <si>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</si>
  <si>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</si>
  <si>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</si>
  <si>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</si>
  <si>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</si>
  <si>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</si>
  <si>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</si>
  <si>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</si>
  <si>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</si>
  <si>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</si>
  <si>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</si>
  <si>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</si>
  <si>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</si>
  <si>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</si>
  <si>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</si>
  <si>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</si>
  <si>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</si>
  <si>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</si>
  <si>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</si>
  <si>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</si>
  <si>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</si>
  <si>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</si>
  <si>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</si>
  <si>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</si>
  <si>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</si>
  <si>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</si>
  <si>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</si>
  <si>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</si>
  <si>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</si>
  <si>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</si>
  <si>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</si>
  <si>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</si>
  <si>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</si>
  <si>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</si>
  <si>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</si>
  <si>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</si>
  <si>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</si>
  <si>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</si>
  <si>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</si>
  <si>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</si>
  <si>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</si>
  <si>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</si>
  <si>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</si>
  <si>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</si>
  <si>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</si>
  <si>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</si>
  <si>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</si>
  <si>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</si>
  <si>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</si>
  <si>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</si>
  <si>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</si>
  <si>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</si>
  <si>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</si>
  <si>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</si>
  <si>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</si>
  <si>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</si>
  <si>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</si>
  <si>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</si>
  <si>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</si>
  <si>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</si>
  <si>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</si>
  <si>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</si>
  <si>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</si>
  <si>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</si>
  <si>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</si>
  <si>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</si>
  <si>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</si>
  <si>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</si>
  <si>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</si>
  <si>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</si>
  <si>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</si>
  <si>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</si>
  <si>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</si>
  <si>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</si>
  <si>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</si>
  <si>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</si>
  <si>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</si>
  <si>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</si>
  <si>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</si>
  <si>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</si>
  <si>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</si>
  <si>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</si>
  <si>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</si>
  <si>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</si>
  <si>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</si>
  <si>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</si>
  <si>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</si>
  <si>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</si>
  <si>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</si>
  <si>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</si>
  <si>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</si>
  <si>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</si>
  <si>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</si>
  <si>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</si>
  <si>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</si>
  <si>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</si>
  <si>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</si>
  <si>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</si>
  <si>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</si>
  <si>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</si>
  <si>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</si>
  <si>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</si>
  <si>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</si>
  <si>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</si>
  <si>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</si>
  <si>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</si>
  <si>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</si>
  <si>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</si>
  <si>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</si>
  <si>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</si>
  <si>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</si>
  <si>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</si>
  <si>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</si>
  <si>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</si>
  <si>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</si>
  <si>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</si>
  <si>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</si>
  <si>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</si>
  <si>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</si>
  <si>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</si>
  <si>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</si>
  <si>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</si>
  <si>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</si>
  <si>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</si>
  <si>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</si>
  <si>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</si>
  <si>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</si>
  <si>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</si>
  <si>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</si>
  <si>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</si>
  <si>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</si>
  <si>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</si>
  <si>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</si>
  <si>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</si>
  <si>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</si>
  <si>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</si>
  <si>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</si>
  <si>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</si>
  <si>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</si>
  <si>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</si>
  <si>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</si>
  <si>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</si>
  <si>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</si>
  <si>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</si>
  <si>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</si>
  <si>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</si>
  <si>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</si>
  <si>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</si>
  <si>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</si>
  <si>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</si>
  <si>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</si>
  <si>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</si>
  <si>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</si>
  <si>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</si>
  <si>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</si>
  <si>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</si>
  <si>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</si>
  <si>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</si>
  <si>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</si>
  <si>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</si>
  <si>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</si>
  <si>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</si>
  <si>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</si>
  <si>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</si>
  <si>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</si>
  <si>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</si>
  <si>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</si>
  <si>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</si>
  <si>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</si>
  <si>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</si>
  <si>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</si>
  <si>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</si>
  <si>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</si>
  <si>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</si>
  <si>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</si>
  <si>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</si>
  <si>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</si>
  <si>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</si>
  <si>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</si>
  <si>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</si>
  <si>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</si>
  <si>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</si>
  <si>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</si>
  <si>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</si>
  <si>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</si>
  <si>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</si>
  <si>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</si>
  <si>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</si>
  <si>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</si>
  <si>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</si>
  <si>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</si>
  <si>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</si>
  <si>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</si>
  <si>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</si>
  <si>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</si>
  <si>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</si>
  <si>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</si>
  <si>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</si>
  <si>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</si>
  <si>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</si>
  <si>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</si>
  <si>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</si>
  <si>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</si>
  <si>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</si>
  <si>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</si>
  <si>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</si>
  <si>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</si>
  <si>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</si>
  <si>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</si>
  <si>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</si>
  <si>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</si>
  <si>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</si>
  <si>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</si>
  <si>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</si>
  <si>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</si>
  <si>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</si>
  <si>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</si>
  <si>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</si>
  <si>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</si>
  <si>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</si>
  <si>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</si>
  <si>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</si>
  <si>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</si>
  <si>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</si>
  <si>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</si>
  <si>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</si>
  <si>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</si>
  <si>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</si>
  <si>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</si>
  <si>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</si>
  <si>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</si>
  <si>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</si>
  <si>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</si>
  <si>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</si>
  <si>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</si>
  <si>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</si>
  <si>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</si>
  <si>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</si>
  <si>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</si>
  <si>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</si>
  <si>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</si>
  <si>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</si>
  <si>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</si>
  <si>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</si>
  <si>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</si>
  <si>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</si>
  <si>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</si>
  <si>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</si>
  <si>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</si>
  <si>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</si>
  <si>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</si>
  <si>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</si>
  <si>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</si>
  <si>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</si>
  <si>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</si>
  <si>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</si>
  <si>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</si>
  <si>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</si>
  <si>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</si>
  <si>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</si>
  <si>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</si>
  <si>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</si>
  <si>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</si>
  <si>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</si>
  <si>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</si>
  <si>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</si>
  <si>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</si>
  <si>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</si>
  <si>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</si>
  <si>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</si>
  <si>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</si>
  <si>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</si>
  <si>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</si>
  <si>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</si>
  <si>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</si>
  <si>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</si>
  <si>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</si>
  <si>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</si>
  <si>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</si>
  <si>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</si>
  <si>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</si>
  <si>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</si>
  <si>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</si>
  <si>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</si>
  <si>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</si>
  <si>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</si>
  <si>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</si>
  <si>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</si>
  <si>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</si>
  <si>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</si>
  <si>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</si>
  <si>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</si>
  <si>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</si>
  <si>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</si>
  <si>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</si>
  <si>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</si>
  <si>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</si>
  <si>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</si>
  <si>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</si>
  <si>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</si>
  <si>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</si>
  <si>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</si>
  <si>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</si>
  <si>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</si>
  <si>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</si>
  <si>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</si>
  <si>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</si>
  <si>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</si>
  <si>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</si>
  <si>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</si>
  <si>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</si>
  <si>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</si>
  <si>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</si>
  <si>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</si>
  <si>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</si>
  <si>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</si>
  <si>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</si>
  <si>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</si>
  <si>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</si>
  <si>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</si>
  <si>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</si>
  <si>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</si>
  <si>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</si>
  <si>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</si>
  <si>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</si>
  <si>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</si>
  <si>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</si>
  <si>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</si>
  <si>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</si>
  <si>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</si>
  <si>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</si>
  <si>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</si>
  <si>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</si>
  <si>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</si>
  <si>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</si>
  <si>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</si>
  <si>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</si>
  <si>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</si>
  <si>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</si>
  <si>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</si>
  <si>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</si>
  <si>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</si>
  <si>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</si>
  <si>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</si>
  <si>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</si>
  <si>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</si>
  <si>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</si>
  <si>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</si>
  <si>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</si>
  <si>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</si>
  <si>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</si>
  <si>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</si>
  <si>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</si>
  <si>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</si>
  <si>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</si>
  <si>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</si>
  <si>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</si>
  <si>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</si>
  <si>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</si>
  <si>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</si>
  <si>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</si>
  <si>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</si>
  <si>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</si>
  <si>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</si>
  <si>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</si>
  <si>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</si>
  <si>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</si>
  <si>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</si>
  <si>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</si>
  <si>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</si>
  <si>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</si>
  <si>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</si>
  <si>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</si>
  <si>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</si>
  <si>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</si>
  <si>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</si>
  <si>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</si>
  <si>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</si>
  <si>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</si>
  <si>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</si>
  <si>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</si>
  <si>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</si>
  <si>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</si>
  <si>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</si>
  <si>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</si>
  <si>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</si>
  <si>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</si>
  <si>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</si>
  <si>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</si>
  <si>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</si>
  <si>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</si>
  <si>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</si>
  <si>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</si>
  <si>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</si>
  <si>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</si>
  <si>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</si>
  <si>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</si>
  <si>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</si>
  <si>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</si>
  <si>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</si>
  <si>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</si>
  <si>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</si>
  <si>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</si>
  <si>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</si>
  <si>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</si>
  <si>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</si>
  <si>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</si>
  <si>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</si>
  <si>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</si>
  <si>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</si>
  <si>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</si>
  <si>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</si>
  <si>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</si>
  <si>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</si>
  <si>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</si>
  <si>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</si>
  <si>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</si>
  <si>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</si>
  <si>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</si>
  <si>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</si>
  <si>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</si>
  <si>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</si>
  <si>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</si>
  <si>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</si>
  <si>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</si>
  <si>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</si>
  <si>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</si>
  <si>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</si>
  <si>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</si>
  <si>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</si>
  <si>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</si>
  <si>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</si>
  <si>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</si>
  <si>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</si>
  <si>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</si>
  <si>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</si>
  <si>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</si>
  <si>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</si>
  <si>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</si>
  <si>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</si>
  <si>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</si>
  <si>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</si>
  <si>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</si>
  <si>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</si>
  <si>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</si>
  <si>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</si>
  <si>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</si>
  <si>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</si>
  <si>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</si>
  <si>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</si>
  <si>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</si>
  <si>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</si>
  <si>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</si>
  <si>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</si>
  <si>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</si>
  <si>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</si>
  <si>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</si>
  <si>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</si>
  <si>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</si>
  <si>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</si>
  <si>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</si>
  <si>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</si>
  <si>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</si>
  <si>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</si>
  <si>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</si>
  <si>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</si>
  <si>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</si>
  <si>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</si>
  <si>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</si>
  <si>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</si>
  <si>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</si>
  <si>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</si>
  <si>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</si>
  <si>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</si>
  <si>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</si>
  <si>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</si>
  <si>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</si>
  <si>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</si>
  <si>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</si>
  <si>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</si>
  <si>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</si>
  <si>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</si>
  <si>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</si>
  <si>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</si>
  <si>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</si>
  <si>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</si>
  <si>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</si>
  <si>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</si>
  <si>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</si>
  <si>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</si>
  <si>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</si>
  <si>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</si>
  <si>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</si>
  <si>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</si>
  <si>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</si>
  <si>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</si>
  <si>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</si>
  <si>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</si>
  <si>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</si>
  <si>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</si>
  <si>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</si>
  <si>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</si>
  <si>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</si>
  <si>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</si>
  <si>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</si>
  <si>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</si>
  <si>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</si>
  <si>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</si>
  <si>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</si>
  <si>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</si>
  <si>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</si>
  <si>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</si>
  <si>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</si>
  <si>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</si>
  <si>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</si>
  <si>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</si>
  <si>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</si>
  <si>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</si>
  <si>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</si>
  <si>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</si>
  <si>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</si>
  <si>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</si>
  <si>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</si>
  <si>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</si>
  <si>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</si>
  <si>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</si>
  <si>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</si>
  <si>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</si>
  <si>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</si>
  <si>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</si>
  <si>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</si>
  <si>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</si>
  <si>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</si>
  <si>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</si>
  <si>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</si>
  <si>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</si>
  <si>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</si>
  <si>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</si>
  <si>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</si>
  <si>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</si>
  <si>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</si>
  <si>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</si>
  <si>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</si>
  <si>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</si>
  <si>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</si>
  <si>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</si>
  <si>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</si>
  <si>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</si>
  <si>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</si>
  <si>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</si>
  <si>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</si>
  <si>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</si>
  <si>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</si>
  <si>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</si>
  <si>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</si>
  <si>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</si>
  <si>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</si>
  <si>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</si>
  <si>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</si>
  <si>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</si>
  <si>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</si>
  <si>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</si>
  <si>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</si>
  <si>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</si>
  <si>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</si>
  <si>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</si>
  <si>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</si>
  <si>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</si>
  <si>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</si>
  <si>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</si>
  <si>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</si>
  <si>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</si>
  <si>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</si>
  <si>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</si>
  <si>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</si>
  <si>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</si>
  <si>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</si>
  <si>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</si>
  <si>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</si>
  <si>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</si>
  <si>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</si>
  <si>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</si>
  <si>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</si>
  <si>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</si>
  <si>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</si>
  <si>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</si>
  <si>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</si>
  <si>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</si>
  <si>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</si>
  <si>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</si>
  <si>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</si>
  <si>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</si>
  <si>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</si>
  <si>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</si>
  <si>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</si>
  <si>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</si>
  <si>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</si>
  <si>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</si>
  <si>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</si>
  <si>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</si>
  <si>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</si>
  <si>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</si>
  <si>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</si>
  <si>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</si>
  <si>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</si>
  <si>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</si>
  <si>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</si>
  <si>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</si>
  <si>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</si>
  <si>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</si>
  <si>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</si>
  <si>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</si>
  <si>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</si>
  <si>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</si>
  <si>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</si>
  <si>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</si>
  <si>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</si>
  <si>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</si>
  <si>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</si>
  <si>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</si>
  <si>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</si>
  <si>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</si>
  <si>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</si>
  <si>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</si>
  <si>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</si>
  <si>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</si>
  <si>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</si>
  <si>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</si>
  <si>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</si>
  <si>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</si>
  <si>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</si>
  <si>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</si>
  <si>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</si>
  <si>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</si>
  <si>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</si>
  <si>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</si>
  <si>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</si>
  <si>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</si>
  <si>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</si>
  <si>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</si>
  <si>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</si>
  <si>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</si>
  <si>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</si>
  <si>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</si>
  <si>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</si>
  <si>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</si>
  <si>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</si>
  <si>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</si>
  <si>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</si>
  <si>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</si>
  <si>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</si>
  <si>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</si>
  <si>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</si>
  <si>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</si>
  <si>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</si>
  <si>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</si>
  <si>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</si>
  <si>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</si>
  <si>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</si>
  <si>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</si>
  <si>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</si>
  <si>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</si>
  <si>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</si>
  <si>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</si>
  <si>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</si>
  <si>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</si>
  <si>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</si>
  <si>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</si>
  <si>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</si>
  <si>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</si>
  <si>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</si>
  <si>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</si>
  <si>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</si>
  <si>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</si>
  <si>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</si>
  <si>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</si>
  <si>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</si>
  <si>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</si>
  <si>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</si>
  <si>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</si>
  <si>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</si>
  <si>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</si>
  <si>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</si>
  <si>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</si>
  <si>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</si>
  <si>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</si>
  <si>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</si>
  <si>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</si>
  <si>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</si>
  <si>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</si>
  <si>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</si>
  <si>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</si>
  <si>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</si>
  <si>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</si>
  <si>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</si>
  <si>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</si>
  <si>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</si>
  <si>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</si>
  <si>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</si>
  <si>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</si>
  <si>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</si>
  <si>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</si>
  <si>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</si>
  <si>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</si>
  <si>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</si>
  <si>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</si>
  <si>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</si>
  <si>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</si>
  <si>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</si>
  <si>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</si>
  <si>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</si>
  <si>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</si>
  <si>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</si>
  <si>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</si>
  <si>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</si>
  <si>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</si>
  <si>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</si>
  <si>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</si>
  <si>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</si>
  <si>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</si>
  <si>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</si>
  <si>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</si>
  <si>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</si>
  <si>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</si>
  <si>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</si>
  <si>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</si>
  <si>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</si>
  <si>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</si>
  <si>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</si>
  <si>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</si>
  <si>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</si>
  <si>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</si>
  <si>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</si>
  <si>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</si>
  <si>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</si>
  <si>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</si>
  <si>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</si>
  <si>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</si>
  <si>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</si>
  <si>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</si>
  <si>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</si>
  <si>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</si>
  <si>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</si>
  <si>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</si>
  <si>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</si>
  <si>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</si>
  <si>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</si>
  <si>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</si>
  <si>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</si>
  <si>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</si>
  <si>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</si>
  <si>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</si>
  <si>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</si>
  <si>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</si>
  <si>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</si>
  <si>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</si>
  <si>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</si>
  <si>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</si>
  <si>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</si>
  <si>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</si>
  <si>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</si>
  <si>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</si>
  <si>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</si>
  <si>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</si>
  <si>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</si>
  <si>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</si>
  <si>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</si>
  <si>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</si>
  <si>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</si>
  <si>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</si>
  <si>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</si>
  <si>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</si>
  <si>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</si>
  <si>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</si>
  <si>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</si>
  <si>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</si>
  <si>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</si>
  <si>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</si>
  <si>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</si>
  <si>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</si>
  <si>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</si>
  <si>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</si>
  <si>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</si>
  <si>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</si>
  <si>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</si>
  <si>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</si>
  <si>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</si>
  <si>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</si>
  <si>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</si>
  <si>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</si>
  <si>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</si>
  <si>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</si>
  <si>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</si>
  <si>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</si>
  <si>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</si>
  <si>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</si>
  <si>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</si>
  <si>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</si>
  <si>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</si>
  <si>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</si>
  <si>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</si>
  <si>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</si>
  <si>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</si>
  <si>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</si>
  <si>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</si>
  <si>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</si>
  <si>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</si>
  <si>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</si>
  <si>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</si>
  <si>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</si>
  <si>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</si>
  <si>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</si>
  <si>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</si>
  <si>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</si>
  <si>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</si>
  <si>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</si>
  <si>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</si>
  <si>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</si>
  <si>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</si>
  <si>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</si>
  <si>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</si>
  <si>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</si>
  <si>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</si>
  <si>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</si>
  <si>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</si>
  <si>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</si>
  <si>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</si>
  <si>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</si>
  <si>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</si>
  <si>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</si>
  <si>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</si>
  <si>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</si>
  <si>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</si>
  <si>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</si>
  <si>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</si>
  <si>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</si>
  <si>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</si>
  <si>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</si>
  <si>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</si>
  <si>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</si>
  <si>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</si>
  <si>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</si>
  <si>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</si>
  <si>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</si>
  <si>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</si>
  <si>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</si>
  <si>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</si>
  <si>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</si>
  <si>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</si>
  <si>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</si>
  <si>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</si>
  <si>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</si>
  <si>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</si>
  <si>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</si>
  <si>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</si>
  <si>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</si>
  <si>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</si>
  <si>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</si>
  <si>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</si>
  <si>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</si>
  <si>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</si>
  <si>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</si>
  <si>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</si>
  <si>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</si>
  <si>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</si>
  <si>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</si>
  <si>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</si>
  <si>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</si>
  <si>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</si>
  <si>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</si>
  <si>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</si>
  <si>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</si>
  <si>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</si>
  <si>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</si>
  <si>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</si>
  <si>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</si>
  <si>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</si>
  <si>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</si>
  <si>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</si>
  <si>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</si>
  <si>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</si>
  <si>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</si>
  <si>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</si>
  <si>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</si>
  <si>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</si>
  <si>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</si>
  <si>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</si>
  <si>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</si>
  <si>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</si>
  <si>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</si>
  <si>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</si>
  <si>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</si>
  <si>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</si>
  <si>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</si>
  <si>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</si>
  <si>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</si>
  <si>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</si>
  <si>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</si>
  <si>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</si>
  <si>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</si>
  <si>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</si>
  <si>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</si>
  <si>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</si>
  <si>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</si>
  <si>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</si>
  <si>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</si>
  <si>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</si>
  <si>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</si>
  <si>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</si>
  <si>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</si>
  <si>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</si>
  <si>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</si>
  <si>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</si>
  <si>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</si>
  <si>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</si>
  <si>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</si>
  <si>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</si>
  <si>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</si>
  <si>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</si>
  <si>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</si>
  <si>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</si>
  <si>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</si>
  <si>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</si>
  <si>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</si>
  <si>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</si>
  <si>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</si>
  <si>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</si>
  <si>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</si>
  <si>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</si>
  <si>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</si>
  <si>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</si>
  <si>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</si>
  <si>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</si>
  <si>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</si>
  <si>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</si>
  <si>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</si>
  <si>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</si>
  <si>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</si>
  <si>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</si>
  <si>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</si>
  <si>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</si>
  <si>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</si>
  <si>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</si>
  <si>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</si>
  <si>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</si>
  <si>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</si>
  <si>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</si>
  <si>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</si>
  <si>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</si>
  <si>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</si>
  <si>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</si>
  <si>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</si>
  <si>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</si>
  <si>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</si>
  <si>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</si>
  <si>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</si>
  <si>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</si>
  <si>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</si>
  <si>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</si>
  <si>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</si>
  <si>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</si>
  <si>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</si>
  <si>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</si>
  <si>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</si>
  <si>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</si>
  <si>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</si>
  <si>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</si>
  <si>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</si>
  <si>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</si>
  <si>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</si>
  <si>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</si>
  <si>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</si>
  <si>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</si>
  <si>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</si>
  <si>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</si>
  <si>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</si>
  <si>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</si>
  <si>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</si>
  <si>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</si>
  <si>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</si>
  <si>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</si>
  <si>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</si>
  <si>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</si>
  <si>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</si>
  <si>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</si>
  <si>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</si>
  <si>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</si>
  <si>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</si>
  <si>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</si>
  <si>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</si>
  <si>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</si>
  <si>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</si>
  <si>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</si>
  <si>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</si>
  <si>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</si>
  <si>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</si>
  <si>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</si>
  <si>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</si>
  <si>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</si>
  <si>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</si>
  <si>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</si>
  <si>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</si>
  <si>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</si>
  <si>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</si>
  <si>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</si>
  <si>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</si>
  <si>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</si>
  <si>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</si>
  <si>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</si>
  <si>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</si>
  <si>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</si>
  <si>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</si>
  <si>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</si>
  <si>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</si>
  <si>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</si>
  <si>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</si>
  <si>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</si>
  <si>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</si>
  <si>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</si>
  <si>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</si>
  <si>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</si>
  <si>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</si>
  <si>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</si>
  <si>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</si>
  <si>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</si>
  <si>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</si>
  <si>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</si>
  <si>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</si>
  <si>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</si>
  <si>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</si>
  <si>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</si>
  <si>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</si>
  <si>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</si>
  <si>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</si>
  <si>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</si>
  <si>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</si>
  <si>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</si>
  <si>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</si>
  <si>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</si>
  <si>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</si>
  <si>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</si>
  <si>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</si>
  <si>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</si>
  <si>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</si>
  <si>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</si>
  <si>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</si>
  <si>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</si>
  <si>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</si>
  <si>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</si>
  <si>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</si>
  <si>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</si>
  <si>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</si>
  <si>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</si>
  <si>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</si>
  <si>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</si>
  <si>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</si>
  <si>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</si>
  <si>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</si>
  <si>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</si>
  <si>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</si>
  <si>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</si>
  <si>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</si>
  <si>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</si>
  <si>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</si>
  <si>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</si>
  <si>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</si>
  <si>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</si>
  <si>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</si>
  <si>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</si>
  <si>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</si>
  <si>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</si>
  <si>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</si>
  <si>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</si>
  <si>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</si>
  <si>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</si>
  <si>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</si>
  <si>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</si>
  <si>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</si>
  <si>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</si>
  <si>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</si>
  <si>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</si>
  <si>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</si>
  <si>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</si>
  <si>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</si>
  <si>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</si>
  <si>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</si>
  <si>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</si>
  <si>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</si>
  <si>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</si>
  <si>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</si>
  <si>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</si>
  <si>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</si>
  <si>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</si>
  <si>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</si>
  <si>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</si>
  <si>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</si>
  <si>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</si>
  <si>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</si>
  <si>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</si>
  <si>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</si>
  <si>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</si>
  <si>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</si>
  <si>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</si>
  <si>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</si>
  <si>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</si>
  <si>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</si>
  <si>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</si>
  <si>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</si>
  <si>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</si>
  <si>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</si>
  <si>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</si>
  <si>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</si>
  <si>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</si>
  <si>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</si>
  <si>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</si>
  <si>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</si>
  <si>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</si>
  <si>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</si>
  <si>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</si>
  <si>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</si>
  <si>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</si>
  <si>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</si>
  <si>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</si>
  <si>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</si>
  <si>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</si>
  <si>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</si>
  <si>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</si>
  <si>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</si>
  <si>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</si>
  <si>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</si>
  <si>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</si>
  <si>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</si>
  <si>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</si>
  <si>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</si>
  <si>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</si>
  <si>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</si>
  <si>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</si>
  <si>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</si>
  <si>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</si>
  <si>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</si>
  <si>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</si>
  <si>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</si>
  <si>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</si>
  <si>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</si>
  <si>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</si>
  <si>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</si>
  <si>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</si>
  <si>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</si>
  <si>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</si>
  <si>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</si>
  <si>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</si>
  <si>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</si>
  <si>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</si>
  <si>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</si>
  <si>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</si>
  <si>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</si>
  <si>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</si>
  <si>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</si>
  <si>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</si>
  <si>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</si>
  <si>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</si>
  <si>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</si>
  <si>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</si>
  <si>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</si>
  <si>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</si>
  <si>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</si>
  <si>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</si>
  <si>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</si>
  <si>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</si>
  <si>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</si>
  <si>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</si>
  <si>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</si>
  <si>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</si>
  <si>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</si>
  <si>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</si>
  <si>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</si>
  <si>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</si>
  <si>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</si>
  <si>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</si>
  <si>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</si>
  <si>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</si>
  <si>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</si>
  <si>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</si>
  <si>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</si>
  <si>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</si>
  <si>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</si>
  <si>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</si>
  <si>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</si>
  <si>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</si>
  <si>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</si>
  <si>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</si>
  <si>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</si>
  <si>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</si>
  <si>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</si>
  <si>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</si>
  <si>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</si>
  <si>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</si>
  <si>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</si>
  <si>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</si>
  <si>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</si>
  <si>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</si>
  <si>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</si>
  <si>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</si>
  <si>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</si>
  <si>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</si>
  <si>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</si>
  <si>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</si>
  <si>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</si>
  <si>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</si>
  <si>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</si>
  <si>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</si>
  <si>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</si>
  <si>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</si>
  <si>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</si>
  <si>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</si>
  <si>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</si>
  <si>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</si>
  <si>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</si>
  <si>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</si>
  <si>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</si>
  <si>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</si>
  <si>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</si>
  <si>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</si>
  <si>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</si>
  <si>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</si>
  <si>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</si>
  <si>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</si>
  <si>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</si>
  <si>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</si>
  <si>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</si>
  <si>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</si>
  <si>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</si>
  <si>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</si>
  <si>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</si>
  <si>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</si>
  <si>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</si>
  <si>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</si>
  <si>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</si>
  <si>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</si>
  <si>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</si>
  <si>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</si>
  <si>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</si>
  <si>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</si>
  <si>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</si>
  <si>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</si>
  <si>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</si>
  <si>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</si>
  <si>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</si>
  <si>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</si>
  <si>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</si>
  <si>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</si>
  <si>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</si>
  <si>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</si>
  <si>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</si>
  <si>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</si>
  <si>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</si>
  <si>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</si>
  <si>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</si>
  <si>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</si>
  <si>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</si>
  <si>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</si>
  <si>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</si>
  <si>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</si>
  <si>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</si>
  <si>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</si>
  <si>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</si>
  <si>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</si>
  <si>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</si>
  <si>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</si>
  <si>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</si>
  <si>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</si>
  <si>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</si>
  <si>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</si>
  <si>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</si>
  <si>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</si>
  <si>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</si>
  <si>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</si>
  <si>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</si>
  <si>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</si>
  <si>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</si>
  <si>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</si>
  <si>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</si>
  <si>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</si>
  <si>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</si>
  <si>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</si>
  <si>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</si>
  <si>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</si>
  <si>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</si>
  <si>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</si>
  <si>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</si>
  <si>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</si>
  <si>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</si>
  <si>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</si>
  <si>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</si>
  <si>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</si>
  <si>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</si>
  <si>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</si>
  <si>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</si>
  <si>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</si>
  <si>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</si>
  <si>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</si>
  <si>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</si>
  <si>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</si>
  <si>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</si>
  <si>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</si>
  <si>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</si>
  <si>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</si>
  <si>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</si>
  <si>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</si>
  <si>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</si>
  <si>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</si>
  <si>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</si>
  <si>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</si>
  <si>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</si>
  <si>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</si>
  <si>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</si>
  <si>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</si>
  <si>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</si>
  <si>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</si>
  <si>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</si>
  <si>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</si>
  <si>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</si>
  <si>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</si>
  <si>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</si>
  <si>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</si>
  <si>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</si>
  <si>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</si>
  <si>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</si>
  <si>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</si>
  <si>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</si>
  <si>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</si>
  <si>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</si>
  <si>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</si>
  <si>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</si>
  <si>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</si>
  <si>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</si>
  <si>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</si>
  <si>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</si>
  <si>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</si>
  <si>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</si>
  <si>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</si>
  <si>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</si>
  <si>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</si>
  <si>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</si>
  <si>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</si>
  <si>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</si>
  <si>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</si>
  <si>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</si>
  <si>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</si>
  <si>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</si>
  <si>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</si>
  <si>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</si>
  <si>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</si>
  <si>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</si>
  <si>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</si>
  <si>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</si>
  <si>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</si>
  <si>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</si>
  <si>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</si>
  <si>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</si>
  <si>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</si>
  <si>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</si>
  <si>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</si>
  <si>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</si>
  <si>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</si>
  <si>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</si>
  <si>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</si>
  <si>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</si>
  <si>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</si>
  <si>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</si>
  <si>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</si>
  <si>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</si>
  <si>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</si>
  <si>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</si>
  <si>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</si>
  <si>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</si>
  <si>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</si>
  <si>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</si>
  <si>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</si>
  <si>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</si>
  <si>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</si>
  <si>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</si>
  <si>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</si>
  <si>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</si>
  <si>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</si>
  <si>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</si>
  <si>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</si>
  <si>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</si>
  <si>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</si>
  <si>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</si>
  <si>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</si>
  <si>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</si>
  <si>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</si>
  <si>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</si>
  <si>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</si>
  <si>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</si>
  <si>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</si>
  <si>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</si>
  <si>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</si>
  <si>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</si>
  <si>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</si>
  <si>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</si>
  <si>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</si>
  <si>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</si>
  <si>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</si>
  <si>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</si>
  <si>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</si>
  <si>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</si>
  <si>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</si>
  <si>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</si>
  <si>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</si>
  <si>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</si>
  <si>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</si>
  <si>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</si>
  <si>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</si>
  <si>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</si>
  <si>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</si>
  <si>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</si>
  <si>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</si>
  <si>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</si>
  <si>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</si>
  <si>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</si>
  <si>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</si>
  <si>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</si>
  <si>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</si>
  <si>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</si>
  <si>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</si>
  <si>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</si>
  <si>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</si>
  <si>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</si>
  <si>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</si>
  <si>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</si>
  <si>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</si>
  <si>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</si>
  <si>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</si>
  <si>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</si>
  <si>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</si>
  <si>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</si>
  <si>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</si>
  <si>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</si>
  <si>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</si>
  <si>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</si>
  <si>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</si>
  <si>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</si>
  <si>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</si>
  <si>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</si>
  <si>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</si>
  <si>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</si>
  <si>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</si>
  <si>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</si>
  <si>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</si>
  <si>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</si>
  <si>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</si>
  <si>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</si>
  <si>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</si>
  <si>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</si>
  <si>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</si>
  <si>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</si>
  <si>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</si>
  <si>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</si>
  <si>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</si>
  <si>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</si>
  <si>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</si>
  <si>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</si>
  <si>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</si>
  <si>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</si>
  <si>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</si>
  <si>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</si>
  <si>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</si>
  <si>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</si>
  <si>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</si>
  <si>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</si>
  <si>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</si>
  <si>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</si>
  <si>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</si>
  <si>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</si>
  <si>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</si>
  <si>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</si>
  <si>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</si>
  <si>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</si>
  <si>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</si>
  <si>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</si>
  <si>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</si>
  <si>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</si>
  <si>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</si>
  <si>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</si>
  <si>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</si>
  <si>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</si>
  <si>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</si>
  <si>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</si>
  <si>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</si>
  <si>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</si>
  <si>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</si>
  <si>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</si>
  <si>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</si>
  <si>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</si>
  <si>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</si>
  <si>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</si>
  <si>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</si>
  <si>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</si>
  <si>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</si>
  <si>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</si>
  <si>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</si>
  <si>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</si>
  <si>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</si>
  <si>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</si>
  <si>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</si>
  <si>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</si>
  <si>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</si>
  <si>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</si>
  <si>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</si>
  <si>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</si>
  <si>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</si>
  <si>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</si>
  <si>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</si>
  <si>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</si>
  <si>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</si>
  <si>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</si>
  <si>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</si>
  <si>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</si>
  <si>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</si>
  <si>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</si>
  <si>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</si>
  <si>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</si>
  <si>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</si>
  <si>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</si>
  <si>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</si>
  <si>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</si>
  <si>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</si>
  <si>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</si>
  <si>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</si>
  <si>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</si>
  <si>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</si>
  <si>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</si>
  <si>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</si>
  <si>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</si>
  <si>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</si>
  <si>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</si>
  <si>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</si>
  <si>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</si>
  <si>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</si>
  <si>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</si>
  <si>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</si>
  <si>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</si>
  <si>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</si>
  <si>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</si>
  <si>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</si>
  <si>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</si>
  <si>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</si>
  <si>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</si>
  <si>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</si>
  <si>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</si>
  <si>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</si>
  <si>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</si>
  <si>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</si>
  <si>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</si>
  <si>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</si>
  <si>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</si>
  <si>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</si>
  <si>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</si>
  <si>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</si>
  <si>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</si>
  <si>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</si>
  <si>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</si>
  <si>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</si>
  <si>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</si>
  <si>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</si>
  <si>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</si>
  <si>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</si>
  <si>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</si>
  <si>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</si>
  <si>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</si>
  <si>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</si>
  <si>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</si>
  <si>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</si>
  <si>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</si>
  <si>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</si>
  <si>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</si>
  <si>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</si>
  <si>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</si>
  <si>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</si>
  <si>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</si>
  <si>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</si>
  <si>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</si>
  <si>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</si>
  <si>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</si>
  <si>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</si>
  <si>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</si>
  <si>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</si>
  <si>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</si>
  <si>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</si>
  <si>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</si>
  <si>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</si>
  <si>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</si>
  <si>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</si>
  <si>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</si>
  <si>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</si>
  <si>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</si>
  <si>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</si>
  <si>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</si>
  <si>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</si>
  <si>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</si>
  <si>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</si>
  <si>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</si>
  <si>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</si>
  <si>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</si>
  <si>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</si>
  <si>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</si>
  <si>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</si>
  <si>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</si>
  <si>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</si>
  <si>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</si>
  <si>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</si>
  <si>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</si>
  <si>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</si>
  <si>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</si>
  <si>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</si>
  <si>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</si>
  <si>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</si>
  <si>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</si>
  <si>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</si>
  <si>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</si>
  <si>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</si>
  <si>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</si>
  <si>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</si>
  <si>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</si>
  <si>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</si>
  <si>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</si>
  <si>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</si>
  <si>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</si>
  <si>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</si>
  <si>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</si>
  <si>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</si>
  <si>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</si>
  <si>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</si>
  <si>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</si>
  <si>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</si>
  <si>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</si>
  <si>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</si>
  <si>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</si>
  <si>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</si>
  <si>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</si>
  <si>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</si>
  <si>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</si>
  <si>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</si>
  <si>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</si>
  <si>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</si>
  <si>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</si>
  <si>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</si>
  <si>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</si>
  <si>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</si>
  <si>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</si>
  <si>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</si>
  <si>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</si>
  <si>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</si>
  <si>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</si>
  <si>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</si>
  <si>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</si>
  <si>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</si>
  <si>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</si>
  <si>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</si>
  <si>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</si>
  <si>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</si>
  <si>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</si>
  <si>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</si>
  <si>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</si>
  <si>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</si>
  <si>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</si>
  <si>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</si>
  <si>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</si>
  <si>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</si>
  <si>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</si>
  <si>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</si>
  <si>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</si>
  <si>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</si>
  <si>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</si>
  <si>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</si>
  <si>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</si>
  <si>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</si>
  <si>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</si>
  <si>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</si>
  <si>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</si>
  <si>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</si>
  <si>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</si>
  <si>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</si>
  <si>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</si>
  <si>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</si>
  <si>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</si>
  <si>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</si>
  <si>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</si>
  <si>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</si>
  <si>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</si>
  <si>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</si>
  <si>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</si>
  <si>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</si>
  <si>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</si>
  <si>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</si>
  <si>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</si>
  <si>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</si>
  <si>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</si>
  <si>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</si>
  <si>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</si>
  <si>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</si>
  <si>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</si>
  <si>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</si>
  <si>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</si>
  <si>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</si>
  <si>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</si>
  <si>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</si>
  <si>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</si>
  <si>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</si>
  <si>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</si>
  <si>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</si>
  <si>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</si>
  <si>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</si>
  <si>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</si>
  <si>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</si>
  <si>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</si>
  <si>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</si>
  <si>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</si>
  <si>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</si>
  <si>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</si>
  <si>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</si>
  <si>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</si>
  <si>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</si>
  <si>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</si>
  <si>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</si>
  <si>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</si>
  <si>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</si>
  <si>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</si>
  <si>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</si>
  <si>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</si>
  <si>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</si>
  <si>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</si>
  <si>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</si>
  <si>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</si>
  <si>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</si>
  <si>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</si>
  <si>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</si>
  <si>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</si>
  <si>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</si>
  <si>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</si>
  <si>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</si>
  <si>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</si>
  <si>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</si>
  <si>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</si>
  <si>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</si>
  <si>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</si>
  <si>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</si>
  <si>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</si>
  <si>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</si>
  <si>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</si>
  <si>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</si>
  <si>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</si>
  <si>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</si>
  <si>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</si>
  <si>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</si>
  <si>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</si>
  <si>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</si>
  <si>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</si>
  <si>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</si>
  <si>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</si>
  <si>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</si>
  <si>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</si>
  <si>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</si>
  <si>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</si>
  <si>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</si>
  <si>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</si>
  <si>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</si>
  <si>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</si>
  <si>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</si>
  <si>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</si>
  <si>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</si>
  <si>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</si>
  <si>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</si>
  <si>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</si>
  <si>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</si>
  <si>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</si>
  <si>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</si>
  <si>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</si>
  <si>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</si>
  <si>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</si>
  <si>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</si>
  <si>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</si>
  <si>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</si>
  <si>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</si>
  <si>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</si>
  <si>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</si>
  <si>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</si>
  <si>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</si>
  <si>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</si>
  <si>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</si>
  <si>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</si>
  <si>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</si>
  <si>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</si>
  <si>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</si>
  <si>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</si>
  <si>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</si>
  <si>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</si>
  <si>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</si>
  <si>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</si>
  <si>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</si>
  <si>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</si>
  <si>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</si>
  <si>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</si>
  <si>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</si>
  <si>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</si>
  <si>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</si>
  <si>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</si>
  <si>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</si>
  <si>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</si>
  <si>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</si>
  <si>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</si>
  <si>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</si>
  <si>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</si>
  <si>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</si>
  <si>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</si>
  <si>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</si>
  <si>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</si>
  <si>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</si>
  <si>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</si>
  <si>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</si>
  <si>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</si>
  <si>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</si>
  <si>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</si>
  <si>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</si>
  <si>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</si>
  <si>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</si>
  <si>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</si>
  <si>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</si>
  <si>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</si>
  <si>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</si>
  <si>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</si>
  <si>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</si>
  <si>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</si>
  <si>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</si>
  <si>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</si>
  <si>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</si>
  <si>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</si>
  <si>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</si>
  <si>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</si>
  <si>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</si>
  <si>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</si>
  <si>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</si>
  <si>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</si>
  <si>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</si>
  <si>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</si>
  <si>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</si>
  <si>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</si>
  <si>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</si>
  <si>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</si>
  <si>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</si>
  <si>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</si>
  <si>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</si>
  <si>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</si>
  <si>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</si>
  <si>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</si>
  <si>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</si>
  <si>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</si>
  <si>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</si>
  <si>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</si>
  <si>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</si>
  <si>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</si>
  <si>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</si>
  <si>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</si>
  <si>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</si>
  <si>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</si>
  <si>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</si>
  <si>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</si>
  <si>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</si>
  <si>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</si>
  <si>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</si>
  <si>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</si>
  <si>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</si>
  <si>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</si>
  <si>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</si>
  <si>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</si>
  <si>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</si>
  <si>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</si>
  <si>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</si>
  <si>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</si>
  <si>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</si>
  <si>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</si>
  <si>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</si>
  <si>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</si>
  <si>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</si>
  <si>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</si>
  <si>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</si>
  <si>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</si>
  <si>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</si>
  <si>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</si>
  <si>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</si>
  <si>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</si>
  <si>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</si>
  <si>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</si>
  <si>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</si>
  <si>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</si>
  <si>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</si>
  <si>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</si>
  <si>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</si>
  <si>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</si>
  <si>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</si>
  <si>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</si>
  <si>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</si>
  <si>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</si>
  <si>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</si>
  <si>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</si>
  <si>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</si>
  <si>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</si>
  <si>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</si>
  <si>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</si>
  <si>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</si>
  <si>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</si>
  <si>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</si>
  <si>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</si>
  <si>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</si>
  <si>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</si>
  <si>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</si>
  <si>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</si>
  <si>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</si>
  <si>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</si>
  <si>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</si>
  <si>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</si>
  <si>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</si>
  <si>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</si>
  <si>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</si>
  <si>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</si>
  <si>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</si>
  <si>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</si>
  <si>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</si>
  <si>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</si>
  <si>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</si>
  <si>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</si>
  <si>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</si>
  <si>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</si>
  <si>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</si>
  <si>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</si>
  <si>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</si>
  <si>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</si>
  <si>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</si>
  <si>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</si>
  <si>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</si>
  <si>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</si>
  <si>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</si>
  <si>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</si>
  <si>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</si>
  <si>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</si>
  <si>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</si>
  <si>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</si>
  <si>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</si>
  <si>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</si>
  <si>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</si>
  <si>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</si>
  <si>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</si>
  <si>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</si>
  <si>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</si>
  <si>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</si>
  <si>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</si>
  <si>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</si>
  <si>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</si>
  <si>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</si>
  <si>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</si>
  <si>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</si>
  <si>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</si>
  <si>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</si>
  <si>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</si>
  <si>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</si>
  <si>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</si>
  <si>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</si>
  <si>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</si>
  <si>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</si>
  <si>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</si>
  <si>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</si>
  <si>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</si>
  <si>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</si>
  <si>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</si>
  <si>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</si>
  <si>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</si>
  <si>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</si>
  <si>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</si>
  <si>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</si>
  <si>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</si>
  <si>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</si>
  <si>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</si>
  <si>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</si>
  <si>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</si>
  <si>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</si>
  <si>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</si>
  <si>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</si>
  <si>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</si>
  <si>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</si>
  <si>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</si>
  <si>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</si>
  <si>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</si>
  <si>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</si>
  <si>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</si>
  <si>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</si>
  <si>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</si>
  <si>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</si>
  <si>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</si>
  <si>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</si>
  <si>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</si>
  <si>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</si>
  <si>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</si>
  <si>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</si>
  <si>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</si>
  <si>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</si>
  <si>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</si>
  <si>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</si>
  <si>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</si>
  <si>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</si>
  <si>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</si>
  <si>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</si>
  <si>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</si>
  <si>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</si>
  <si>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</si>
  <si>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</si>
  <si>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</si>
  <si>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</si>
  <si>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</si>
  <si>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</si>
  <si>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</si>
  <si>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</si>
  <si>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</si>
  <si>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</si>
  <si>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</si>
  <si>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</si>
  <si>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</si>
  <si>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</si>
  <si>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</si>
  <si>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</si>
  <si>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</si>
  <si>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</si>
  <si>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</si>
  <si>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</si>
  <si>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</si>
  <si>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</si>
  <si>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</si>
  <si>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</si>
  <si>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</si>
  <si>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</si>
  <si>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</si>
  <si>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</si>
  <si>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</si>
  <si>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</si>
  <si>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</si>
  <si>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</si>
  <si>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</si>
  <si>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</si>
  <si>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</si>
  <si>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</si>
  <si>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</si>
  <si>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</si>
  <si>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</si>
  <si>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</si>
  <si>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</si>
  <si>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</si>
  <si>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</si>
  <si>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</si>
  <si>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</si>
  <si>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</si>
  <si>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</si>
  <si>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</si>
  <si>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</si>
  <si>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</si>
  <si>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</si>
  <si>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</si>
  <si>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</si>
  <si>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</si>
  <si>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</si>
  <si>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</si>
  <si>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</si>
  <si>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</si>
  <si>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</si>
  <si>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</si>
  <si>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</si>
  <si>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</si>
  <si>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</si>
  <si>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</si>
  <si>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</si>
  <si>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</si>
  <si>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</si>
  <si>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</si>
  <si>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</si>
  <si>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</si>
  <si>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</si>
  <si>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</si>
  <si>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</si>
  <si>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</si>
  <si>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</si>
  <si>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</si>
  <si>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</si>
  <si>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</si>
  <si>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</si>
  <si>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</si>
  <si>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</si>
  <si>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</si>
  <si>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</si>
  <si>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</si>
  <si>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</si>
  <si>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</si>
  <si>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</si>
  <si>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</si>
  <si>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</si>
  <si>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</si>
  <si>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</si>
  <si>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</si>
  <si>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</si>
  <si>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</si>
  <si>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</si>
  <si>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</si>
  <si>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</si>
  <si>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</si>
  <si>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</si>
  <si>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</si>
  <si>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</si>
  <si>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</si>
  <si>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</si>
  <si>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</si>
  <si>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</si>
  <si>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</si>
  <si>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</si>
  <si>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</si>
  <si>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</si>
  <si>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</si>
  <si>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</si>
  <si>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</si>
  <si>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</si>
  <si>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</si>
  <si>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</si>
  <si>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</si>
  <si>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</si>
  <si>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</si>
  <si>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</si>
  <si>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</si>
  <si>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</si>
  <si>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</si>
  <si>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</si>
  <si>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</si>
  <si>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</si>
  <si>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</si>
  <si>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</si>
  <si>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</si>
  <si>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</si>
  <si>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</si>
  <si>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</si>
  <si>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</si>
  <si>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</si>
  <si>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</si>
  <si>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</si>
  <si>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</si>
  <si>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</si>
  <si>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</si>
  <si>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</si>
  <si>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</si>
  <si>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</si>
  <si>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</si>
  <si>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</si>
  <si>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</si>
  <si>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</si>
  <si>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</si>
  <si>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</si>
  <si>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</si>
  <si>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</si>
  <si>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</si>
  <si>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</si>
  <si>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</si>
  <si>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</si>
  <si>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</si>
  <si>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</si>
  <si>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</si>
  <si>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</si>
  <si>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</si>
  <si>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</si>
  <si>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</si>
  <si>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</si>
  <si>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</si>
  <si>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</si>
  <si>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</si>
  <si>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</si>
  <si>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</si>
  <si>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</si>
  <si>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</si>
  <si>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</si>
  <si>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</si>
  <si>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</si>
  <si>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</si>
  <si>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</si>
  <si>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</si>
  <si>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</si>
  <si>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</si>
  <si>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</si>
  <si>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</si>
  <si>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</si>
  <si>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</si>
  <si>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</si>
  <si>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</si>
  <si>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</si>
  <si>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</si>
  <si>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</si>
  <si>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</si>
  <si>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</si>
  <si>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</si>
  <si>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</si>
  <si>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</si>
  <si>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</si>
  <si>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</si>
  <si>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</si>
  <si>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</si>
  <si>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</si>
  <si>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</si>
  <si>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</si>
  <si>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</si>
  <si>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</si>
  <si>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</si>
  <si>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</si>
  <si>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</si>
  <si>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</si>
  <si>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</si>
  <si>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</si>
  <si>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</si>
  <si>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</si>
  <si>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</si>
  <si>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</si>
  <si>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</si>
  <si>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</si>
  <si>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</si>
  <si>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</si>
  <si>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</si>
  <si>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</si>
  <si>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</si>
  <si>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</si>
  <si>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</si>
  <si>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</si>
  <si>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</si>
  <si>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</si>
  <si>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</si>
  <si>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</si>
  <si>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</si>
  <si>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</si>
  <si>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</si>
  <si>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</si>
  <si>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</si>
  <si>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</si>
  <si>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</si>
  <si>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</si>
  <si>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</si>
  <si>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</si>
  <si>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</si>
  <si>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</si>
  <si>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</si>
  <si>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</si>
  <si>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</si>
  <si>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</si>
  <si>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</si>
  <si>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</si>
  <si>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</si>
  <si>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</si>
  <si>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</si>
  <si>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</si>
  <si>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</si>
  <si>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</si>
  <si>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</si>
  <si>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</si>
  <si>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</si>
  <si>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</si>
  <si>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</si>
  <si>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</si>
  <si>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</si>
  <si>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</si>
  <si>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</si>
  <si>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</si>
  <si>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</si>
  <si>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</si>
  <si>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</si>
  <si>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</si>
  <si>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</si>
  <si>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</si>
  <si>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</si>
  <si>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</si>
  <si>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</si>
  <si>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</si>
  <si>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</si>
  <si>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</si>
  <si>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</si>
  <si>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</si>
  <si>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</si>
  <si>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</si>
  <si>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</si>
  <si>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</si>
  <si>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</si>
  <si>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</si>
  <si>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</si>
  <si>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</si>
  <si>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</si>
  <si>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</si>
  <si>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</si>
  <si>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</si>
  <si>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</si>
  <si>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</si>
  <si>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</si>
  <si>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</si>
  <si>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</si>
  <si>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</si>
  <si>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</si>
  <si>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</si>
  <si>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</si>
  <si>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</si>
  <si>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</si>
  <si>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</si>
  <si>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</si>
  <si>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</si>
  <si>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</si>
  <si>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</si>
  <si>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</si>
  <si>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</si>
  <si>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</si>
  <si>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</si>
  <si>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</si>
  <si>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</si>
  <si>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</si>
  <si>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</si>
  <si>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</si>
  <si>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</si>
  <si>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</si>
  <si>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</si>
  <si>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</si>
  <si>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</si>
  <si>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</si>
  <si>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</si>
  <si>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</si>
  <si>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</si>
  <si>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</si>
  <si>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</si>
  <si>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</si>
  <si>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</si>
  <si>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</si>
  <si>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</si>
  <si>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</si>
  <si>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</si>
  <si>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</si>
  <si>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</si>
  <si>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</si>
  <si>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</si>
  <si>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</si>
  <si>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</si>
  <si>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</si>
  <si>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</si>
  <si>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</si>
  <si>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</si>
  <si>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</si>
  <si>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</si>
  <si>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</si>
  <si>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</si>
  <si>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</si>
  <si>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</si>
  <si>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</si>
  <si>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</si>
  <si>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</si>
  <si>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</si>
  <si>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</si>
  <si>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</si>
  <si>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</si>
  <si>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</si>
  <si>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</si>
  <si>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</si>
  <si>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</si>
  <si>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</si>
  <si>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</si>
  <si>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</si>
  <si>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</si>
  <si>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</si>
  <si>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</si>
  <si>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</si>
  <si>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</si>
  <si>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</si>
  <si>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</si>
  <si>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</si>
  <si>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</si>
  <si>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</si>
  <si>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</si>
  <si>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</si>
  <si>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</si>
  <si>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</si>
  <si>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</si>
  <si>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</si>
  <si>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</si>
  <si>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</si>
  <si>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</si>
  <si>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</si>
  <si>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</si>
  <si>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</si>
  <si>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</si>
  <si>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</si>
  <si>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</si>
  <si>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</si>
  <si>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</si>
  <si>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</si>
  <si>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</si>
  <si>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</si>
  <si>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</si>
  <si>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</si>
  <si>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</si>
  <si>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</si>
  <si>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</si>
  <si>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</si>
  <si>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</si>
  <si>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</si>
  <si>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</si>
  <si>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</si>
  <si>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</si>
  <si>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</si>
  <si>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</si>
  <si>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</si>
  <si>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</si>
  <si>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</si>
  <si>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</si>
  <si>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</si>
  <si>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</si>
  <si>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</si>
  <si>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</si>
  <si>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</si>
  <si>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</si>
  <si>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</si>
  <si>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</si>
  <si>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</si>
  <si>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</si>
  <si>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</si>
  <si>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</si>
  <si>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</si>
  <si>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</si>
  <si>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</si>
  <si>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</si>
  <si>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</si>
  <si>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</si>
  <si>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</si>
  <si>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</si>
  <si>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</si>
  <si>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</si>
  <si>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</si>
  <si>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</si>
  <si>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</si>
  <si>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</si>
  <si>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</si>
  <si>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</si>
  <si>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</si>
  <si>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</si>
  <si>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</si>
  <si>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</si>
  <si>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</si>
  <si>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</si>
  <si>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</si>
  <si>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</si>
  <si>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</si>
  <si>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</si>
  <si>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</si>
  <si>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</si>
  <si>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</si>
  <si>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</si>
  <si>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</si>
  <si>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</si>
  <si>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</si>
  <si>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</si>
  <si>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</si>
  <si>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</si>
  <si>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</si>
  <si>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</si>
  <si>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</si>
  <si>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</si>
  <si>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</si>
  <si>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</si>
  <si>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</si>
  <si>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</si>
  <si>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</si>
  <si>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</si>
  <si>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</si>
  <si>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</si>
  <si>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</si>
  <si>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</si>
  <si>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</si>
  <si>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</si>
  <si>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</si>
  <si>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</si>
  <si>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</si>
  <si>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</si>
  <si>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</si>
  <si>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</si>
  <si>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</si>
  <si>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</si>
  <si>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</si>
  <si>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</si>
  <si>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</si>
  <si>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</si>
  <si>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</si>
  <si>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</si>
  <si>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</si>
  <si>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</si>
  <si>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</si>
  <si>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</si>
  <si>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</si>
  <si>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</si>
  <si>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</si>
  <si>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</si>
  <si>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</si>
  <si>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</si>
  <si>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</si>
  <si>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</si>
  <si>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</si>
  <si>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</si>
  <si>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</si>
  <si>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</si>
  <si>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</si>
  <si>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</si>
  <si>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</si>
  <si>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</si>
  <si>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</si>
  <si>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</si>
  <si>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</si>
  <si>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</si>
  <si>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</si>
  <si>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</si>
  <si>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</si>
  <si>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</si>
  <si>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</si>
  <si>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</si>
  <si>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</si>
  <si>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</si>
  <si>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</si>
  <si>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</si>
  <si>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</si>
  <si>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</si>
  <si>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</si>
  <si>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</si>
  <si>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</si>
  <si>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</si>
  <si>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</si>
  <si>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</si>
  <si>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</si>
  <si>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</si>
  <si>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</si>
  <si>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</si>
  <si>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</si>
  <si>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</si>
  <si>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</si>
  <si>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</si>
  <si>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</si>
  <si>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</si>
  <si>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</si>
  <si>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</si>
  <si>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</si>
  <si>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</si>
  <si>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</si>
  <si>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</si>
  <si>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</si>
  <si>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</si>
  <si>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</si>
  <si>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</si>
  <si>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</si>
  <si>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</si>
  <si>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</si>
  <si>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</si>
  <si>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</si>
  <si>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</si>
  <si>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</si>
  <si>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</si>
  <si>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</si>
  <si>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</si>
  <si>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</si>
  <si>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</si>
  <si>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</si>
  <si>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</si>
  <si>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</si>
  <si>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</si>
  <si>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</si>
  <si>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</si>
  <si>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</si>
  <si>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</si>
  <si>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</si>
  <si>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</si>
  <si>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</si>
  <si>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</si>
  <si>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</si>
  <si>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</si>
  <si>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</si>
  <si>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</si>
  <si>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</si>
  <si>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</si>
  <si>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</si>
  <si>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</si>
  <si>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</si>
  <si>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</si>
  <si>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</si>
  <si>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</si>
  <si>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</si>
  <si>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BIENESTAR FAMILIAR -ICBF</t>
  </si>
  <si>
    <t>496-2016</t>
  </si>
  <si>
    <t>497-2016</t>
  </si>
  <si>
    <t>440-2017</t>
  </si>
  <si>
    <t>434-2017</t>
  </si>
  <si>
    <t>Atender a la primera infania en el marco de la estrategia de cero a siempre especificamente a los niños y niñas menores de cinco (5) años de familia en situacion de vulnerabilidad de conformidad con las directrices, lineaminetos y parametros establecidos por el icbf, en las siguientes formas de atencion: hogares comunitarios de bienestar tradicionales, familiares, jardines sociales, fami y hogares comunitarios integrales.</t>
  </si>
  <si>
    <t>Atender a la primera infania en el marco de la estrategia de cero a siempre especificamente a los niños y niñas menores de cinco (5) años de familia en situacion de vulnerabilidad de conformidad con las directrices, lineaminetos y parametros establecidos por el icbf, en las siguientes formas de atencion: hogares comunitarios de bienestar tradicionales, familiares multiples, agrupados, empresariales, jardines sociales, fami y hogares comunitarios integrales.</t>
  </si>
  <si>
    <t>Prestar el servicio de educacion inical en el marco de la atencion integral a mujeres gestantes, niñas y niños menores de 5 años, o hasta su ingreso al grado de transicion, de conformidad con los manuales operativos de las modalidades y las directrices establecidad por el icbf, en armonia con la politica de estado para el desarrollo integral de la primera infancia de cero a siempre en el servicio desarrollo infantil en medio familiar.</t>
  </si>
  <si>
    <t>Prestar el servicio de educacion inical en el marco de la atencion integral a  niñas y niños menores de 5 años, o hasta su ingreso al grado de transicion, de conformidad con los manuales operativos de las modalidades y las directrices establecidad por el icbf, en armonia con la politica de estado para el desarrollo integral de la primera infancia de cero a siempre en el servicio centro  desarrollo infantil .</t>
  </si>
  <si>
    <t>203-2020</t>
  </si>
  <si>
    <t>167-2020</t>
  </si>
  <si>
    <t xml:space="preserve">PRESTAR EL SERVICIO DE EDUCACION INICIAL EN EL MARCO DE LA ATENCION INTEGRAL EN CENTROS DE DESARROLLO INFANTIL -CDI-, DE CONFORMIDAD CON EL MANUAL OPERATIVO DE LA MODALIDAD INSTITUCIONAL, EL LINEAMIENTO TECNICO PARA LA ATENCION A LA PRIMERA INFANCIA Y LAS DIRECTRICES ESTABLECIDAS POR EL ICBF, EN ARMONIA CON LA POLITICA DE ESTADO PARA EL DESARROLLO INTEGRAL DE LA PRIMERA INFANCIA DE CERO A SIEMPRE.
RIESGO:
</t>
  </si>
  <si>
    <t xml:space="preserve">PRESTAR EL SERVICIO DE EDUCACION INICIAL EN EL MARCO DE LA ATENCION INTEGRAL EN CENTROS DE DESARROLLO INFANTIL -CDI-, DE CONFORMIDAD CON EL MANUAL
OPERATIVO DE LA MODALIDAD INSTITUCIONAL, EL LINEAMIENTO TECNICO PARA LA ATENCION A LA PRIMERA INFANCIA Y LAS DIRECTRICES ESTABLECIDAS POR EL ICBF, EN
ARMONIA CON LA POLITICA DE ESTADO PARA EL DESARROLLO INTEGRAL DE LA PRIMERA INFANCIA DE CERO A SIEMPRE.
</t>
  </si>
  <si>
    <t>448-2020</t>
  </si>
  <si>
    <t>453-2020</t>
  </si>
  <si>
    <t>407-2020</t>
  </si>
  <si>
    <t>Prestar el servicio para la atención a la primera infancia en los Hogares Comunitarios de Bienestar -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</si>
  <si>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“Prestar el servicio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</si>
  <si>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SANDRA MARIA CARDENAS SALAZAR</t>
  </si>
  <si>
    <t>CALLE NUEVA CREACION CON CALLE NUEVA NARIÑO CASA No.8</t>
  </si>
  <si>
    <t>092-7277220- CEL : 3163894319-   316525133</t>
  </si>
  <si>
    <t>amujerygenero@hotmail.com   -   samacar@misena.edu.co</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</si>
  <si>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</si>
  <si>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2021-52-1</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</si>
</sst>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5" zoomScaleNormal="75" zoomScaleSheetLayoutView="40" zoomScalePageLayoutView="40" workbookViewId="0">
      <selection activeCell="D19" sqref="D1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184" t="str">
        <f>HYPERLINK("#MI_Oferente_Singular!A114","CAPACIDAD RESIDUAL")</f>
        <v>CAPACIDAD RESIDUAL</v>
      </c>
      <c r="F8" s="185"/>
      <c r="G8" s="186"/>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184" t="str">
        <f>HYPERLINK("#MI_Oferente_Singular!A162","TALENTO HUMANO")</f>
        <v>TALENTO HUMANO</v>
      </c>
      <c r="F9" s="185"/>
      <c r="G9" s="186"/>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184" t="str">
        <f>HYPERLINK("#MI_Oferente_Singular!F162","INFRAESTRUCTURA")</f>
        <v>INFRAESTRUCTURA</v>
      </c>
      <c r="F10" s="185"/>
      <c r="G10" s="186"/>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5" t="s">
        <v>2699</v>
      </c>
      <c r="D15" s="35"/>
      <c r="E15" s="35"/>
      <c r="F15" s="5"/>
      <c r="G15" s="32" t="s">
        <v>1168</v>
      </c>
      <c r="H15" s="103" t="s">
        <v>110</v>
      </c>
      <c r="I15" s="32" t="s">
        <v>2624</v>
      </c>
      <c r="J15" s="108" t="s">
        <v>2626</v>
      </c>
      <c r="L15" s="210" t="s">
        <v>8</v>
      </c>
      <c r="M15" s="210"/>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840000903</v>
      </c>
      <c r="C20" s="5"/>
      <c r="D20" s="73"/>
      <c r="E20" s="5"/>
      <c r="F20" s="5"/>
      <c r="G20" s="5"/>
      <c r="H20" s="187"/>
      <c r="I20" s="148" t="s">
        <v>110</v>
      </c>
      <c r="J20" s="149" t="s">
        <v>769</v>
      </c>
      <c r="K20" s="150">
        <v>1235889418</v>
      </c>
      <c r="L20" s="151">
        <v>44194</v>
      </c>
      <c r="M20" s="151">
        <v>44561</v>
      </c>
      <c r="N20" s="135">
        <f>+(M20-L20)/30</f>
        <v>12.233333333333333</v>
      </c>
      <c r="O20" s="138"/>
      <c r="U20" s="134"/>
      <c r="V20" s="105">
        <f ca="1">NOW()</f>
        <v>44201.474644907408</v>
      </c>
      <c r="W20" s="105">
        <f ca="1">NOW()</f>
        <v>44201.474644907408</v>
      </c>
    </row>
    <row r="21" spans="1:23" ht="30" customHeight="1" outlineLevel="1" x14ac:dyDescent="0.25">
      <c r="A21" s="9"/>
      <c r="B21" s="71"/>
      <c r="C21" s="5"/>
      <c r="D21" s="5"/>
      <c r="E21" s="5"/>
      <c r="F21" s="5"/>
      <c r="G21" s="5"/>
      <c r="H21" s="70"/>
      <c r="I21" s="148"/>
      <c r="J21" s="149"/>
      <c r="K21" s="150"/>
      <c r="L21" s="151"/>
      <c r="M21" s="151"/>
      <c r="N21" s="135">
        <f t="shared" ref="N21:N35" si="0">+(M21-L21)/30</f>
        <v>0</v>
      </c>
      <c r="O21" s="139"/>
    </row>
    <row r="22" spans="1:23" ht="30" customHeight="1" outlineLevel="1" x14ac:dyDescent="0.25">
      <c r="A22" s="9"/>
      <c r="B22" s="71"/>
      <c r="C22" s="5"/>
      <c r="D22" s="5"/>
      <c r="E22" s="5"/>
      <c r="F22" s="5"/>
      <c r="G22" s="5"/>
      <c r="H22" s="70"/>
      <c r="I22" s="148"/>
      <c r="J22" s="149"/>
      <c r="K22" s="150"/>
      <c r="L22" s="151"/>
      <c r="M22" s="151"/>
      <c r="N22" s="136">
        <f t="shared" ref="N22:N33" si="1">+(M22-L22)/30</f>
        <v>0</v>
      </c>
      <c r="O22" s="139"/>
    </row>
    <row r="23" spans="1:23" ht="30" customHeight="1" outlineLevel="1" x14ac:dyDescent="0.25">
      <c r="A23" s="9"/>
      <c r="B23" s="101"/>
      <c r="C23" s="21"/>
      <c r="D23" s="21"/>
      <c r="E23" s="21"/>
      <c r="F23" s="5"/>
      <c r="G23" s="5"/>
      <c r="H23" s="70"/>
      <c r="I23" s="148"/>
      <c r="J23" s="149"/>
      <c r="K23" s="150"/>
      <c r="L23" s="151"/>
      <c r="M23" s="151"/>
      <c r="N23" s="136">
        <f t="shared" si="1"/>
        <v>0</v>
      </c>
      <c r="O23" s="139"/>
      <c r="Q23" s="104"/>
      <c r="R23" s="55"/>
      <c r="S23" s="105"/>
      <c r="T23" s="105"/>
    </row>
    <row r="24" spans="1:23" ht="30" customHeight="1" outlineLevel="1" x14ac:dyDescent="0.25">
      <c r="A24" s="9"/>
      <c r="B24" s="101"/>
      <c r="C24" s="21"/>
      <c r="D24" s="21"/>
      <c r="E24" s="21"/>
      <c r="F24" s="5"/>
      <c r="G24" s="5"/>
      <c r="H24" s="70"/>
      <c r="I24" s="148"/>
      <c r="J24" s="149"/>
      <c r="K24" s="150"/>
      <c r="L24" s="151"/>
      <c r="M24" s="151"/>
      <c r="N24" s="136">
        <f t="shared" si="1"/>
        <v>0</v>
      </c>
      <c r="O24" s="139"/>
    </row>
    <row r="25" spans="1:23" ht="30" customHeight="1" outlineLevel="1" x14ac:dyDescent="0.25">
      <c r="A25" s="9"/>
      <c r="B25" s="101"/>
      <c r="C25" s="21"/>
      <c r="D25" s="21"/>
      <c r="E25" s="21"/>
      <c r="F25" s="5"/>
      <c r="G25" s="5"/>
      <c r="H25" s="70"/>
      <c r="I25" s="148"/>
      <c r="J25" s="149"/>
      <c r="K25" s="150"/>
      <c r="L25" s="151"/>
      <c r="M25" s="151"/>
      <c r="N25" s="136">
        <f t="shared" si="1"/>
        <v>0</v>
      </c>
      <c r="O25" s="139"/>
    </row>
    <row r="26" spans="1:23" ht="30" customHeight="1" outlineLevel="1" x14ac:dyDescent="0.25">
      <c r="A26" s="9"/>
      <c r="B26" s="101"/>
      <c r="C26" s="21"/>
      <c r="D26" s="21"/>
      <c r="E26" s="21"/>
      <c r="F26" s="5"/>
      <c r="G26" s="5"/>
      <c r="H26" s="70"/>
      <c r="I26" s="148"/>
      <c r="J26" s="149"/>
      <c r="K26" s="150"/>
      <c r="L26" s="151"/>
      <c r="M26" s="151"/>
      <c r="N26" s="136">
        <f t="shared" si="1"/>
        <v>0</v>
      </c>
      <c r="O26" s="139"/>
    </row>
    <row r="27" spans="1:23" ht="30" customHeight="1" outlineLevel="1" x14ac:dyDescent="0.25">
      <c r="A27" s="9"/>
      <c r="B27" s="101"/>
      <c r="C27" s="21"/>
      <c r="D27" s="21"/>
      <c r="E27" s="21"/>
      <c r="F27" s="5"/>
      <c r="G27" s="5"/>
      <c r="H27" s="70"/>
      <c r="I27" s="148"/>
      <c r="J27" s="149"/>
      <c r="K27" s="150"/>
      <c r="L27" s="151"/>
      <c r="M27" s="151"/>
      <c r="N27" s="136">
        <f t="shared" si="1"/>
        <v>0</v>
      </c>
      <c r="O27" s="139"/>
    </row>
    <row r="28" spans="1:23" ht="30" customHeight="1" outlineLevel="1" x14ac:dyDescent="0.25">
      <c r="A28" s="9"/>
      <c r="B28" s="101"/>
      <c r="C28" s="21"/>
      <c r="D28" s="21"/>
      <c r="E28" s="21"/>
      <c r="F28" s="5"/>
      <c r="G28" s="5"/>
      <c r="H28" s="70"/>
      <c r="I28" s="148"/>
      <c r="J28" s="149"/>
      <c r="K28" s="150"/>
      <c r="L28" s="151"/>
      <c r="M28" s="151"/>
      <c r="N28" s="136">
        <f t="shared" si="1"/>
        <v>0</v>
      </c>
      <c r="O28" s="139"/>
    </row>
    <row r="29" spans="1:23" ht="30" customHeight="1" outlineLevel="1" x14ac:dyDescent="0.25">
      <c r="A29" s="9"/>
      <c r="B29" s="71"/>
      <c r="C29" s="5"/>
      <c r="D29" s="5"/>
      <c r="E29" s="5"/>
      <c r="F29" s="5"/>
      <c r="G29" s="5"/>
      <c r="H29" s="70"/>
      <c r="I29" s="148"/>
      <c r="J29" s="149"/>
      <c r="K29" s="150"/>
      <c r="L29" s="151"/>
      <c r="M29" s="151"/>
      <c r="N29" s="136">
        <f t="shared" si="1"/>
        <v>0</v>
      </c>
      <c r="O29" s="139"/>
    </row>
    <row r="30" spans="1:23" ht="30" customHeight="1" outlineLevel="1" x14ac:dyDescent="0.25">
      <c r="A30" s="9"/>
      <c r="B30" s="71"/>
      <c r="C30" s="5"/>
      <c r="D30" s="5"/>
      <c r="E30" s="5"/>
      <c r="F30" s="5"/>
      <c r="G30" s="5"/>
      <c r="H30" s="70"/>
      <c r="I30" s="148"/>
      <c r="J30" s="149"/>
      <c r="K30" s="150"/>
      <c r="L30" s="151"/>
      <c r="M30" s="151"/>
      <c r="N30" s="136">
        <f t="shared" si="1"/>
        <v>0</v>
      </c>
      <c r="O30" s="139"/>
    </row>
    <row r="31" spans="1:23" ht="30" customHeight="1" outlineLevel="1" x14ac:dyDescent="0.25">
      <c r="A31" s="9"/>
      <c r="B31" s="71"/>
      <c r="C31" s="5"/>
      <c r="D31" s="5"/>
      <c r="E31" s="5"/>
      <c r="F31" s="5"/>
      <c r="G31" s="5"/>
      <c r="H31" s="70"/>
      <c r="I31" s="148"/>
      <c r="J31" s="149"/>
      <c r="K31" s="150"/>
      <c r="L31" s="151"/>
      <c r="M31" s="151"/>
      <c r="N31" s="136">
        <f t="shared" si="1"/>
        <v>0</v>
      </c>
      <c r="O31" s="139"/>
    </row>
    <row r="32" spans="1:23" ht="30" customHeight="1" outlineLevel="1" x14ac:dyDescent="0.25">
      <c r="A32" s="9"/>
      <c r="B32" s="71"/>
      <c r="C32" s="5"/>
      <c r="D32" s="5"/>
      <c r="E32" s="5"/>
      <c r="F32" s="5"/>
      <c r="G32" s="5"/>
      <c r="H32" s="70"/>
      <c r="I32" s="148"/>
      <c r="J32" s="149"/>
      <c r="K32" s="150"/>
      <c r="L32" s="151"/>
      <c r="M32" s="151"/>
      <c r="N32" s="136">
        <f t="shared" si="1"/>
        <v>0</v>
      </c>
      <c r="O32" s="139"/>
    </row>
    <row r="33" spans="1:16" ht="30" customHeight="1" outlineLevel="1" x14ac:dyDescent="0.25">
      <c r="A33" s="9"/>
      <c r="B33" s="71"/>
      <c r="C33" s="5"/>
      <c r="D33" s="5"/>
      <c r="E33" s="5"/>
      <c r="F33" s="5"/>
      <c r="G33" s="5"/>
      <c r="H33" s="70"/>
      <c r="I33" s="148"/>
      <c r="J33" s="149"/>
      <c r="K33" s="150"/>
      <c r="L33" s="151"/>
      <c r="M33" s="151"/>
      <c r="N33" s="136">
        <f t="shared" si="1"/>
        <v>0</v>
      </c>
      <c r="O33" s="139"/>
    </row>
    <row r="34" spans="1:16" ht="30" customHeight="1" outlineLevel="1" x14ac:dyDescent="0.25">
      <c r="A34" s="9"/>
      <c r="B34" s="71"/>
      <c r="C34" s="5"/>
      <c r="D34" s="5"/>
      <c r="E34" s="5"/>
      <c r="F34" s="5"/>
      <c r="G34" s="5"/>
      <c r="H34" s="70"/>
      <c r="I34" s="148"/>
      <c r="J34" s="149"/>
      <c r="K34" s="150"/>
      <c r="L34" s="151"/>
      <c r="M34" s="151"/>
      <c r="N34" s="136">
        <f t="shared" si="0"/>
        <v>0</v>
      </c>
      <c r="O34" s="139"/>
    </row>
    <row r="35" spans="1:16" ht="30" customHeight="1" outlineLevel="1" x14ac:dyDescent="0.25">
      <c r="A35" s="9"/>
      <c r="B35" s="71"/>
      <c r="C35" s="5"/>
      <c r="D35" s="5"/>
      <c r="E35" s="5"/>
      <c r="F35" s="5"/>
      <c r="G35" s="5"/>
      <c r="H35" s="70"/>
      <c r="I35" s="148"/>
      <c r="J35" s="149"/>
      <c r="K35" s="150"/>
      <c r="L35" s="151"/>
      <c r="M35" s="151"/>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ASOCIACIÓN MUJER Y GENERO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2698</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76">
        <v>42675</v>
      </c>
      <c r="F48" s="176">
        <v>43312</v>
      </c>
      <c r="G48" s="159">
        <f>IF(AND(E48&lt;&gt;"",F48&lt;&gt;""),((F48-E48)/30),"")</f>
        <v>21.233333333333334</v>
      </c>
      <c r="H48" s="114" t="s">
        <v>2681</v>
      </c>
      <c r="I48" s="113" t="s">
        <v>110</v>
      </c>
      <c r="J48" s="121" t="s">
        <v>773</v>
      </c>
      <c r="K48" s="123">
        <v>9386089035</v>
      </c>
      <c r="L48" s="115" t="s">
        <v>1148</v>
      </c>
      <c r="M48" s="117">
        <v>1</v>
      </c>
      <c r="N48" s="115" t="s">
        <v>27</v>
      </c>
      <c r="O48" s="115" t="s">
        <v>26</v>
      </c>
      <c r="P48" s="78"/>
    </row>
    <row r="49" spans="1:16" s="6" customFormat="1" ht="24.75" customHeight="1" x14ac:dyDescent="0.25">
      <c r="A49" s="143">
        <v>2</v>
      </c>
      <c r="B49" s="122" t="s">
        <v>2676</v>
      </c>
      <c r="C49" s="124" t="s">
        <v>31</v>
      </c>
      <c r="D49" s="110" t="s">
        <v>2678</v>
      </c>
      <c r="E49" s="176">
        <v>42675</v>
      </c>
      <c r="F49" s="176">
        <v>43312</v>
      </c>
      <c r="G49" s="159">
        <f t="shared" ref="G49:G50" si="2">IF(AND(E49&lt;&gt;"",F49&lt;&gt;""),((F49-E49)/30),"")</f>
        <v>21.233333333333334</v>
      </c>
      <c r="H49" s="114" t="s">
        <v>2682</v>
      </c>
      <c r="I49" s="113" t="s">
        <v>110</v>
      </c>
      <c r="J49" s="121" t="s">
        <v>782</v>
      </c>
      <c r="K49" s="123">
        <v>4390356841</v>
      </c>
      <c r="L49" s="124" t="s">
        <v>1148</v>
      </c>
      <c r="M49" s="117">
        <v>1</v>
      </c>
      <c r="N49" s="124" t="s">
        <v>27</v>
      </c>
      <c r="O49" s="124" t="s">
        <v>26</v>
      </c>
      <c r="P49" s="78"/>
    </row>
    <row r="50" spans="1:16" s="6" customFormat="1" ht="24.75" customHeight="1" x14ac:dyDescent="0.25">
      <c r="A50" s="143">
        <v>3</v>
      </c>
      <c r="B50" s="122" t="s">
        <v>2676</v>
      </c>
      <c r="C50" s="124" t="s">
        <v>31</v>
      </c>
      <c r="D50" s="110" t="s">
        <v>2679</v>
      </c>
      <c r="E50" s="176">
        <v>43084</v>
      </c>
      <c r="F50" s="176">
        <v>43404</v>
      </c>
      <c r="G50" s="159">
        <f t="shared" si="2"/>
        <v>10.666666666666666</v>
      </c>
      <c r="H50" s="119" t="s">
        <v>2683</v>
      </c>
      <c r="I50" s="113" t="s">
        <v>110</v>
      </c>
      <c r="J50" s="121" t="s">
        <v>796</v>
      </c>
      <c r="K50" s="123">
        <v>4527302117</v>
      </c>
      <c r="L50" s="124" t="s">
        <v>1148</v>
      </c>
      <c r="M50" s="117">
        <v>1</v>
      </c>
      <c r="N50" s="124" t="s">
        <v>27</v>
      </c>
      <c r="O50" s="124" t="s">
        <v>26</v>
      </c>
      <c r="P50" s="78"/>
    </row>
    <row r="51" spans="1:16" s="6" customFormat="1" ht="24.75" customHeight="1" outlineLevel="1" x14ac:dyDescent="0.25">
      <c r="A51" s="143">
        <v>4</v>
      </c>
      <c r="B51" s="122" t="s">
        <v>2676</v>
      </c>
      <c r="C51" s="124" t="s">
        <v>31</v>
      </c>
      <c r="D51" s="110" t="s">
        <v>2680</v>
      </c>
      <c r="E51" s="176">
        <v>43081</v>
      </c>
      <c r="F51" s="176">
        <v>43404</v>
      </c>
      <c r="G51" s="159">
        <f t="shared" ref="G51:G107" si="3">IF(AND(E51&lt;&gt;"",F51&lt;&gt;""),((F51-E51)/30),"")</f>
        <v>10.766666666666667</v>
      </c>
      <c r="H51" s="114" t="s">
        <v>2684</v>
      </c>
      <c r="I51" s="113" t="s">
        <v>110</v>
      </c>
      <c r="J51" s="121" t="s">
        <v>802</v>
      </c>
      <c r="K51" s="118">
        <v>1926942141</v>
      </c>
      <c r="L51" s="124" t="s">
        <v>1148</v>
      </c>
      <c r="M51" s="117">
        <v>1</v>
      </c>
      <c r="N51" s="124" t="s">
        <v>27</v>
      </c>
      <c r="O51" s="124" t="s">
        <v>26</v>
      </c>
      <c r="P51" s="78"/>
    </row>
    <row r="52" spans="1:16" s="7" customFormat="1" ht="24.75" customHeight="1" outlineLevel="1" x14ac:dyDescent="0.25">
      <c r="A52" s="144">
        <v>5</v>
      </c>
      <c r="B52" s="111"/>
      <c r="C52" s="112"/>
      <c r="D52" s="110"/>
      <c r="E52" s="145"/>
      <c r="F52" s="145"/>
      <c r="G52" s="159" t="str">
        <f t="shared" si="3"/>
        <v/>
      </c>
      <c r="H52" s="119"/>
      <c r="I52" s="113"/>
      <c r="J52" s="113"/>
      <c r="K52" s="116"/>
      <c r="L52" s="115"/>
      <c r="M52" s="117"/>
      <c r="N52" s="115"/>
      <c r="O52" s="115"/>
      <c r="P52" s="79"/>
    </row>
    <row r="53" spans="1:16" s="7" customFormat="1" ht="24.75" customHeight="1" outlineLevel="1" x14ac:dyDescent="0.25">
      <c r="A53" s="144">
        <v>6</v>
      </c>
      <c r="B53" s="111"/>
      <c r="C53" s="112"/>
      <c r="D53" s="110"/>
      <c r="E53" s="145"/>
      <c r="F53" s="145"/>
      <c r="G53" s="159" t="str">
        <f t="shared" si="3"/>
        <v/>
      </c>
      <c r="H53" s="119"/>
      <c r="I53" s="113"/>
      <c r="J53" s="113"/>
      <c r="K53" s="116"/>
      <c r="L53" s="115"/>
      <c r="M53" s="117"/>
      <c r="N53" s="115"/>
      <c r="O53" s="115"/>
      <c r="P53" s="79"/>
    </row>
    <row r="54" spans="1:16" s="7" customFormat="1" ht="24.75" customHeight="1" outlineLevel="1" x14ac:dyDescent="0.25">
      <c r="A54" s="144">
        <v>7</v>
      </c>
      <c r="B54" s="111"/>
      <c r="C54" s="112"/>
      <c r="D54" s="110"/>
      <c r="E54" s="145"/>
      <c r="F54" s="145"/>
      <c r="G54" s="159" t="str">
        <f t="shared" si="3"/>
        <v/>
      </c>
      <c r="H54" s="114"/>
      <c r="I54" s="113"/>
      <c r="J54" s="113"/>
      <c r="K54" s="118"/>
      <c r="L54" s="115"/>
      <c r="M54" s="117"/>
      <c r="N54" s="115"/>
      <c r="O54" s="115"/>
      <c r="P54" s="79"/>
    </row>
    <row r="55" spans="1:16" s="7" customFormat="1" ht="24.75" customHeight="1" outlineLevel="1" x14ac:dyDescent="0.25">
      <c r="A55" s="144">
        <v>8</v>
      </c>
      <c r="B55" s="111"/>
      <c r="C55" s="112"/>
      <c r="D55" s="110"/>
      <c r="E55" s="145"/>
      <c r="F55" s="145"/>
      <c r="G55" s="159" t="str">
        <f t="shared" si="3"/>
        <v/>
      </c>
      <c r="H55" s="114"/>
      <c r="I55" s="113"/>
      <c r="J55" s="113"/>
      <c r="K55" s="118"/>
      <c r="L55" s="115"/>
      <c r="M55" s="117"/>
      <c r="N55" s="115"/>
      <c r="O55" s="115"/>
      <c r="P55" s="79"/>
    </row>
    <row r="56" spans="1:16" s="7" customFormat="1" ht="24.75" customHeight="1" outlineLevel="1" x14ac:dyDescent="0.25">
      <c r="A56" s="144">
        <v>9</v>
      </c>
      <c r="B56" s="111"/>
      <c r="C56" s="112"/>
      <c r="D56" s="110"/>
      <c r="E56" s="145"/>
      <c r="F56" s="145"/>
      <c r="G56" s="159" t="str">
        <f t="shared" si="3"/>
        <v/>
      </c>
      <c r="H56" s="114"/>
      <c r="I56" s="113"/>
      <c r="J56" s="113"/>
      <c r="K56" s="118"/>
      <c r="L56" s="115"/>
      <c r="M56" s="117"/>
      <c r="N56" s="115"/>
      <c r="O56" s="115"/>
      <c r="P56" s="79"/>
    </row>
    <row r="57" spans="1:16" s="7" customFormat="1" ht="24.75" customHeight="1" outlineLevel="1" x14ac:dyDescent="0.25">
      <c r="A57" s="144">
        <v>10</v>
      </c>
      <c r="B57" s="64"/>
      <c r="C57" s="65"/>
      <c r="D57" s="63"/>
      <c r="E57" s="145"/>
      <c r="F57" s="145"/>
      <c r="G57" s="159" t="str">
        <f t="shared" si="3"/>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59"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59"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59"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59"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59"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59"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59"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59"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59"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59"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59"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59"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59"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59"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59"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59"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59"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59"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59"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59"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59"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59"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59"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59"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59"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59"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59"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59"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59"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59"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59"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59"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59"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59"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59"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59"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59"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59"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59"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59"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59"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59"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59"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59"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59"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59"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59"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59"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59"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0" t="s">
        <v>2665</v>
      </c>
      <c r="C114" s="162" t="s">
        <v>31</v>
      </c>
      <c r="D114" s="120" t="s">
        <v>2685</v>
      </c>
      <c r="E114" s="145">
        <v>43886</v>
      </c>
      <c r="F114" s="145">
        <v>44196</v>
      </c>
      <c r="G114" s="159">
        <f>IF(AND(E114&lt;&gt;"",F114&lt;&gt;""),((F114-E114)/30),"")</f>
        <v>10.333333333333334</v>
      </c>
      <c r="H114" s="119" t="s">
        <v>2687</v>
      </c>
      <c r="I114" s="121" t="s">
        <v>110</v>
      </c>
      <c r="J114" s="121" t="s">
        <v>819</v>
      </c>
      <c r="K114" s="68">
        <v>3068092855</v>
      </c>
      <c r="L114" s="100">
        <f>+IF(AND(K114&gt;0,O114="Ejecución"),(K114/877802)*Tabla28[[#This Row],[% participación]],IF(AND(K114&gt;0,O114&lt;&gt;"Ejecución"),"-",""))</f>
        <v>3495.1992077940126</v>
      </c>
      <c r="M114" s="124" t="s">
        <v>1148</v>
      </c>
      <c r="N114" s="172">
        <v>1</v>
      </c>
      <c r="O114" s="161" t="s">
        <v>1150</v>
      </c>
      <c r="P114" s="78"/>
    </row>
    <row r="115" spans="1:16" s="6" customFormat="1" ht="24.75" customHeight="1" x14ac:dyDescent="0.25">
      <c r="A115" s="143">
        <v>2</v>
      </c>
      <c r="B115" s="160" t="s">
        <v>2665</v>
      </c>
      <c r="C115" s="162" t="s">
        <v>31</v>
      </c>
      <c r="D115" s="63" t="s">
        <v>2686</v>
      </c>
      <c r="E115" s="145">
        <v>43882</v>
      </c>
      <c r="F115" s="145">
        <v>44196</v>
      </c>
      <c r="G115" s="159">
        <f t="shared" ref="G115:G116" si="4">IF(AND(E115&lt;&gt;"",F115&lt;&gt;""),((F115-E115)/30),"")</f>
        <v>10.466666666666667</v>
      </c>
      <c r="H115" s="119" t="s">
        <v>2688</v>
      </c>
      <c r="I115" s="121" t="s">
        <v>110</v>
      </c>
      <c r="J115" s="121" t="s">
        <v>802</v>
      </c>
      <c r="K115" s="68">
        <v>1452620216</v>
      </c>
      <c r="L115" s="100">
        <f>+IF(AND(K115&gt;0,O115="Ejecución"),(K115/877802)*Tabla28[[#This Row],[% participación]],IF(AND(K115&gt;0,O115&lt;&gt;"Ejecución"),"-",""))</f>
        <v>1654.8381252264178</v>
      </c>
      <c r="M115" s="65" t="s">
        <v>1148</v>
      </c>
      <c r="N115" s="172">
        <v>1</v>
      </c>
      <c r="O115" s="161" t="s">
        <v>1150</v>
      </c>
      <c r="P115" s="78"/>
    </row>
    <row r="116" spans="1:16" s="6" customFormat="1" ht="24.75" customHeight="1" x14ac:dyDescent="0.25">
      <c r="A116" s="143">
        <v>3</v>
      </c>
      <c r="B116" s="160" t="s">
        <v>2665</v>
      </c>
      <c r="C116" s="162" t="s">
        <v>31</v>
      </c>
      <c r="D116" s="63" t="s">
        <v>2689</v>
      </c>
      <c r="E116" s="145">
        <v>44167</v>
      </c>
      <c r="F116" s="145">
        <v>44773</v>
      </c>
      <c r="G116" s="159">
        <f t="shared" si="4"/>
        <v>20.2</v>
      </c>
      <c r="H116" s="122" t="s">
        <v>2692</v>
      </c>
      <c r="I116" s="63" t="s">
        <v>110</v>
      </c>
      <c r="J116" s="63" t="s">
        <v>782</v>
      </c>
      <c r="K116" s="68">
        <v>4551648354</v>
      </c>
      <c r="L116" s="100">
        <f>+IF(AND(K116&gt;0,O116="Ejecución"),(K116/877802)*Tabla28[[#This Row],[% participación]],IF(AND(K116&gt;0,O116&lt;&gt;"Ejecución"),"-",""))</f>
        <v>5185.279087994787</v>
      </c>
      <c r="M116" s="65" t="s">
        <v>1148</v>
      </c>
      <c r="N116" s="172">
        <f>+IF(M118="No",1,IF(M118="Si","Ingrese %",""))</f>
        <v>1</v>
      </c>
      <c r="O116" s="161" t="s">
        <v>1150</v>
      </c>
      <c r="P116" s="78"/>
    </row>
    <row r="117" spans="1:16" s="6" customFormat="1" ht="24.75" customHeight="1" outlineLevel="1" x14ac:dyDescent="0.25">
      <c r="A117" s="143">
        <v>4</v>
      </c>
      <c r="B117" s="160" t="s">
        <v>2665</v>
      </c>
      <c r="C117" s="162" t="s">
        <v>31</v>
      </c>
      <c r="D117" s="63" t="s">
        <v>2690</v>
      </c>
      <c r="E117" s="145">
        <v>44167</v>
      </c>
      <c r="F117" s="145">
        <v>44773</v>
      </c>
      <c r="G117" s="159">
        <f t="shared" ref="G117:G159" si="5">IF(AND(E117&lt;&gt;"",F117&lt;&gt;""),((F117-E117)/30),"")</f>
        <v>20.2</v>
      </c>
      <c r="H117" s="122" t="s">
        <v>2693</v>
      </c>
      <c r="I117" s="63" t="s">
        <v>110</v>
      </c>
      <c r="J117" s="63" t="s">
        <v>820</v>
      </c>
      <c r="K117" s="68">
        <v>3274603019</v>
      </c>
      <c r="L117" s="100">
        <f>+IF(AND(K117&gt;0,O117="Ejecución"),(K117/877802)*Tabla28[[#This Row],[% participación]],IF(AND(K117&gt;0,O117&lt;&gt;"Ejecución"),"-",""))</f>
        <v>3730.457459654911</v>
      </c>
      <c r="M117" s="65" t="s">
        <v>1148</v>
      </c>
      <c r="N117" s="172">
        <f>+IF(M118="No",1,IF(M118="Si","Ingrese %",""))</f>
        <v>1</v>
      </c>
      <c r="O117" s="161" t="s">
        <v>1150</v>
      </c>
      <c r="P117" s="78"/>
    </row>
    <row r="118" spans="1:16" s="7" customFormat="1" ht="24.75" customHeight="1" outlineLevel="1" x14ac:dyDescent="0.25">
      <c r="A118" s="144">
        <v>5</v>
      </c>
      <c r="B118" s="160" t="s">
        <v>2665</v>
      </c>
      <c r="C118" s="162" t="s">
        <v>31</v>
      </c>
      <c r="D118" s="63" t="s">
        <v>2691</v>
      </c>
      <c r="E118" s="145">
        <v>44166</v>
      </c>
      <c r="F118" s="145">
        <v>44773</v>
      </c>
      <c r="G118" s="159">
        <f t="shared" si="5"/>
        <v>20.233333333333334</v>
      </c>
      <c r="H118" s="122" t="s">
        <v>2693</v>
      </c>
      <c r="I118" s="63" t="s">
        <v>110</v>
      </c>
      <c r="J118" s="63" t="s">
        <v>792</v>
      </c>
      <c r="K118" s="68">
        <v>6687532712</v>
      </c>
      <c r="L118" s="100">
        <f>+IF(AND(K118&gt;0,O118="Ejecución"),(K118/877802)*Tabla28[[#This Row],[% participación]],IF(AND(K118&gt;0,O118&lt;&gt;"Ejecución"),"-",""))</f>
        <v>7618.4979209434478</v>
      </c>
      <c r="M118" s="65" t="s">
        <v>1148</v>
      </c>
      <c r="N118" s="172">
        <f t="shared" ref="N118:N160" si="6">+IF(M118="No",1,IF(M118="Si","Ingrese %",""))</f>
        <v>1</v>
      </c>
      <c r="O118" s="161" t="s">
        <v>1150</v>
      </c>
      <c r="P118" s="79"/>
    </row>
    <row r="119" spans="1:16" s="7" customFormat="1" ht="24.75" customHeight="1" outlineLevel="1" x14ac:dyDescent="0.25">
      <c r="A119" s="144">
        <v>6</v>
      </c>
      <c r="B119" s="160" t="s">
        <v>2665</v>
      </c>
      <c r="C119" s="162" t="s">
        <v>31</v>
      </c>
      <c r="D119" s="63"/>
      <c r="E119" s="145"/>
      <c r="F119" s="145"/>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4">
        <v>7</v>
      </c>
      <c r="B120" s="160" t="s">
        <v>2665</v>
      </c>
      <c r="C120" s="162" t="s">
        <v>31</v>
      </c>
      <c r="D120" s="63"/>
      <c r="E120" s="145"/>
      <c r="F120" s="145"/>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4">
        <v>8</v>
      </c>
      <c r="B121" s="160" t="s">
        <v>2665</v>
      </c>
      <c r="C121" s="162" t="s">
        <v>31</v>
      </c>
      <c r="D121" s="63"/>
      <c r="E121" s="145"/>
      <c r="F121" s="145"/>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4">
        <v>9</v>
      </c>
      <c r="B122" s="160" t="s">
        <v>2665</v>
      </c>
      <c r="C122" s="162" t="s">
        <v>31</v>
      </c>
      <c r="D122" s="63"/>
      <c r="E122" s="145"/>
      <c r="F122" s="145"/>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4">
        <v>10</v>
      </c>
      <c r="B123" s="160" t="s">
        <v>2665</v>
      </c>
      <c r="C123" s="162" t="s">
        <v>31</v>
      </c>
      <c r="D123" s="63"/>
      <c r="E123" s="145"/>
      <c r="F123" s="145"/>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4">
        <v>11</v>
      </c>
      <c r="B124" s="160" t="s">
        <v>2665</v>
      </c>
      <c r="C124" s="162" t="s">
        <v>31</v>
      </c>
      <c r="D124" s="63"/>
      <c r="E124" s="145"/>
      <c r="F124" s="145"/>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4">
        <v>12</v>
      </c>
      <c r="B125" s="160" t="s">
        <v>2665</v>
      </c>
      <c r="C125" s="162" t="s">
        <v>31</v>
      </c>
      <c r="D125" s="63"/>
      <c r="E125" s="145"/>
      <c r="F125" s="145"/>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4">
        <v>13</v>
      </c>
      <c r="B126" s="160" t="s">
        <v>2665</v>
      </c>
      <c r="C126" s="162" t="s">
        <v>31</v>
      </c>
      <c r="D126" s="63"/>
      <c r="E126" s="145"/>
      <c r="F126" s="145"/>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4">
        <v>14</v>
      </c>
      <c r="B127" s="160" t="s">
        <v>2665</v>
      </c>
      <c r="C127" s="162" t="s">
        <v>31</v>
      </c>
      <c r="D127" s="63"/>
      <c r="E127" s="145"/>
      <c r="F127" s="145"/>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4">
        <v>15</v>
      </c>
      <c r="B128" s="160" t="s">
        <v>2665</v>
      </c>
      <c r="C128" s="162" t="s">
        <v>31</v>
      </c>
      <c r="D128" s="63"/>
      <c r="E128" s="145"/>
      <c r="F128" s="145"/>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4">
        <v>16</v>
      </c>
      <c r="B129" s="160" t="s">
        <v>2665</v>
      </c>
      <c r="C129" s="162" t="s">
        <v>31</v>
      </c>
      <c r="D129" s="63"/>
      <c r="E129" s="145"/>
      <c r="F129" s="145"/>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4">
        <v>17</v>
      </c>
      <c r="B130" s="160" t="s">
        <v>2665</v>
      </c>
      <c r="C130" s="162" t="s">
        <v>31</v>
      </c>
      <c r="D130" s="63"/>
      <c r="E130" s="145"/>
      <c r="F130" s="145"/>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4">
        <v>18</v>
      </c>
      <c r="B131" s="160" t="s">
        <v>2665</v>
      </c>
      <c r="C131" s="162" t="s">
        <v>31</v>
      </c>
      <c r="D131" s="63"/>
      <c r="E131" s="145"/>
      <c r="F131" s="145"/>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4">
        <v>19</v>
      </c>
      <c r="B132" s="160" t="s">
        <v>2665</v>
      </c>
      <c r="C132" s="162" t="s">
        <v>31</v>
      </c>
      <c r="D132" s="63"/>
      <c r="E132" s="145"/>
      <c r="F132" s="145"/>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4">
        <v>20</v>
      </c>
      <c r="B133" s="160" t="s">
        <v>2665</v>
      </c>
      <c r="C133" s="162" t="s">
        <v>31</v>
      </c>
      <c r="D133" s="63"/>
      <c r="E133" s="145"/>
      <c r="F133" s="145"/>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4">
        <v>21</v>
      </c>
      <c r="B134" s="160" t="s">
        <v>2665</v>
      </c>
      <c r="C134" s="162" t="s">
        <v>31</v>
      </c>
      <c r="D134" s="63"/>
      <c r="E134" s="145"/>
      <c r="F134" s="145"/>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4">
        <v>22</v>
      </c>
      <c r="B135" s="160" t="s">
        <v>2665</v>
      </c>
      <c r="C135" s="162" t="s">
        <v>31</v>
      </c>
      <c r="D135" s="63"/>
      <c r="E135" s="145"/>
      <c r="F135" s="145"/>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4">
        <v>23</v>
      </c>
      <c r="B136" s="160" t="s">
        <v>2665</v>
      </c>
      <c r="C136" s="162" t="s">
        <v>31</v>
      </c>
      <c r="D136" s="63"/>
      <c r="E136" s="145"/>
      <c r="F136" s="145"/>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4">
        <v>24</v>
      </c>
      <c r="B137" s="160" t="s">
        <v>2665</v>
      </c>
      <c r="C137" s="162" t="s">
        <v>31</v>
      </c>
      <c r="D137" s="63"/>
      <c r="E137" s="145"/>
      <c r="F137" s="145"/>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4">
        <v>25</v>
      </c>
      <c r="B138" s="160" t="s">
        <v>2665</v>
      </c>
      <c r="C138" s="162" t="s">
        <v>31</v>
      </c>
      <c r="D138" s="63"/>
      <c r="E138" s="145"/>
      <c r="F138" s="145"/>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4">
        <v>26</v>
      </c>
      <c r="B139" s="160" t="s">
        <v>2665</v>
      </c>
      <c r="C139" s="162" t="s">
        <v>31</v>
      </c>
      <c r="D139" s="63"/>
      <c r="E139" s="145"/>
      <c r="F139" s="145"/>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4">
        <v>27</v>
      </c>
      <c r="B140" s="160" t="s">
        <v>2665</v>
      </c>
      <c r="C140" s="162" t="s">
        <v>31</v>
      </c>
      <c r="D140" s="63"/>
      <c r="E140" s="145"/>
      <c r="F140" s="145"/>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4">
        <v>28</v>
      </c>
      <c r="B141" s="160" t="s">
        <v>2665</v>
      </c>
      <c r="C141" s="162" t="s">
        <v>31</v>
      </c>
      <c r="D141" s="63"/>
      <c r="E141" s="145"/>
      <c r="F141" s="145"/>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4">
        <v>29</v>
      </c>
      <c r="B142" s="160" t="s">
        <v>2665</v>
      </c>
      <c r="C142" s="162" t="s">
        <v>31</v>
      </c>
      <c r="D142" s="63"/>
      <c r="E142" s="145"/>
      <c r="F142" s="145"/>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4">
        <v>30</v>
      </c>
      <c r="B143" s="160" t="s">
        <v>2665</v>
      </c>
      <c r="C143" s="162" t="s">
        <v>31</v>
      </c>
      <c r="D143" s="63"/>
      <c r="E143" s="145"/>
      <c r="F143" s="145"/>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4">
        <v>31</v>
      </c>
      <c r="B144" s="160" t="s">
        <v>2665</v>
      </c>
      <c r="C144" s="162" t="s">
        <v>31</v>
      </c>
      <c r="D144" s="63"/>
      <c r="E144" s="145"/>
      <c r="F144" s="145"/>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4">
        <v>32</v>
      </c>
      <c r="B145" s="160" t="s">
        <v>2665</v>
      </c>
      <c r="C145" s="162" t="s">
        <v>31</v>
      </c>
      <c r="D145" s="63"/>
      <c r="E145" s="145"/>
      <c r="F145" s="145"/>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4">
        <v>33</v>
      </c>
      <c r="B146" s="160" t="s">
        <v>2665</v>
      </c>
      <c r="C146" s="162" t="s">
        <v>31</v>
      </c>
      <c r="D146" s="63"/>
      <c r="E146" s="145"/>
      <c r="F146" s="145"/>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4">
        <v>34</v>
      </c>
      <c r="B147" s="160" t="s">
        <v>2665</v>
      </c>
      <c r="C147" s="162" t="s">
        <v>31</v>
      </c>
      <c r="D147" s="63"/>
      <c r="E147" s="145"/>
      <c r="F147" s="145"/>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4">
        <v>35</v>
      </c>
      <c r="B148" s="160" t="s">
        <v>2665</v>
      </c>
      <c r="C148" s="162" t="s">
        <v>31</v>
      </c>
      <c r="D148" s="63"/>
      <c r="E148" s="145"/>
      <c r="F148" s="145"/>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4">
        <v>36</v>
      </c>
      <c r="B149" s="160" t="s">
        <v>2665</v>
      </c>
      <c r="C149" s="162" t="s">
        <v>31</v>
      </c>
      <c r="D149" s="63"/>
      <c r="E149" s="145"/>
      <c r="F149" s="145"/>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4">
        <v>37</v>
      </c>
      <c r="B150" s="160" t="s">
        <v>2665</v>
      </c>
      <c r="C150" s="162" t="s">
        <v>31</v>
      </c>
      <c r="D150" s="63"/>
      <c r="E150" s="145"/>
      <c r="F150" s="145"/>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4">
        <v>38</v>
      </c>
      <c r="B151" s="160" t="s">
        <v>2665</v>
      </c>
      <c r="C151" s="162" t="s">
        <v>31</v>
      </c>
      <c r="D151" s="63"/>
      <c r="E151" s="145"/>
      <c r="F151" s="145"/>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4">
        <v>39</v>
      </c>
      <c r="B152" s="160" t="s">
        <v>2665</v>
      </c>
      <c r="C152" s="162" t="s">
        <v>31</v>
      </c>
      <c r="D152" s="63"/>
      <c r="E152" s="145"/>
      <c r="F152" s="145"/>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4">
        <v>40</v>
      </c>
      <c r="B153" s="160" t="s">
        <v>2665</v>
      </c>
      <c r="C153" s="162" t="s">
        <v>31</v>
      </c>
      <c r="D153" s="63"/>
      <c r="E153" s="145"/>
      <c r="F153" s="145"/>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4">
        <v>41</v>
      </c>
      <c r="B154" s="160" t="s">
        <v>2665</v>
      </c>
      <c r="C154" s="162" t="s">
        <v>31</v>
      </c>
      <c r="D154" s="63"/>
      <c r="E154" s="145"/>
      <c r="F154" s="145"/>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4">
        <v>42</v>
      </c>
      <c r="B155" s="160" t="s">
        <v>2665</v>
      </c>
      <c r="C155" s="162" t="s">
        <v>31</v>
      </c>
      <c r="D155" s="63"/>
      <c r="E155" s="145"/>
      <c r="F155" s="145"/>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4">
        <v>43</v>
      </c>
      <c r="B156" s="160" t="s">
        <v>2665</v>
      </c>
      <c r="C156" s="162" t="s">
        <v>31</v>
      </c>
      <c r="D156" s="63"/>
      <c r="E156" s="145"/>
      <c r="F156" s="145"/>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4">
        <v>44</v>
      </c>
      <c r="B157" s="160" t="s">
        <v>2665</v>
      </c>
      <c r="C157" s="162" t="s">
        <v>31</v>
      </c>
      <c r="D157" s="63"/>
      <c r="E157" s="145"/>
      <c r="F157" s="145"/>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4">
        <v>45</v>
      </c>
      <c r="B158" s="160" t="s">
        <v>2665</v>
      </c>
      <c r="C158" s="162" t="s">
        <v>31</v>
      </c>
      <c r="D158" s="63"/>
      <c r="E158" s="145"/>
      <c r="F158" s="145"/>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4">
        <v>46</v>
      </c>
      <c r="B159" s="160" t="s">
        <v>2665</v>
      </c>
      <c r="C159" s="162" t="s">
        <v>31</v>
      </c>
      <c r="D159" s="63"/>
      <c r="E159" s="145"/>
      <c r="F159" s="145"/>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4">
        <v>47</v>
      </c>
      <c r="B160" s="160" t="s">
        <v>2665</v>
      </c>
      <c r="C160" s="162" t="s">
        <v>31</v>
      </c>
      <c r="D160" s="63"/>
      <c r="E160" s="145"/>
      <c r="F160" s="145"/>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6"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3"/>
      <c r="Z178" s="164" t="str">
        <f>IF(Y178&gt;0,SUM(E180+Y178),"")</f>
        <v/>
      </c>
      <c r="AA178" s="19"/>
      <c r="AB178" s="19"/>
    </row>
    <row r="179" spans="1:28" ht="23.25" x14ac:dyDescent="0.25">
      <c r="A179" s="9"/>
      <c r="B179" s="222" t="s">
        <v>2669</v>
      </c>
      <c r="C179" s="222"/>
      <c r="D179" s="222"/>
      <c r="E179" s="170">
        <v>0.02</v>
      </c>
      <c r="F179" s="169">
        <v>0.01</v>
      </c>
      <c r="G179" s="164">
        <f>IF(F179&gt;0,SUM(E179+F179),"")</f>
        <v>0.03</v>
      </c>
      <c r="H179" s="5"/>
      <c r="I179" s="222" t="s">
        <v>2671</v>
      </c>
      <c r="J179" s="222"/>
      <c r="K179" s="222"/>
      <c r="L179" s="222"/>
      <c r="M179" s="171">
        <v>0.02</v>
      </c>
      <c r="O179" s="8"/>
      <c r="Q179" s="19"/>
      <c r="R179" s="158">
        <f>IF(M179&gt;0,SUM(L179+M179),"")</f>
        <v>0.02</v>
      </c>
      <c r="T179" s="19"/>
      <c r="U179" s="178" t="s">
        <v>1166</v>
      </c>
      <c r="V179" s="178"/>
      <c r="W179" s="178"/>
      <c r="X179" s="24">
        <v>0.02</v>
      </c>
      <c r="Y179" s="163"/>
      <c r="Z179" s="164" t="str">
        <f>IF(Y179&gt;0,SUM(E181+Y179),"")</f>
        <v/>
      </c>
      <c r="AA179" s="19"/>
      <c r="AB179" s="19"/>
    </row>
    <row r="180" spans="1:28" ht="23.25" hidden="1" x14ac:dyDescent="0.25">
      <c r="A180" s="9"/>
      <c r="B180" s="202"/>
      <c r="C180" s="202"/>
      <c r="D180" s="202"/>
      <c r="E180" s="168"/>
      <c r="H180" s="5"/>
      <c r="I180" s="202"/>
      <c r="J180" s="202"/>
      <c r="K180" s="202"/>
      <c r="L180" s="202"/>
      <c r="M180" s="5"/>
      <c r="O180" s="8"/>
      <c r="Q180" s="19"/>
      <c r="R180" s="158" t="str">
        <f>IF(S180&gt;0,SUM(L180+S180),"")</f>
        <v/>
      </c>
      <c r="S180" s="163"/>
      <c r="T180" s="19"/>
      <c r="U180" s="178" t="s">
        <v>1167</v>
      </c>
      <c r="V180" s="178"/>
      <c r="W180" s="178"/>
      <c r="X180" s="24">
        <v>0.03</v>
      </c>
      <c r="Y180" s="163"/>
      <c r="Z180" s="164" t="str">
        <f>IF(Y180&gt;0,SUM(E182+Y180),"")</f>
        <v/>
      </c>
      <c r="AA180" s="19"/>
      <c r="AB180" s="19"/>
    </row>
    <row r="181" spans="1:28" ht="23.25" hidden="1" x14ac:dyDescent="0.25">
      <c r="A181" s="9"/>
      <c r="B181" s="202"/>
      <c r="C181" s="202"/>
      <c r="D181" s="202"/>
      <c r="E181" s="168"/>
      <c r="H181" s="5"/>
      <c r="I181" s="202"/>
      <c r="J181" s="202"/>
      <c r="K181" s="202"/>
      <c r="L181" s="202"/>
      <c r="M181" s="5"/>
      <c r="O181" s="8"/>
      <c r="Q181" s="19"/>
      <c r="R181" s="158" t="str">
        <f>IF(S181&gt;0,SUM(L181+S181),"")</f>
        <v/>
      </c>
      <c r="S181" s="163"/>
      <c r="T181" s="19"/>
      <c r="U181" s="19"/>
      <c r="V181" s="19"/>
      <c r="W181" s="19"/>
      <c r="X181" s="19"/>
      <c r="Y181" s="19"/>
      <c r="Z181" s="19"/>
      <c r="AA181" s="19"/>
      <c r="AB181" s="19"/>
    </row>
    <row r="182" spans="1:28" ht="23.25" hidden="1" x14ac:dyDescent="0.25">
      <c r="A182" s="9"/>
      <c r="B182" s="202"/>
      <c r="C182" s="202"/>
      <c r="D182" s="202"/>
      <c r="E182" s="168"/>
      <c r="H182" s="5"/>
      <c r="I182" s="202"/>
      <c r="J182" s="202"/>
      <c r="K182" s="202"/>
      <c r="L182" s="202"/>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0.03</v>
      </c>
      <c r="D185" s="91" t="s">
        <v>2628</v>
      </c>
      <c r="E185" s="94">
        <f>+(C185*SUM(K20:K35))</f>
        <v>37076682.539999999</v>
      </c>
      <c r="F185" s="92"/>
      <c r="G185" s="93"/>
      <c r="H185" s="88"/>
      <c r="I185" s="90" t="s">
        <v>2627</v>
      </c>
      <c r="J185" s="165">
        <f>+SUM(M179:M183)</f>
        <v>0.02</v>
      </c>
      <c r="K185" s="203" t="s">
        <v>2628</v>
      </c>
      <c r="L185" s="203"/>
      <c r="M185" s="94">
        <f>+J185*(SUM(K20:K35))</f>
        <v>24717788.359999999</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237" t="s">
        <v>2636</v>
      </c>
      <c r="C192" s="237"/>
      <c r="E192" s="5" t="s">
        <v>20</v>
      </c>
      <c r="H192" s="26" t="s">
        <v>24</v>
      </c>
      <c r="J192" s="5" t="s">
        <v>2637</v>
      </c>
      <c r="K192" s="5"/>
      <c r="M192" s="5"/>
      <c r="N192" s="5"/>
      <c r="O192" s="8"/>
      <c r="Q192" s="153"/>
      <c r="R192" s="154"/>
      <c r="S192" s="154"/>
      <c r="T192" s="153"/>
    </row>
    <row r="193" spans="1:18" x14ac:dyDescent="0.25">
      <c r="A193" s="9"/>
      <c r="C193" s="125">
        <v>41984</v>
      </c>
      <c r="D193" s="5"/>
      <c r="E193" s="126">
        <v>2787</v>
      </c>
      <c r="F193" s="5"/>
      <c r="G193" s="5"/>
      <c r="H193" s="147" t="s">
        <v>2694</v>
      </c>
      <c r="J193" s="5"/>
      <c r="K193" s="127">
        <v>42396</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7" t="s">
        <v>2695</v>
      </c>
      <c r="J211" s="27" t="s">
        <v>2622</v>
      </c>
      <c r="K211" s="177" t="s">
        <v>2695</v>
      </c>
      <c r="L211" s="21"/>
      <c r="M211" s="21"/>
      <c r="N211" s="21"/>
      <c r="O211" s="8"/>
    </row>
    <row r="212" spans="1:15" x14ac:dyDescent="0.25">
      <c r="A212" s="9"/>
      <c r="B212" s="27" t="s">
        <v>2619</v>
      </c>
      <c r="C212" s="147" t="s">
        <v>2694</v>
      </c>
      <c r="D212" s="21"/>
      <c r="G212" s="27" t="s">
        <v>2621</v>
      </c>
      <c r="H212" s="177" t="s">
        <v>2696</v>
      </c>
      <c r="J212" s="27" t="s">
        <v>2623</v>
      </c>
      <c r="K212" s="147" t="s">
        <v>2697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dcmitype/"/>
    <ds:schemaRef ds:uri="http://schemas.microsoft.com/office/infopath/2007/PartnerControls"/>
    <ds:schemaRef ds:uri="http://schemas.microsoft.com/office/2006/documentManagement/types"/>
    <ds:schemaRef ds:uri="4fb10211-09fb-4e80-9f0b-184718d5d98c"/>
    <ds:schemaRef ds:uri="http://purl.org/dc/elements/1.1/"/>
    <ds:schemaRef ds:uri="http://schemas.microsoft.com/office/2006/metadata/properties"/>
    <ds:schemaRef ds:uri="http://purl.org/dc/terms/"/>
    <ds:schemaRef ds:uri="http://schemas.openxmlformats.org/package/2006/metadata/core-properties"/>
    <ds:schemaRef ds:uri="a65d333d-5b59-4810-bc94-b80d9325abbc"/>
    <ds:schemaRef ds:uri="http://www.w3.org/XML/1998/namespac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Full name</cp:lastModifiedBy>
  <cp:lastPrinted>2020-12-26T18:43:28Z</cp:lastPrinted>
  <dcterms:created xsi:type="dcterms:W3CDTF">2020-10-14T21:57:42Z</dcterms:created>
  <dcterms:modified xsi:type="dcterms:W3CDTF">2021-01-05T16:23:54Z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