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Jennifer Pineda\Desktop\3. LICITACIONES 2021\"/>
    </mc:Choice>
  </mc:AlternateContent>
  <xr:revisionPtr revIDLastSave="0" documentId="8_{A3AFADCC-3120-4F9B-B303-8815D4DA508C}" xr6:coauthVersionLast="45"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activeTab="1"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G67" i="20"/>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s="1"/>
  <c r="G117" i="20"/>
  <c r="N116" i="20"/>
  <c r="L116" i="20" s="1"/>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<sst xmlns="http://schemas.openxmlformats.org/spreadsheetml/2006/main" count="4506" uniqueCount="2706">
  <si>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</si>
  <si>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</si>
  <si>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</si>
  <si>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</si>
  <si>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</si>
  <si>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</si>
  <si>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</si>
  <si>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</si>
  <si>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</si>
  <si>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</si>
  <si>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</si>
  <si>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</si>
  <si>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</si>
  <si>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</si>
  <si>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</si>
  <si>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</si>
  <si>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</si>
  <si>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</si>
  <si>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</si>
  <si>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</si>
  <si>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</si>
  <si>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</si>
  <si>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</si>
  <si>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</si>
  <si>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</si>
  <si>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</si>
  <si>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</si>
  <si>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</si>
  <si>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</si>
  <si>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</si>
  <si>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</si>
  <si>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</si>
  <si>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</si>
  <si>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</si>
  <si>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</si>
  <si>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</si>
  <si>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</si>
  <si>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</si>
  <si>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</si>
  <si>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</si>
  <si>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</si>
  <si>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</si>
  <si>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</si>
  <si>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</si>
  <si>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</si>
  <si>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</si>
  <si>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</si>
  <si>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</si>
  <si>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</si>
  <si>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</si>
  <si>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</si>
  <si>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</si>
  <si>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</si>
  <si>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</si>
  <si>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</si>
  <si>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</si>
  <si>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</si>
  <si>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</si>
  <si>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</si>
  <si>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</si>
  <si>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</si>
  <si>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</si>
  <si>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</si>
  <si>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</si>
  <si>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</si>
  <si>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</si>
  <si>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</si>
  <si>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</si>
  <si>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</si>
  <si>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</si>
  <si>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</si>
  <si>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</si>
  <si>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</si>
  <si>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</si>
  <si>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</si>
  <si>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</si>
  <si>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</si>
  <si>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</si>
  <si>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</si>
  <si>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</si>
  <si>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</si>
  <si>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</si>
  <si>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</si>
  <si>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</si>
  <si>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</si>
  <si>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</si>
  <si>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</si>
  <si>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</si>
  <si>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</si>
  <si>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</si>
  <si>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</si>
  <si>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</si>
  <si>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</si>
  <si>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</si>
  <si>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</si>
  <si>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</si>
  <si>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</si>
  <si>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</si>
  <si>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</si>
  <si>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</si>
  <si>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</si>
  <si>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</si>
  <si>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</si>
  <si>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</si>
  <si>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</si>
  <si>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</si>
  <si>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</si>
  <si>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</si>
  <si>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</si>
  <si>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</si>
  <si>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</si>
  <si>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</si>
  <si>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</si>
  <si>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</si>
  <si>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</si>
  <si>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</si>
  <si>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</si>
  <si>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</si>
  <si>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</si>
  <si>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</si>
  <si>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</si>
  <si>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</si>
  <si>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</si>
  <si>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</si>
  <si>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</si>
  <si>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</si>
  <si>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</si>
  <si>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</si>
  <si>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</si>
  <si>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</si>
  <si>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</si>
  <si>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</si>
  <si>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</si>
  <si>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</si>
  <si>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</si>
  <si>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</si>
  <si>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</si>
  <si>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</si>
  <si>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</si>
  <si>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</si>
  <si>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</si>
  <si>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</si>
  <si>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</si>
  <si>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</si>
  <si>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</si>
  <si>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</si>
  <si>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</si>
  <si>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</si>
  <si>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</si>
  <si>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</si>
  <si>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</si>
  <si>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</si>
  <si>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</si>
  <si>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</si>
  <si>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</si>
  <si>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</si>
  <si>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</si>
  <si>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</si>
  <si>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</si>
  <si>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</si>
  <si>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</si>
  <si>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</si>
  <si>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</si>
  <si>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</si>
  <si>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</si>
  <si>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</si>
  <si>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</si>
  <si>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</si>
  <si>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</si>
  <si>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</si>
  <si>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</si>
  <si>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</si>
  <si>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</si>
  <si>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</si>
  <si>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</si>
  <si>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</si>
  <si>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</si>
  <si>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</si>
  <si>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</si>
  <si>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</si>
  <si>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</si>
  <si>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</si>
  <si>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</si>
  <si>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</si>
  <si>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</si>
  <si>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</si>
  <si>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</si>
  <si>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</si>
  <si>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</si>
  <si>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</si>
  <si>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</si>
  <si>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</si>
  <si>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</si>
  <si>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</si>
  <si>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</si>
  <si>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</si>
  <si>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</si>
  <si>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</si>
  <si>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</si>
  <si>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</si>
  <si>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</si>
  <si>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</si>
  <si>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</si>
  <si>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</si>
  <si>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</si>
  <si>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</si>
  <si>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</si>
  <si>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</si>
  <si>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</si>
  <si>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</si>
  <si>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</si>
  <si>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</si>
  <si>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</si>
  <si>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</si>
  <si>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</si>
  <si>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</si>
  <si>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</si>
  <si>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</si>
  <si>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</si>
  <si>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</si>
  <si>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</si>
  <si>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</si>
  <si>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</si>
  <si>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</si>
  <si>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</si>
  <si>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</si>
  <si>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</si>
  <si>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</si>
  <si>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</si>
  <si>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</si>
  <si>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</si>
  <si>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</si>
  <si>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</si>
  <si>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</si>
  <si>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</si>
  <si>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</si>
  <si>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</si>
  <si>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</si>
  <si>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</si>
  <si>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</si>
  <si>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</si>
  <si>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</si>
  <si>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</si>
  <si>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</si>
  <si>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</si>
  <si>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</si>
  <si>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</si>
  <si>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</si>
  <si>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</si>
  <si>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</si>
  <si>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</si>
  <si>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</si>
  <si>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</si>
  <si>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</si>
  <si>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</si>
  <si>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</si>
  <si>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</si>
  <si>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</si>
  <si>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</si>
  <si>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</si>
  <si>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</si>
  <si>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</si>
  <si>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</si>
  <si>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</si>
  <si>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</si>
  <si>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</si>
  <si>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</si>
  <si>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</si>
  <si>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</si>
  <si>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</si>
  <si>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</si>
  <si>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</si>
  <si>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</si>
  <si>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</si>
  <si>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</si>
  <si>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</si>
  <si>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</si>
  <si>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</si>
  <si>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</si>
  <si>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</si>
  <si>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</si>
  <si>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</si>
  <si>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</si>
  <si>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</si>
  <si>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</si>
  <si>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</si>
  <si>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</si>
  <si>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</si>
  <si>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</si>
  <si>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</si>
  <si>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</si>
  <si>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</si>
  <si>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</si>
  <si>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</si>
  <si>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</si>
  <si>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</si>
  <si>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</si>
  <si>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</si>
  <si>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</si>
  <si>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</si>
  <si>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</si>
  <si>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</si>
  <si>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</si>
  <si>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</si>
  <si>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</si>
  <si>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</si>
  <si>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</si>
  <si>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</si>
  <si>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</si>
  <si>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</si>
  <si>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</si>
  <si>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</si>
  <si>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</si>
  <si>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</si>
  <si>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</si>
  <si>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</si>
  <si>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</si>
  <si>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</si>
  <si>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</si>
  <si>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</si>
  <si>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</si>
  <si>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</si>
  <si>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</si>
  <si>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</si>
  <si>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</si>
  <si>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</si>
  <si>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</si>
  <si>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</si>
  <si>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</si>
  <si>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</si>
  <si>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</si>
  <si>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</si>
  <si>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</si>
  <si>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</si>
  <si>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</si>
  <si>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</si>
  <si>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</si>
  <si>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</si>
  <si>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</si>
  <si>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</si>
  <si>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</si>
  <si>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</si>
  <si>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</si>
  <si>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</si>
  <si>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</si>
  <si>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</si>
  <si>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</si>
  <si>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</si>
  <si>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</si>
  <si>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</si>
  <si>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</si>
  <si>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</si>
  <si>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</si>
  <si>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</si>
  <si>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</si>
  <si>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</si>
  <si>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</si>
  <si>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</si>
  <si>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</si>
  <si>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</si>
  <si>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</si>
  <si>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</si>
  <si>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</si>
  <si>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</si>
  <si>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</si>
  <si>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</si>
  <si>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</si>
  <si>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</si>
  <si>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</si>
  <si>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</si>
  <si>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</si>
  <si>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</si>
  <si>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</si>
  <si>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</si>
  <si>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</si>
  <si>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</si>
  <si>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</si>
  <si>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</si>
  <si>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</si>
  <si>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</si>
  <si>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</si>
  <si>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</si>
  <si>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</si>
  <si>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</si>
  <si>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</si>
  <si>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</si>
  <si>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</si>
  <si>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</si>
  <si>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</si>
  <si>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</si>
  <si>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</si>
  <si>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</si>
  <si>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</si>
  <si>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</si>
  <si>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</si>
  <si>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</si>
  <si>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</si>
  <si>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</si>
  <si>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</si>
  <si>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</si>
  <si>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</si>
  <si>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</si>
  <si>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</si>
  <si>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</si>
  <si>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</si>
  <si>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</si>
  <si>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</si>
  <si>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</si>
  <si>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</si>
  <si>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</si>
  <si>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</si>
  <si>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</si>
  <si>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</si>
  <si>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</si>
  <si>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</si>
  <si>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</si>
  <si>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</si>
  <si>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</si>
  <si>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</si>
  <si>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</si>
  <si>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</si>
  <si>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</si>
  <si>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</si>
  <si>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</si>
  <si>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</si>
  <si>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</si>
  <si>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</si>
  <si>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</si>
  <si>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</si>
  <si>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</si>
  <si>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</si>
  <si>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</si>
  <si>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</si>
  <si>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</si>
  <si>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</si>
  <si>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</si>
  <si>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</si>
  <si>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</si>
  <si>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</si>
  <si>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</si>
  <si>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</si>
  <si>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</si>
  <si>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</si>
  <si>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</si>
  <si>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</si>
  <si>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</si>
  <si>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</si>
  <si>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</si>
  <si>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</si>
  <si>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</si>
  <si>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</si>
  <si>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</si>
  <si>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</si>
  <si>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</si>
  <si>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</si>
  <si>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</si>
  <si>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</si>
  <si>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</si>
  <si>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</si>
  <si>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</si>
  <si>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</si>
  <si>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</si>
  <si>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</si>
  <si>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</si>
  <si>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</si>
  <si>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</si>
  <si>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</si>
  <si>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</si>
  <si>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</si>
  <si>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</si>
  <si>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</si>
  <si>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</si>
  <si>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</si>
  <si>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</si>
  <si>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</si>
  <si>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</si>
  <si>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</si>
  <si>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</si>
  <si>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</si>
  <si>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</si>
  <si>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</si>
  <si>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</si>
  <si>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</si>
  <si>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</si>
  <si>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</si>
  <si>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</si>
  <si>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</si>
  <si>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</si>
  <si>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</si>
  <si>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</si>
  <si>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</si>
  <si>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</si>
  <si>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</si>
  <si>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</si>
  <si>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</si>
  <si>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</si>
  <si>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</si>
  <si>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</si>
  <si>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</si>
  <si>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</si>
  <si>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</si>
  <si>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</si>
  <si>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</si>
  <si>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</si>
  <si>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</si>
  <si>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</si>
  <si>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</si>
  <si>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</si>
  <si>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</si>
  <si>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</si>
  <si>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</si>
  <si>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</si>
  <si>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</si>
  <si>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</si>
  <si>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</si>
  <si>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</si>
  <si>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</si>
  <si>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</si>
  <si>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</si>
  <si>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</si>
  <si>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</si>
  <si>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</si>
  <si>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</si>
  <si>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</si>
  <si>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</si>
  <si>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</si>
  <si>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</si>
  <si>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</si>
  <si>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</si>
  <si>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</si>
  <si>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</si>
  <si>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</si>
  <si>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</si>
  <si>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</si>
  <si>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</si>
  <si>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</si>
  <si>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</si>
  <si>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</si>
  <si>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</si>
  <si>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</si>
  <si>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</si>
  <si>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</si>
  <si>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</si>
  <si>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</si>
  <si>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</si>
  <si>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</si>
  <si>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</si>
  <si>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</si>
  <si>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</si>
  <si>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</si>
  <si>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</si>
  <si>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</si>
  <si>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</si>
  <si>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</si>
  <si>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</si>
  <si>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</si>
  <si>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</si>
  <si>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</si>
  <si>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</si>
  <si>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</si>
  <si>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</si>
  <si>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</si>
  <si>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</si>
  <si>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</si>
  <si>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</si>
  <si>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</si>
  <si>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</si>
  <si>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</si>
  <si>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</si>
  <si>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</si>
  <si>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</si>
  <si>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</si>
  <si>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</si>
  <si>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</si>
  <si>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</si>
  <si>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</si>
  <si>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</si>
  <si>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</si>
  <si>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</si>
  <si>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</si>
  <si>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</si>
  <si>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</si>
  <si>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</si>
  <si>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</si>
  <si>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</si>
  <si>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</si>
  <si>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</si>
  <si>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</si>
  <si>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</si>
  <si>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</si>
  <si>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</si>
  <si>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</si>
  <si>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</si>
  <si>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</si>
  <si>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</si>
  <si>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</si>
  <si>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</si>
  <si>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</si>
  <si>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</si>
  <si>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</si>
  <si>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</si>
  <si>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</si>
  <si>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</si>
  <si>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</si>
  <si>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</si>
  <si>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</si>
  <si>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</si>
  <si>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</si>
  <si>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</si>
  <si>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</si>
  <si>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</si>
  <si>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</si>
  <si>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</si>
  <si>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</si>
  <si>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</si>
  <si>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</si>
  <si>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</si>
  <si>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</si>
  <si>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</si>
  <si>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</si>
  <si>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</si>
  <si>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</si>
  <si>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</si>
  <si>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</si>
  <si>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</si>
  <si>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</si>
  <si>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</si>
  <si>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</si>
  <si>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</si>
  <si>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</si>
  <si>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</si>
  <si>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</si>
  <si>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</si>
  <si>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</si>
  <si>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</si>
  <si>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</si>
  <si>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</si>
  <si>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</si>
  <si>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</si>
  <si>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</si>
  <si>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</si>
  <si>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</si>
  <si>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</si>
  <si>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</si>
  <si>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</si>
  <si>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</si>
  <si>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</si>
  <si>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</si>
  <si>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</si>
  <si>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</si>
  <si>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</si>
  <si>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</si>
  <si>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</si>
  <si>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</si>
  <si>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</si>
  <si>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</si>
  <si>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</si>
  <si>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</si>
  <si>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</si>
  <si>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</si>
  <si>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</si>
  <si>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</si>
  <si>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</si>
  <si>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</si>
  <si>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</si>
  <si>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</si>
  <si>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</si>
  <si>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</si>
  <si>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</si>
  <si>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</si>
  <si>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</si>
  <si>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</si>
  <si>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</si>
  <si>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</si>
  <si>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</si>
  <si>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</si>
  <si>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</si>
  <si>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</si>
  <si>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</si>
  <si>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</si>
  <si>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</si>
  <si>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</si>
  <si>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</si>
  <si>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</si>
  <si>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</si>
  <si>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</si>
  <si>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</si>
  <si>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</si>
  <si>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</si>
  <si>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</si>
  <si>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</si>
  <si>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</si>
  <si>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</si>
  <si>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</si>
  <si>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</si>
  <si>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</si>
  <si>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</si>
  <si>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</si>
  <si>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</si>
  <si>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</si>
  <si>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</si>
  <si>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</si>
  <si>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</si>
  <si>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</si>
  <si>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</si>
  <si>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</si>
  <si>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</si>
  <si>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</si>
  <si>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</si>
  <si>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</si>
  <si>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</si>
  <si>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</si>
  <si>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</si>
  <si>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</si>
  <si>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</si>
  <si>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</si>
  <si>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</si>
  <si>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</si>
  <si>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</si>
  <si>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</si>
  <si>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</si>
  <si>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</si>
  <si>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</si>
  <si>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</si>
  <si>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</si>
  <si>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</si>
  <si>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</si>
  <si>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</si>
  <si>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</si>
  <si>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</si>
  <si>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</si>
  <si>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</si>
  <si>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</si>
  <si>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</si>
  <si>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</si>
  <si>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</si>
  <si>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</si>
  <si>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</si>
  <si>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</si>
  <si>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</si>
  <si>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</si>
  <si>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</si>
  <si>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</si>
  <si>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</si>
  <si>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</si>
  <si>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</si>
  <si>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</si>
  <si>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</si>
  <si>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</si>
  <si>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</si>
  <si>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</si>
  <si>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</si>
  <si>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</si>
  <si>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</si>
  <si>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</si>
  <si>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</si>
  <si>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</si>
  <si>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</si>
  <si>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</si>
  <si>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</si>
  <si>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</si>
  <si>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</si>
  <si>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</si>
  <si>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</si>
  <si>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</si>
  <si>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</si>
  <si>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</si>
  <si>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</si>
  <si>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</si>
  <si>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</si>
  <si>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</si>
  <si>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</si>
  <si>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</si>
  <si>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</si>
  <si>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</si>
  <si>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</si>
  <si>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</si>
  <si>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</si>
  <si>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</si>
  <si>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</si>
  <si>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</si>
  <si>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</si>
  <si>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</si>
  <si>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</si>
  <si>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</si>
  <si>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</si>
  <si>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</si>
  <si>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</si>
  <si>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</si>
  <si>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</si>
  <si>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</si>
  <si>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</si>
  <si>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</si>
  <si>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</si>
  <si>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</si>
  <si>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</si>
  <si>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</si>
  <si>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</si>
  <si>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</si>
  <si>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</si>
  <si>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</si>
  <si>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</si>
  <si>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</si>
  <si>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</si>
  <si>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</si>
  <si>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</si>
  <si>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</si>
  <si>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</si>
  <si>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</si>
  <si>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</si>
  <si>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</si>
  <si>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</si>
  <si>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</si>
  <si>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</si>
  <si>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</si>
  <si>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</si>
  <si>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</si>
  <si>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</si>
  <si>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</si>
  <si>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</si>
  <si>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</si>
  <si>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</si>
  <si>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</si>
  <si>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</si>
  <si>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</si>
  <si>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</si>
  <si>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</si>
  <si>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</si>
  <si>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</si>
  <si>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</si>
  <si>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</si>
  <si>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</si>
  <si>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</si>
  <si>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</si>
  <si>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</si>
  <si>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</si>
  <si>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</si>
  <si>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</si>
  <si>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</si>
  <si>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</si>
  <si>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</si>
  <si>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</si>
  <si>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</si>
  <si>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</si>
  <si>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</si>
  <si>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</si>
  <si>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</si>
  <si>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</si>
  <si>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</si>
  <si>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</si>
  <si>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</si>
  <si>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</si>
  <si>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</si>
  <si>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</si>
  <si>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</si>
  <si>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</si>
  <si>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</si>
  <si>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</si>
  <si>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</si>
  <si>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</si>
  <si>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</si>
  <si>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</si>
  <si>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</si>
  <si>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</si>
  <si>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</si>
  <si>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</si>
  <si>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</si>
  <si>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</si>
  <si>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</si>
  <si>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</si>
  <si>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</si>
  <si>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</si>
  <si>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</si>
  <si>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</si>
  <si>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</si>
  <si>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</si>
  <si>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</si>
  <si>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</si>
  <si>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</si>
  <si>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</si>
  <si>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</si>
  <si>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</si>
  <si>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</si>
  <si>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</si>
  <si>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</si>
  <si>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</si>
  <si>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</si>
  <si>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</si>
  <si>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</si>
  <si>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</si>
  <si>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</si>
  <si>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</si>
  <si>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</si>
  <si>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</si>
  <si>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</si>
  <si>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</si>
  <si>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</si>
  <si>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</si>
  <si>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</si>
  <si>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</si>
  <si>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</si>
  <si>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</si>
  <si>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</si>
  <si>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</si>
  <si>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</si>
  <si>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</si>
  <si>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</si>
  <si>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</si>
  <si>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</si>
  <si>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</si>
  <si>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</si>
  <si>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</si>
  <si>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</si>
  <si>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</si>
  <si>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</si>
  <si>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</si>
  <si>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</si>
  <si>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</si>
  <si>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</si>
  <si>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</si>
  <si>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</si>
  <si>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</si>
  <si>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</si>
  <si>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</si>
  <si>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</si>
  <si>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</si>
  <si>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</si>
  <si>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</si>
  <si>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</si>
  <si>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</si>
  <si>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</si>
  <si>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</si>
  <si>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</si>
  <si>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</si>
  <si>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</si>
  <si>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</si>
  <si>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</si>
  <si>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</si>
  <si>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</si>
  <si>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</si>
  <si>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</si>
  <si>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</si>
  <si>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</si>
  <si>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</si>
  <si>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</si>
  <si>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</si>
  <si>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</si>
  <si>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</si>
  <si>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</si>
  <si>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</si>
  <si>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</si>
  <si>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</si>
  <si>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</si>
  <si>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</si>
  <si>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</si>
  <si>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</si>
  <si>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</si>
  <si>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</si>
  <si>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</si>
  <si>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</si>
  <si>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</si>
  <si>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</si>
  <si>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</si>
  <si>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</si>
  <si>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</si>
  <si>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</si>
  <si>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</si>
  <si>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</si>
  <si>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</si>
  <si>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</si>
  <si>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</si>
  <si>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</si>
  <si>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</si>
  <si>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</si>
  <si>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</si>
  <si>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</si>
  <si>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</si>
  <si>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</si>
  <si>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</si>
  <si>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</si>
  <si>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</si>
  <si>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</si>
  <si>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</si>
  <si>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</si>
  <si>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</si>
  <si>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</si>
  <si>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</si>
  <si>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</si>
  <si>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</si>
  <si>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</si>
  <si>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</si>
  <si>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</si>
  <si>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</si>
  <si>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</si>
  <si>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</si>
  <si>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</si>
  <si>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</si>
  <si>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</si>
  <si>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</si>
  <si>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</si>
  <si>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</si>
  <si>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</si>
  <si>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</si>
  <si>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</si>
  <si>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</si>
  <si>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</si>
  <si>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</si>
  <si>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</si>
  <si>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</si>
  <si>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</si>
  <si>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</si>
  <si>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</si>
  <si>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</si>
  <si>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</si>
  <si>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</si>
  <si>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</si>
  <si>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</si>
  <si>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</si>
  <si>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</si>
  <si>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</si>
  <si>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</si>
  <si>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</si>
  <si>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</si>
  <si>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</si>
  <si>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</si>
  <si>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</si>
  <si>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</si>
  <si>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</si>
  <si>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</si>
  <si>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</si>
  <si>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</si>
  <si>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</si>
  <si>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</si>
  <si>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</si>
  <si>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</si>
  <si>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</si>
  <si>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</si>
  <si>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</si>
  <si>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</si>
  <si>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</si>
  <si>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</si>
  <si>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</si>
  <si>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</si>
  <si>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</si>
  <si>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</si>
  <si>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</si>
  <si>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</si>
  <si>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</si>
  <si>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</si>
  <si>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</si>
  <si>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</si>
  <si>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</si>
  <si>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</si>
  <si>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</si>
  <si>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</si>
  <si>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</si>
  <si>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</si>
  <si>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</si>
  <si>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</si>
  <si>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</si>
  <si>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</si>
  <si>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</si>
  <si>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</si>
  <si>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</si>
  <si>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</si>
  <si>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</si>
  <si>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</si>
  <si>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</si>
  <si>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</si>
  <si>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</si>
  <si>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</si>
  <si>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</si>
  <si>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</si>
  <si>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</si>
  <si>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</si>
  <si>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</si>
  <si>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</si>
  <si>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</si>
  <si>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</si>
  <si>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</si>
  <si>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</si>
  <si>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</si>
  <si>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</si>
  <si>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</si>
  <si>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</si>
  <si>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</si>
  <si>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</si>
  <si>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</si>
  <si>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</si>
  <si>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</si>
  <si>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</si>
  <si>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</si>
  <si>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</si>
  <si>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</si>
  <si>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</si>
  <si>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</si>
  <si>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</si>
  <si>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</si>
  <si>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</si>
  <si>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</si>
  <si>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</si>
  <si>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</si>
  <si>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</si>
  <si>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</si>
  <si>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</si>
  <si>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</si>
  <si>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</si>
  <si>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</si>
  <si>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</si>
  <si>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</si>
  <si>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</si>
  <si>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</si>
  <si>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</si>
  <si>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</si>
  <si>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</si>
  <si>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</si>
  <si>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</si>
  <si>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</si>
  <si>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</si>
  <si>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</si>
  <si>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</si>
  <si>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</si>
  <si>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</si>
  <si>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</si>
  <si>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</si>
  <si>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</si>
  <si>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</si>
  <si>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</si>
  <si>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</si>
  <si>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</si>
  <si>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</si>
  <si>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</si>
  <si>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</si>
  <si>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</si>
  <si>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</si>
  <si>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</si>
  <si>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</si>
  <si>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</si>
  <si>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</si>
  <si>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</si>
  <si>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</si>
  <si>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</si>
  <si>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</si>
  <si>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</si>
  <si>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</si>
  <si>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</si>
  <si>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</si>
  <si>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</si>
  <si>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</si>
  <si>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</si>
  <si>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</si>
  <si>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</si>
  <si>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</si>
  <si>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</si>
  <si>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</si>
  <si>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</si>
  <si>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</si>
  <si>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</si>
  <si>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</si>
  <si>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</si>
  <si>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</si>
  <si>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</si>
  <si>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</si>
  <si>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</si>
  <si>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</si>
  <si>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</si>
  <si>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</si>
  <si>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</si>
  <si>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</si>
  <si>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</si>
  <si>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</si>
  <si>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</si>
  <si>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</si>
  <si>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</si>
  <si>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</si>
  <si>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</si>
  <si>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</si>
  <si>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</si>
  <si>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</si>
  <si>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</si>
  <si>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</si>
  <si>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</si>
  <si>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</si>
  <si>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</si>
  <si>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</si>
  <si>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</si>
  <si>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</si>
  <si>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</si>
  <si>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</si>
  <si>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</si>
  <si>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</si>
  <si>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</si>
  <si>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</si>
  <si>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</si>
  <si>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</si>
  <si>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</si>
  <si>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</si>
  <si>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</si>
  <si>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</si>
  <si>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</si>
  <si>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</si>
  <si>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</si>
  <si>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</si>
  <si>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</si>
  <si>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</si>
  <si>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</si>
  <si>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</si>
  <si>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</si>
  <si>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</si>
  <si>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</si>
  <si>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</si>
  <si>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</si>
  <si>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</si>
  <si>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</si>
  <si>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</si>
  <si>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</si>
  <si>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</si>
  <si>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</si>
  <si>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</si>
  <si>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</si>
  <si>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</si>
  <si>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</si>
  <si>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</si>
  <si>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</si>
  <si>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</si>
  <si>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</si>
  <si>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</si>
  <si>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</si>
  <si>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</si>
  <si>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</si>
  <si>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</si>
  <si>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</si>
  <si>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</si>
  <si>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</si>
  <si>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</si>
  <si>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</si>
  <si>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</si>
  <si>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</si>
  <si>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</si>
  <si>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</si>
  <si>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</si>
  <si>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</si>
  <si>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</si>
  <si>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</si>
  <si>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</si>
  <si>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</si>
  <si>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</si>
  <si>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</si>
  <si>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</si>
  <si>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</si>
  <si>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</si>
  <si>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</si>
  <si>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</si>
  <si>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</si>
  <si>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</si>
  <si>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</si>
  <si>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</si>
  <si>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</si>
  <si>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</si>
  <si>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</si>
  <si>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</si>
  <si>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</si>
  <si>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</si>
  <si>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</si>
  <si>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</si>
  <si>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</si>
  <si>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</si>
  <si>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</si>
  <si>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</si>
  <si>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</si>
  <si>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</si>
  <si>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</si>
  <si>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</si>
  <si>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</si>
  <si>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</si>
  <si>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</si>
  <si>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</si>
  <si>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</si>
  <si>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</si>
  <si>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</si>
  <si>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</si>
  <si>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</si>
  <si>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</si>
  <si>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</si>
  <si>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</si>
  <si>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</si>
  <si>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</si>
  <si>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</si>
  <si>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</si>
  <si>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</si>
  <si>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</si>
  <si>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</si>
  <si>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</si>
  <si>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</si>
  <si>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</si>
  <si>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</si>
  <si>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</si>
  <si>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</si>
  <si>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</si>
  <si>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</si>
  <si>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</si>
  <si>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</si>
  <si>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</si>
  <si>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</si>
  <si>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</si>
  <si>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</si>
  <si>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</si>
  <si>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</si>
  <si>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</si>
  <si>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</si>
  <si>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</si>
  <si>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</si>
  <si>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</si>
  <si>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</si>
  <si>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</si>
  <si>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</si>
  <si>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</si>
  <si>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</si>
  <si>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</si>
  <si>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</si>
  <si>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</si>
  <si>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</si>
  <si>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</si>
  <si>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</si>
  <si>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</si>
  <si>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</si>
  <si>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</si>
  <si>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</si>
  <si>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</si>
  <si>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</si>
  <si>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</si>
  <si>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</si>
  <si>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</si>
  <si>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</si>
  <si>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</si>
  <si>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</si>
  <si>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</si>
  <si>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</si>
  <si>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</si>
  <si>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</si>
  <si>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</si>
  <si>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</si>
  <si>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</si>
  <si>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</si>
  <si>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</si>
  <si>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</si>
  <si>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</si>
  <si>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</si>
  <si>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</si>
  <si>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</si>
  <si>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</si>
  <si>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</si>
  <si>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</si>
  <si>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</si>
  <si>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</si>
  <si>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</si>
  <si>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</si>
  <si>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</si>
  <si>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</si>
  <si>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</si>
  <si>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</si>
  <si>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</si>
  <si>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</si>
  <si>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</si>
  <si>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</si>
  <si>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</si>
  <si>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</si>
  <si>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</si>
  <si>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</si>
  <si>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</si>
  <si>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</si>
  <si>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</si>
  <si>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</si>
  <si>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</si>
  <si>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</si>
  <si>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</si>
  <si>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</si>
  <si>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</si>
  <si>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</si>
  <si>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</si>
  <si>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</si>
  <si>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</si>
  <si>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</si>
  <si>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</si>
  <si>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</si>
  <si>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</si>
  <si>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</si>
  <si>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</si>
  <si>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</si>
  <si>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</si>
  <si>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</si>
  <si>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</si>
  <si>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</si>
  <si>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</si>
  <si>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</si>
  <si>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</si>
  <si>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</si>
  <si>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</si>
  <si>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</si>
  <si>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</si>
  <si>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</si>
  <si>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</si>
  <si>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</si>
  <si>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</si>
  <si>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</si>
  <si>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</si>
  <si>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</si>
  <si>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</si>
  <si>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</si>
  <si>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</si>
  <si>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</si>
  <si>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</si>
  <si>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</si>
  <si>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</si>
  <si>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</si>
  <si>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</si>
  <si>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</si>
  <si>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</si>
  <si>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</si>
  <si>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</si>
  <si>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</si>
  <si>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</si>
  <si>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</si>
  <si>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</si>
  <si>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</si>
  <si>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</si>
  <si>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</si>
  <si>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</si>
  <si>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</si>
  <si>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</si>
  <si>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</si>
  <si>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</si>
  <si>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</si>
  <si>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</si>
  <si>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</si>
  <si>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</si>
  <si>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</si>
  <si>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</si>
  <si>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</si>
  <si>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</si>
  <si>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</si>
  <si>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</si>
  <si>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</si>
  <si>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</si>
  <si>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</si>
  <si>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</si>
  <si>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</si>
  <si>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</si>
  <si>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</si>
  <si>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</si>
  <si>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</si>
  <si>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</si>
  <si>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</si>
  <si>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</si>
  <si>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</si>
  <si>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</si>
  <si>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</si>
  <si>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</si>
  <si>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</si>
  <si>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</si>
  <si>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</si>
  <si>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</si>
  <si>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</si>
  <si>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</si>
  <si>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</si>
  <si>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</si>
  <si>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</si>
  <si>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</si>
  <si>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</si>
  <si>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</si>
  <si>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</si>
  <si>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</si>
  <si>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</si>
  <si>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</si>
  <si>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</si>
  <si>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</si>
  <si>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</si>
  <si>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</si>
  <si>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</si>
  <si>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</si>
  <si>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</si>
  <si>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</si>
  <si>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</si>
  <si>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</si>
  <si>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</si>
  <si>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</si>
  <si>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</si>
  <si>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</si>
  <si>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</si>
  <si>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</si>
  <si>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</si>
  <si>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</si>
  <si>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</si>
  <si>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</si>
  <si>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</si>
  <si>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</si>
  <si>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</si>
  <si>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</si>
  <si>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</si>
  <si>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</si>
  <si>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</si>
  <si>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</si>
  <si>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</si>
  <si>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</si>
  <si>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</si>
  <si>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</si>
  <si>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</si>
  <si>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</si>
  <si>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</si>
  <si>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</si>
  <si>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</si>
  <si>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</si>
  <si>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</si>
  <si>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</si>
  <si>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</si>
  <si>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</si>
  <si>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</si>
  <si>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</si>
  <si>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</si>
  <si>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</si>
  <si>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</si>
  <si>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</si>
  <si>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</si>
  <si>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</si>
  <si>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</si>
  <si>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</si>
  <si>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</si>
  <si>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</si>
  <si>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</si>
  <si>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</si>
  <si>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</si>
  <si>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</si>
  <si>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</si>
  <si>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</si>
  <si>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</si>
  <si>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</si>
  <si>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</si>
  <si>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</si>
  <si>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</si>
  <si>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</si>
  <si>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</si>
  <si>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</si>
  <si>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</si>
  <si>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</si>
  <si>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</si>
  <si>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</si>
  <si>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</si>
  <si>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</si>
  <si>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</si>
  <si>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</si>
  <si>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</si>
  <si>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</si>
  <si>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</si>
  <si>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</si>
  <si>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</si>
  <si>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</si>
  <si>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</si>
  <si>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</si>
  <si>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</si>
  <si>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</si>
  <si>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</si>
  <si>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</si>
  <si>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</si>
  <si>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</si>
  <si>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</si>
  <si>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</si>
  <si>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</si>
  <si>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</si>
  <si>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</si>
  <si>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</si>
  <si>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</si>
  <si>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</si>
  <si>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</si>
  <si>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</si>
  <si>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</si>
  <si>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</si>
  <si>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</si>
  <si>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</si>
  <si>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</si>
  <si>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</si>
  <si>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</si>
  <si>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</si>
  <si>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</si>
  <si>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</si>
  <si>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</si>
  <si>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</si>
  <si>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</si>
  <si>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</si>
  <si>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</si>
  <si>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</si>
  <si>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</si>
  <si>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</si>
  <si>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</si>
  <si>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</si>
  <si>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</si>
  <si>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</si>
  <si>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</si>
  <si>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</si>
  <si>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</si>
  <si>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</si>
  <si>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</si>
  <si>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</si>
  <si>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</si>
  <si>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</si>
  <si>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</si>
  <si>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</si>
  <si>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</si>
  <si>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</si>
  <si>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</si>
  <si>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</si>
  <si>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</si>
  <si>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</si>
  <si>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</si>
  <si>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</si>
  <si>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</si>
  <si>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</si>
  <si>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</si>
  <si>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</si>
  <si>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</si>
  <si>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</si>
  <si>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</si>
  <si>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</si>
  <si>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</si>
  <si>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</si>
  <si>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</si>
  <si>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</si>
  <si>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</si>
  <si>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</si>
  <si>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</si>
  <si>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</si>
  <si>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</si>
  <si>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</si>
  <si>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</si>
  <si>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</si>
  <si>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</si>
  <si>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</si>
  <si>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</si>
  <si>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</si>
  <si>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</si>
  <si>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</si>
  <si>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</si>
  <si>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</si>
  <si>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</si>
  <si>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</si>
  <si>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</si>
  <si>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</si>
  <si>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</si>
  <si>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</si>
  <si>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</si>
  <si>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</si>
  <si>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</si>
  <si>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</si>
  <si>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</si>
  <si>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</si>
  <si>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</si>
  <si>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</si>
  <si>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</si>
  <si>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</si>
  <si>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</si>
  <si>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</si>
  <si>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</si>
  <si>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</si>
  <si>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</si>
  <si>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</si>
  <si>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</si>
  <si>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</si>
  <si>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</si>
  <si>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</si>
  <si>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</si>
  <si>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</si>
  <si>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</si>
  <si>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</si>
  <si>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</si>
  <si>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</si>
  <si>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</si>
  <si>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</si>
  <si>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</si>
  <si>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</si>
  <si>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</si>
  <si>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</si>
  <si>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</si>
  <si>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</si>
  <si>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</si>
  <si>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</si>
  <si>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</si>
  <si>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</si>
  <si>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</si>
  <si>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</si>
  <si>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</si>
  <si>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</si>
  <si>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</si>
  <si>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</si>
  <si>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</si>
  <si>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</si>
  <si>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</si>
  <si>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</si>
  <si>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</si>
  <si>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</si>
  <si>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</si>
  <si>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</si>
  <si>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</si>
  <si>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</si>
  <si>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</si>
  <si>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</si>
  <si>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</si>
  <si>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</si>
  <si>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</si>
  <si>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</si>
  <si>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</si>
  <si>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</si>
  <si>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</si>
  <si>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</si>
  <si>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</si>
  <si>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</si>
  <si>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</si>
  <si>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</si>
  <si>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</si>
  <si>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</si>
  <si>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</si>
  <si>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</si>
  <si>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</si>
  <si>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</si>
  <si>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</si>
  <si>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</si>
  <si>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</si>
  <si>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</si>
  <si>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</si>
  <si>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</si>
  <si>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</si>
  <si>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</si>
  <si>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</si>
  <si>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</si>
  <si>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</si>
  <si>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</si>
  <si>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</si>
  <si>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</si>
  <si>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</si>
  <si>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</si>
  <si>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</si>
  <si>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</si>
  <si>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</si>
  <si>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</si>
  <si>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</si>
  <si>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</si>
  <si>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</si>
  <si>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</si>
  <si>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</si>
  <si>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</si>
  <si>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</si>
  <si>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</si>
  <si>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</si>
  <si>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</si>
  <si>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</si>
  <si>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</si>
  <si>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</si>
  <si>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</si>
  <si>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</si>
  <si>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</si>
  <si>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</si>
  <si>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</si>
  <si>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</si>
  <si>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</si>
  <si>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</si>
  <si>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</si>
  <si>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</si>
  <si>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</si>
  <si>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</si>
  <si>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</si>
  <si>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</si>
  <si>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</si>
  <si>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</si>
  <si>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</si>
  <si>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</si>
  <si>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</si>
  <si>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</si>
  <si>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</si>
  <si>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</si>
  <si>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</si>
  <si>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</si>
  <si>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</si>
  <si>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</si>
  <si>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</si>
  <si>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</si>
  <si>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</si>
  <si>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</si>
  <si>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</si>
  <si>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</si>
  <si>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</si>
  <si>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</si>
  <si>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</si>
  <si>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</si>
  <si>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</si>
  <si>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</si>
  <si>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</si>
  <si>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</si>
  <si>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</si>
  <si>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</si>
  <si>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</si>
  <si>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</si>
  <si>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</si>
  <si>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</si>
  <si>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</si>
  <si>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</si>
  <si>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</si>
  <si>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</si>
  <si>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</si>
  <si>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</si>
  <si>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</si>
  <si>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</si>
  <si>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</si>
  <si>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</si>
  <si>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</si>
  <si>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</si>
  <si>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</si>
  <si>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</si>
  <si>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</si>
  <si>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</si>
  <si>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</si>
  <si>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</si>
  <si>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</si>
  <si>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</si>
  <si>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</si>
  <si>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</si>
  <si>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</si>
  <si>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</si>
  <si>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</si>
  <si>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</si>
  <si>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</si>
  <si>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</si>
  <si>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</si>
  <si>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</si>
  <si>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</si>
  <si>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</si>
  <si>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</si>
  <si>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</si>
  <si>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</si>
  <si>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</si>
  <si>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</si>
  <si>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</si>
  <si>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</si>
  <si>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</si>
  <si>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</si>
  <si>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</si>
  <si>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</si>
  <si>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</si>
  <si>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</si>
  <si>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</si>
  <si>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</si>
  <si>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</si>
  <si>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</si>
  <si>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</si>
  <si>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</si>
  <si>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</si>
  <si>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</si>
  <si>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</si>
  <si>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</si>
  <si>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</si>
  <si>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</si>
  <si>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</si>
  <si>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</si>
  <si>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</si>
  <si>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</si>
  <si>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</si>
  <si>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</si>
  <si>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</si>
  <si>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</si>
  <si>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</si>
  <si>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</si>
  <si>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</si>
  <si>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</si>
  <si>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</si>
  <si>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</si>
  <si>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</si>
  <si>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</si>
  <si>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</si>
  <si>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</si>
  <si>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</si>
  <si>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</si>
  <si>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</si>
  <si>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</si>
  <si>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</si>
  <si>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</si>
  <si>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</si>
  <si>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</si>
  <si>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</si>
  <si>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</si>
  <si>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</si>
  <si>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</si>
  <si>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</si>
  <si>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</si>
  <si>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</si>
  <si>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</si>
  <si>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</si>
  <si>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</si>
  <si>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</si>
  <si>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</si>
  <si>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</si>
  <si>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</si>
  <si>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</si>
  <si>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</si>
  <si>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</si>
  <si>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</si>
  <si>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</si>
  <si>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</si>
  <si>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</si>
  <si>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</si>
  <si>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</si>
  <si>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</si>
  <si>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</si>
  <si>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</si>
  <si>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</si>
  <si>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</si>
  <si>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</si>
  <si>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</si>
  <si>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</si>
  <si>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</si>
  <si>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</si>
  <si>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</si>
  <si>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</si>
  <si>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</si>
  <si>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</si>
  <si>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</si>
  <si>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</si>
  <si>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</si>
  <si>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</si>
  <si>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</si>
  <si>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</si>
  <si>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</si>
  <si>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</si>
  <si>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</si>
  <si>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</si>
  <si>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</si>
  <si>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</si>
  <si>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</si>
  <si>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</si>
  <si>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</si>
  <si>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</si>
  <si>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</si>
  <si>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</si>
  <si>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</si>
  <si>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</si>
  <si>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</si>
  <si>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</si>
  <si>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</si>
  <si>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</si>
  <si>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</si>
  <si>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</si>
  <si>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</si>
  <si>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</si>
  <si>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</si>
  <si>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</si>
  <si>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</si>
  <si>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</si>
  <si>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</si>
  <si>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</si>
  <si>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</si>
  <si>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</si>
  <si>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</si>
  <si>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</si>
  <si>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</si>
  <si>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</si>
  <si>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</si>
  <si>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</si>
  <si>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</si>
  <si>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</si>
  <si>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</si>
  <si>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</si>
  <si>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</si>
  <si>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</si>
  <si>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</si>
  <si>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</si>
  <si>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</si>
  <si>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</si>
  <si>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</si>
  <si>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</si>
  <si>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</si>
  <si>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</si>
  <si>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</si>
  <si>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</si>
  <si>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</si>
  <si>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</si>
  <si>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</si>
  <si>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</si>
  <si>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</si>
  <si>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</si>
  <si>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</si>
  <si>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</si>
  <si>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</si>
  <si>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</si>
  <si>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</si>
  <si>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</si>
  <si>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</si>
  <si>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</si>
  <si>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</si>
  <si>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</si>
  <si>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</si>
  <si>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</si>
  <si>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</si>
  <si>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</si>
  <si>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</si>
  <si>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</si>
  <si>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</si>
  <si>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</si>
  <si>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</si>
  <si>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</si>
  <si>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</si>
  <si>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</si>
  <si>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</si>
  <si>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</si>
  <si>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</si>
  <si>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</si>
  <si>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</si>
  <si>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</si>
  <si>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</si>
  <si>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</si>
  <si>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</si>
  <si>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</si>
  <si>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</si>
  <si>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</si>
  <si>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</si>
  <si>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</si>
  <si>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</si>
  <si>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</si>
  <si>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</si>
  <si>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</si>
  <si>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</si>
  <si>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</si>
  <si>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</si>
  <si>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</si>
  <si>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</si>
  <si>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</si>
  <si>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</si>
  <si>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</si>
  <si>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</si>
  <si>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</si>
  <si>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</si>
  <si>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</si>
  <si>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</si>
  <si>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</si>
  <si>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</si>
  <si>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</si>
  <si>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</si>
  <si>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</si>
  <si>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</si>
  <si>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</si>
  <si>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</si>
  <si>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</si>
  <si>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</si>
  <si>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</si>
  <si>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</si>
  <si>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</si>
  <si>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</si>
  <si>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</si>
  <si>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</si>
  <si>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</si>
  <si>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</si>
  <si>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</si>
  <si>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</si>
  <si>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</si>
  <si>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</si>
  <si>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</si>
  <si>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</si>
  <si>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</si>
  <si>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</si>
  <si>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</si>
  <si>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</si>
  <si>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</si>
  <si>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</si>
  <si>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</si>
  <si>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</si>
  <si>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</si>
  <si>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</si>
  <si>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</si>
  <si>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</si>
  <si>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</si>
  <si>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</si>
  <si>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</si>
  <si>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</si>
  <si>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</si>
  <si>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</si>
  <si>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</si>
  <si>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</si>
  <si>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</si>
  <si>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</si>
  <si>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</si>
  <si>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</si>
  <si>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</si>
  <si>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</si>
  <si>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</si>
  <si>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</si>
  <si>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</si>
  <si>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</si>
  <si>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</si>
  <si>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</si>
  <si>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</si>
  <si>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</si>
  <si>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</si>
  <si>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</si>
  <si>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</si>
  <si>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</si>
  <si>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</si>
  <si>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</si>
  <si>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</si>
  <si>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</si>
  <si>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</si>
  <si>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</si>
  <si>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</si>
  <si>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</si>
  <si>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</si>
  <si>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</si>
  <si>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</si>
  <si>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</si>
  <si>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</si>
  <si>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</si>
  <si>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</si>
  <si>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</si>
  <si>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</si>
  <si>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</si>
  <si>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</si>
  <si>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</si>
  <si>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</si>
  <si>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</si>
  <si>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</si>
  <si>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</si>
  <si>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</si>
  <si>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</si>
  <si>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</si>
  <si>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</si>
  <si>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</si>
  <si>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</si>
  <si>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</si>
  <si>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</si>
  <si>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</si>
  <si>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</si>
  <si>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</si>
  <si>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</si>
  <si>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</si>
  <si>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</si>
  <si>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</si>
  <si>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</si>
  <si>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</si>
  <si>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</si>
  <si>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</si>
  <si>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</si>
  <si>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</si>
  <si>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</si>
  <si>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</si>
  <si>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</si>
  <si>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</si>
  <si>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</si>
  <si>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</si>
  <si>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</si>
  <si>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</si>
  <si>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</si>
  <si>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</si>
  <si>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</si>
  <si>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</si>
  <si>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</si>
  <si>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</si>
  <si>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</si>
  <si>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</si>
  <si>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</si>
  <si>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</si>
  <si>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</si>
  <si>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</si>
  <si>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</si>
  <si>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</si>
  <si>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</si>
  <si>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</si>
  <si>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</si>
  <si>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</si>
  <si>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</si>
  <si>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</si>
  <si>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</si>
  <si>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</si>
  <si>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</si>
  <si>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</si>
  <si>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</si>
  <si>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</si>
  <si>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</si>
  <si>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</si>
  <si>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</si>
  <si>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</si>
  <si>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</si>
  <si>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</si>
  <si>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</si>
  <si>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</si>
  <si>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</si>
  <si>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</si>
  <si>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</si>
  <si>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</si>
  <si>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</si>
  <si>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</si>
  <si>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</si>
  <si>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</si>
  <si>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</si>
  <si>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</si>
  <si>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</si>
  <si>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</si>
  <si>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</si>
  <si>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</si>
  <si>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</si>
  <si>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</si>
  <si>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</si>
  <si>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</si>
  <si>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</si>
  <si>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</si>
  <si>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</si>
  <si>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</si>
  <si>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</si>
  <si>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</si>
  <si>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</si>
  <si>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</si>
  <si>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</si>
  <si>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</si>
  <si>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</si>
  <si>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</si>
  <si>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</si>
  <si>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</si>
  <si>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</si>
  <si>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</si>
  <si>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</si>
  <si>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</si>
  <si>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</si>
  <si>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</si>
  <si>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</si>
  <si>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</si>
  <si>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</si>
  <si>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</si>
  <si>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</si>
  <si>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</si>
  <si>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</si>
  <si>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</si>
  <si>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</si>
  <si>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</si>
  <si>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</si>
  <si>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</si>
  <si>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</si>
  <si>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</si>
  <si>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</si>
  <si>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</si>
  <si>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</si>
  <si>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</si>
  <si>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</si>
  <si>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</si>
  <si>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</si>
  <si>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</si>
  <si>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</si>
  <si>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</si>
  <si>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</si>
  <si>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</si>
  <si>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</si>
  <si>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</si>
  <si>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</si>
  <si>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</si>
  <si>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</si>
  <si>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</si>
  <si>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</si>
  <si>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</si>
  <si>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</si>
  <si>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</si>
  <si>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</si>
  <si>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</si>
  <si>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</si>
  <si>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</si>
  <si>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</si>
  <si>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</si>
  <si>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</si>
  <si>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</si>
  <si>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</si>
  <si>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</si>
  <si>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</si>
  <si>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</si>
  <si>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</si>
  <si>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</si>
  <si>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</si>
  <si>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</si>
  <si>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</si>
  <si>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</si>
  <si>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</si>
  <si>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</si>
  <si>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</si>
  <si>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</si>
  <si>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</si>
  <si>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</si>
  <si>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</si>
  <si>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</si>
  <si>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</si>
  <si>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</si>
  <si>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</si>
  <si>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</si>
  <si>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</si>
  <si>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</si>
  <si>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</si>
  <si>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</si>
  <si>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</si>
  <si>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</si>
  <si>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</si>
  <si>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</si>
  <si>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</si>
  <si>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</si>
  <si>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</si>
  <si>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</si>
  <si>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</si>
  <si>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</si>
  <si>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</si>
  <si>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</si>
  <si>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</si>
  <si>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</si>
  <si>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</si>
  <si>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</si>
  <si>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</si>
  <si>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</si>
  <si>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</si>
  <si>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</si>
  <si>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</si>
  <si>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</si>
  <si>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</si>
  <si>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</si>
  <si>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</si>
  <si>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</si>
  <si>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</si>
  <si>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</si>
  <si>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</si>
  <si>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</si>
  <si>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</si>
  <si>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</si>
  <si>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</si>
  <si>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</si>
  <si>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</si>
  <si>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</si>
  <si>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</si>
  <si>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</si>
  <si>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</si>
  <si>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</si>
  <si>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</si>
  <si>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</si>
  <si>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</si>
  <si>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</si>
  <si>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</si>
  <si>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</si>
  <si>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</si>
  <si>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</si>
  <si>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</si>
  <si>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</si>
  <si>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</si>
  <si>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</si>
  <si>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</si>
  <si>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</si>
  <si>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</si>
  <si>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</si>
  <si>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</si>
  <si>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</si>
  <si>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</si>
  <si>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</si>
  <si>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</si>
  <si>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</si>
  <si>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</si>
  <si>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</si>
  <si>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</si>
  <si>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</si>
  <si>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</si>
  <si>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</si>
  <si>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</si>
  <si>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</si>
  <si>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</si>
  <si>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</si>
  <si>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</si>
  <si>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</si>
  <si>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</si>
  <si>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</si>
  <si>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</si>
  <si>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</si>
  <si>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</si>
  <si>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</si>
  <si>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</si>
  <si>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</si>
  <si>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</si>
  <si>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</si>
  <si>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</si>
  <si>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</si>
  <si>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</si>
  <si>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</si>
  <si>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</si>
  <si>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</si>
  <si>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</si>
  <si>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</si>
  <si>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</si>
  <si>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</si>
  <si>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</si>
  <si>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</si>
  <si>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</si>
  <si>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</si>
  <si>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</si>
  <si>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</si>
  <si>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</si>
  <si>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</si>
  <si>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</si>
  <si>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</si>
  <si>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</si>
  <si>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</si>
  <si>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</si>
  <si>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</si>
  <si>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</si>
  <si>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</si>
  <si>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</si>
  <si>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</si>
  <si>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</si>
  <si>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</si>
  <si>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</si>
  <si>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</si>
  <si>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</si>
  <si>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</si>
  <si>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</si>
  <si>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</si>
  <si>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</si>
  <si>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</si>
  <si>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</si>
  <si>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</si>
  <si>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</si>
  <si>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</si>
  <si>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</si>
  <si>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</si>
  <si>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</si>
  <si>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</si>
  <si>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</si>
  <si>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</si>
  <si>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</si>
  <si>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</si>
  <si>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</si>
  <si>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</si>
  <si>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</si>
  <si>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</si>
  <si>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</si>
  <si>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</si>
  <si>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</si>
  <si>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</si>
  <si>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</si>
  <si>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</si>
  <si>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</si>
  <si>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</si>
  <si>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</si>
  <si>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</si>
  <si>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</si>
  <si>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</si>
  <si>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</si>
  <si>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</si>
  <si>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</si>
  <si>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</si>
  <si>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</si>
  <si>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</si>
  <si>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</si>
  <si>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</si>
  <si>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</si>
  <si>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</si>
  <si>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</si>
  <si>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</si>
  <si>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</si>
  <si>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</si>
  <si>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</si>
  <si>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</si>
  <si>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</si>
  <si>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</si>
  <si>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</si>
  <si>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</si>
  <si>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</si>
  <si>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</si>
  <si>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</si>
  <si>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</si>
  <si>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</si>
  <si>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</si>
  <si>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</si>
  <si>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</si>
  <si>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</si>
  <si>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</si>
  <si>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</si>
  <si>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</si>
  <si>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</si>
  <si>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</si>
  <si>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</si>
  <si>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</si>
  <si>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</si>
  <si>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</si>
  <si>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</si>
  <si>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</si>
  <si>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</si>
  <si>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</si>
  <si>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</si>
  <si>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</si>
  <si>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</si>
  <si>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</si>
  <si>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</si>
  <si>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</si>
  <si>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</si>
  <si>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</si>
  <si>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</si>
  <si>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</si>
  <si>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</si>
  <si>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</si>
  <si>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</si>
  <si>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</si>
  <si>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</si>
  <si>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</si>
  <si>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</si>
  <si>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</si>
  <si>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</si>
  <si>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</si>
  <si>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</si>
  <si>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</si>
  <si>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</si>
  <si>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</si>
  <si>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</si>
  <si>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</si>
  <si>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</si>
  <si>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</si>
  <si>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</si>
  <si>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</si>
  <si>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</si>
  <si>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</si>
  <si>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</si>
  <si>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</si>
  <si>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</si>
  <si>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</si>
  <si>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</si>
  <si>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</si>
  <si>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</si>
  <si>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</si>
  <si>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</si>
  <si>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</si>
  <si>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</si>
  <si>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</si>
  <si>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</si>
  <si>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</si>
  <si>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</si>
  <si>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</si>
  <si>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</si>
  <si>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</si>
  <si>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</si>
  <si>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</si>
  <si>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</si>
  <si>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</si>
  <si>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</si>
  <si>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</si>
  <si>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</si>
  <si>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</si>
  <si>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</si>
  <si>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</si>
  <si>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</si>
  <si>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</si>
  <si>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</si>
  <si>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</si>
  <si>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</si>
  <si>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</si>
  <si>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</si>
  <si>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</si>
  <si>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</si>
  <si>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</si>
  <si>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</si>
  <si>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</si>
  <si>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</si>
  <si>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</si>
  <si>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</si>
  <si>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</si>
  <si>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</si>
  <si>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</si>
  <si>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</si>
  <si>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</si>
  <si>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</si>
  <si>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</si>
  <si>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</si>
  <si>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</si>
  <si>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</si>
  <si>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</si>
  <si>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</si>
  <si>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</si>
  <si>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</si>
  <si>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</si>
  <si>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</si>
  <si>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</si>
  <si>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</si>
  <si>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</si>
  <si>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</si>
  <si>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</si>
  <si>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</si>
  <si>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</si>
  <si>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</si>
  <si>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</si>
  <si>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</si>
  <si>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</si>
  <si>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</si>
  <si>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</si>
  <si>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</si>
  <si>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</si>
  <si>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</si>
  <si>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</si>
  <si>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</si>
  <si>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</si>
  <si>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</si>
  <si>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</si>
  <si>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</si>
  <si>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</si>
  <si>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</si>
  <si>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</si>
  <si>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</si>
  <si>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</si>
  <si>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</si>
  <si>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</si>
  <si>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</si>
  <si>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</si>
  <si>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</si>
  <si>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</si>
  <si>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</si>
  <si>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</si>
  <si>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</si>
  <si>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</si>
  <si>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</si>
  <si>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</si>
  <si>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</si>
  <si>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</si>
  <si>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</si>
  <si>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</si>
  <si>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</si>
  <si>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</si>
  <si>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</si>
  <si>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</si>
  <si>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</si>
  <si>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</si>
  <si>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</si>
  <si>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</si>
  <si>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</si>
  <si>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</si>
  <si>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</si>
  <si>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</si>
  <si>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</si>
  <si>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</si>
  <si>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</si>
  <si>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</si>
  <si>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</si>
  <si>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</si>
  <si>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</si>
  <si>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</si>
  <si>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</si>
  <si>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</si>
  <si>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</si>
  <si>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</si>
  <si>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</si>
  <si>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</si>
  <si>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</si>
  <si>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</si>
  <si>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</si>
  <si>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</si>
  <si>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</si>
  <si>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</si>
  <si>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</si>
  <si>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</si>
  <si>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</si>
  <si>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</si>
  <si>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</si>
  <si>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</si>
  <si>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</si>
  <si>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</si>
  <si>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</si>
  <si>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</si>
  <si>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</si>
  <si>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</si>
  <si>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</si>
  <si>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</si>
  <si>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</si>
  <si>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</si>
  <si>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</si>
  <si>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</si>
  <si>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</si>
  <si>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</si>
  <si>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</si>
  <si>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</si>
  <si>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</si>
  <si>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</si>
  <si>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</si>
  <si>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</si>
  <si>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</si>
  <si>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</si>
  <si>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2021-44-44001312020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</si>
  <si>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</si>
  <si>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UT CRECIENDO JUNTOS POR LA INFANCIA</t>
  </si>
  <si>
    <t>FUNDACION SOL GUAJIRO</t>
  </si>
  <si>
    <t>001</t>
  </si>
  <si>
    <t>Atención integral a los niños en la primera infancia en condiciones de vulnerabilidad en el departamento de La Guajira en los municipios de Manaure y Uribia.</t>
  </si>
  <si>
    <t>NO</t>
  </si>
  <si>
    <t>JORLEIDIS JANIT VALDEZ MIRANDA</t>
  </si>
  <si>
    <t>002</t>
  </si>
  <si>
    <t>Atención integral a los niños en la primera infancia en condiciones de vulnerabilidad en los municipios de Manaure y Uribia Departamento de La Guajira.</t>
  </si>
  <si>
    <t>ICBF-CA-19002272020</t>
  </si>
  <si>
    <t>Prestar los servicios de educación inicial en el marco de la atención integral en Centros de Desarrollo Infantil -CDI de conformidad con los Manuales Operativos de la Modalidad Institucional, el Lineamiento Técnico para la Atención a la Primera Infancia y las directrices establecidas por el ICBF, en armonía con la Política de Estado para el Desarrollo Integral de la Primera Infancia de Cero a Siempre</t>
  </si>
  <si>
    <t>ICBF-CA19002112020</t>
  </si>
  <si>
    <t>Prestar los servicios de educación inicial en el marco de la atención integral en Desarrollo Infantil en Medio Familiar -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</si>
  <si>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131</t>
  </si>
  <si>
    <t xml:space="preserve">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ARMONIA CON LA POLÍTICA DE ESTADO PARA EL DESARROLLO INTEGRAL DE LA PRIMERA INFANCIA DE CERO A SIEMPRE. 
</t>
  </si>
  <si>
    <t>MZ H LT 10 BARRIO ALAMEDA LA VICTORIA CARTAGENA-BOLIVAR</t>
  </si>
  <si>
    <t>3102413066</t>
  </si>
  <si>
    <t>fundacol2001@gmail.com</t>
  </si>
  <si>
    <t>CRA. 48 No 12 69 CALI-VALLE</t>
  </si>
  <si>
    <t>3023747816-3152768018</t>
  </si>
  <si>
    <t>ongsocialelbuensamaritano@hotmail.com</t>
  </si>
  <si>
    <t>YAJAIRA DEL CARMEN GAMEZ PUERTA</t>
  </si>
  <si>
    <t>19005422020</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</si>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</sst>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223" dataDxfId="222" tableBorderDxfId="221">
  <autoFilter ref="I19:N35" xr:uid="{00000000-0009-0000-0100-000047000000}"/>
  <tableColumns count="6">
    <tableColumn id="1" xr3:uid="{00000000-0010-0000-0200-000001000000}" uniqueName="DCI_Departamento" name="Departamento" dataDxfId="220">
      <xmlColumnPr mapId="144" xpath="/ManifestacionInteres/DatosContratoInvitacion/@DCI_Departamento" xmlDataType="string"/>
    </tableColumn>
    <tableColumn id="2" xr3:uid="{00000000-0010-0000-0200-000002000000}" uniqueName="DCI_Ciudad" name="Municipio" dataDxfId="219">
      <xmlColumnPr mapId="144" xpath="/ManifestacionInteres/DatosContratoInvitacion/@DCI_Ciudad" xmlDataType="string"/>
    </tableColumn>
    <tableColumn id="3" xr3:uid="{00000000-0010-0000-0200-000003000000}" uniqueName="DCI_Valor_Invitacion" name="Valor invitación" dataDxfId="218">
      <xmlColumnPr mapId="144" xpath="/ManifestacionInteres/DatosContratoInvitacion/@DCI_Valor_Invitacion" xmlDataType="int"/>
    </tableColumn>
    <tableColumn id="4" xr3:uid="{00000000-0010-0000-0200-000004000000}" uniqueName="DCI_Fecha_Inicio" name="Fecha inicio" dataDxfId="217">
      <xmlColumnPr mapId="144" xpath="/ManifestacionInteres/DatosContratoInvitacion/@DCI_Fecha_Inicio" xmlDataType="date"/>
    </tableColumn>
    <tableColumn id="5" xr3:uid="{00000000-0010-0000-0200-000005000000}" uniqueName="DCI_Fecha_Final" name="Fecha final" dataDxfId="216">
      <xmlColumnPr mapId="144" xpath="/ManifestacionInteres/DatosContratoInvitacion/@DCI_Fecha_Final" xmlDataType="date"/>
    </tableColumn>
    <tableColumn id="6" xr3:uid="{00000000-0010-0000-0200-000006000000}"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2F000000}" name="Tabla272" displayName="Tabla272" ref="A47:O107" tableType="xml" totalsRowShown="0" headerRowDxfId="214" tableBorderDxfId="213">
  <tableColumns count="15">
    <tableColumn id="1" xr3:uid="{00000000-0010-0000-2F00-000001000000}" uniqueName="ET_No" name="No." dataDxfId="212">
      <xmlColumnPr mapId="145" xpath="/ManifestacionInteres/ExperienciaTerritorial/@ET_No" xmlDataType="int"/>
    </tableColumn>
    <tableColumn id="2" xr3:uid="{00000000-0010-0000-2F00-000002000000}" uniqueName="ET_Entidad_Contratante" name="Entidad contratante" dataDxfId="211">
      <xmlColumnPr mapId="145" xpath="/ManifestacionInteres/ExperienciaTerritorial/@ET_Entidad_Contratante" xmlDataType="string"/>
    </tableColumn>
    <tableColumn id="3" xr3:uid="{00000000-0010-0000-2F00-000003000000}" uniqueName="ET_Sector" name="Sector" dataDxfId="210">
      <xmlColumnPr mapId="145" xpath="/ManifestacionInteres/ExperienciaTerritorial/@ET_Sector" xmlDataType="string"/>
    </tableColumn>
    <tableColumn id="4" xr3:uid="{00000000-0010-0000-2F00-000004000000}" uniqueName="ET_Numero_de_contrato" name="Número de contrato" dataDxfId="209">
      <xmlColumnPr mapId="145" xpath="/ManifestacionInteres/ExperienciaTerritorial/@ET_Numero_de_contrato" xmlDataType="string"/>
    </tableColumn>
    <tableColumn id="5" xr3:uid="{00000000-0010-0000-2F00-000005000000}" uniqueName="ET_Fecha_Inicial" name="Fecha  Inicio (dd/mm/aaaa)" dataDxfId="208">
      <xmlColumnPr mapId="145" xpath="/ManifestacionInteres/ExperienciaTerritorial/@ET_Fecha_Inicial" xmlDataType="date"/>
    </tableColumn>
    <tableColumn id="6" xr3:uid="{00000000-0010-0000-2F00-000006000000}" uniqueName="ET_Fecha_Terminacion" name="Fecha  terminación (dd/mm/aaaa)" dataDxfId="207">
      <xmlColumnPr mapId="145" xpath="/ManifestacionInteres/ExperienciaTerritorial/@ET_Fecha_Terminacion" xmlDataType="date"/>
    </tableColumn>
    <tableColumn id="7" xr3:uid="{00000000-0010-0000-2F00-000007000000}" uniqueName="ET_Experiencia" name="Experiencia (meses)" dataDxfId="206">
      <calculatedColumnFormula>IF(AND(E48&lt;&gt;"",F48&lt;&gt;""),((F48-E48)/30),"")</calculatedColumnFormula>
      <xmlColumnPr mapId="145" xpath="/ManifestacionInteres/ExperienciaTerritorial/@ET_Experiencia" xmlDataType="int"/>
    </tableColumn>
    <tableColumn id="8" xr3:uid="{00000000-0010-0000-2F00-000008000000}" uniqueName="ET_Objeto_contrato" name="Objeto del contrato" dataDxfId="205">
      <xmlColumnPr mapId="145" xpath="/ManifestacionInteres/ExperienciaTerritorial/@ET_Objeto_contrato" xmlDataType="string"/>
    </tableColumn>
    <tableColumn id="9" xr3:uid="{00000000-0010-0000-2F00-000009000000}" uniqueName="ET_Departamento_ejecu" name="Departamento" dataDxfId="204">
      <xmlColumnPr mapId="145" xpath="/ManifestacionInteres/ExperienciaTerritorial/@ET_Departamento_ejecu" xmlDataType="string"/>
    </tableColumn>
    <tableColumn id="10" xr3:uid="{00000000-0010-0000-2F00-00000A000000}" uniqueName="ET_Municipio_ejecu" name="Municipio" dataDxfId="203">
      <xmlColumnPr mapId="145" xpath="/ManifestacionInteres/ExperienciaTerritorial/@ET_Municipio_ejecu" xmlDataType="string"/>
    </tableColumn>
    <tableColumn id="11" xr3:uid="{00000000-0010-0000-2F00-00000B000000}" uniqueName="ET_Valor_contrato" name="Valor del contrato" dataDxfId="202">
      <xmlColumnPr mapId="145" xpath="/ManifestacionInteres/ExperienciaTerritorial/@ET_Valor_contrato" xmlDataType="int"/>
    </tableColumn>
    <tableColumn id="12" xr3:uid="{00000000-0010-0000-2F00-00000C000000}" uniqueName="ET_union_temporal" name="Unión Temporal / Consorcio" dataDxfId="201">
      <xmlColumnPr mapId="145" xpath="/ManifestacionInteres/ExperienciaTerritorial/@ET_union_temporal" xmlDataType="string"/>
    </tableColumn>
    <tableColumn id="13" xr3:uid="{00000000-0010-0000-2F00-00000D000000}" uniqueName="ET_Porcentaje_Participacion" name="% participación" dataDxfId="200">
      <xmlColumnPr mapId="145" xpath="/ManifestacionInteres/ExperienciaTerritorial/@ET_Porcentaje_Participacion" xmlDataType="decimal"/>
    </tableColumn>
    <tableColumn id="14" xr3:uid="{00000000-0010-0000-2F00-00000E000000}" uniqueName="ET_Estado" name="Estado" dataDxfId="199">
      <xmlColumnPr mapId="145" xpath="/ManifestacionInteres/ExperienciaTerritorial/@ET_Estado" xmlDataType="string"/>
    </tableColumn>
    <tableColumn id="15" xr3:uid="{00000000-0010-0000-2F00-00000F000000}"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30000000}" name="Tabla283" displayName="Tabla283" ref="A113:O160" tableType="xml" totalsRowShown="0" headerRowDxfId="197" tableBorderDxfId="196">
  <tableColumns count="15">
    <tableColumn id="1" xr3:uid="{00000000-0010-0000-3000-000001000000}" uniqueName="CR_No" name="No." dataDxfId="195">
      <xmlColumnPr mapId="145" xpath="/ManifestacionInteres/CapacidadResidual/@CR_No" xmlDataType="int"/>
    </tableColumn>
    <tableColumn id="2" xr3:uid="{00000000-0010-0000-3000-000002000000}" uniqueName="CR_Entidad_Contratante" name="Entidad contratante" dataDxfId="194">
      <xmlColumnPr mapId="145" xpath="/ManifestacionInteres/CapacidadResidual/@CR_Entidad_Contratante" xmlDataType="string"/>
    </tableColumn>
    <tableColumn id="3" xr3:uid="{00000000-0010-0000-3000-000003000000}" uniqueName="CR_Sector" name="Sector" dataDxfId="193">
      <xmlColumnPr mapId="145" xpath="/ManifestacionInteres/CapacidadResidual/@CR_Sector" xmlDataType="string"/>
    </tableColumn>
    <tableColumn id="4" xr3:uid="{00000000-0010-0000-3000-000004000000}" uniqueName="CR_Numero_de_contrato" name="Número de contrato" dataDxfId="192">
      <xmlColumnPr mapId="145" xpath="/ManifestacionInteres/CapacidadResidual/@CR_Numero_de_contrato" xmlDataType="string"/>
    </tableColumn>
    <tableColumn id="5" xr3:uid="{00000000-0010-0000-3000-000005000000}" uniqueName="CR_Fecha_Inicio" name="Fecha  Inicio (dd/mm/aaaa)" dataDxfId="191">
      <xmlColumnPr mapId="145" xpath="/ManifestacionInteres/CapacidadResidual/@CR_Fecha_Inicio" xmlDataType="date"/>
    </tableColumn>
    <tableColumn id="6" xr3:uid="{00000000-0010-0000-3000-000006000000}" uniqueName="CR_Fecha_Terminacion" name="Fecha  terminación (dd/mm/aaaa)" dataDxfId="190">
      <xmlColumnPr mapId="145" xpath="/ManifestacionInteres/CapacidadResidual/@CR_Fecha_Terminacion" xmlDataType="date"/>
    </tableColumn>
    <tableColumn id="7" xr3:uid="{00000000-0010-0000-3000-000007000000}" uniqueName="CR_Experiencia" name="Experiencia (meses)" dataDxfId="189">
      <calculatedColumnFormula>IF(AND(E114&lt;&gt;"",F114&lt;&gt;""),((F114-E114)/30),"")</calculatedColumnFormula>
      <xmlColumnPr mapId="145" xpath="/ManifestacionInteres/CapacidadResidual/@CR_Experiencia" xmlDataType="int"/>
    </tableColumn>
    <tableColumn id="8" xr3:uid="{00000000-0010-0000-3000-000008000000}" uniqueName="CR_Objeto_contrato" name="Objeto del contrato" dataDxfId="188">
      <xmlColumnPr mapId="145" xpath="/ManifestacionInteres/CapacidadResidual/@CR_Objeto_contrato" xmlDataType="string"/>
    </tableColumn>
    <tableColumn id="9" xr3:uid="{00000000-0010-0000-3000-000009000000}" uniqueName="CR_Departamento_ejecu" name="Departamento" dataDxfId="187">
      <xmlColumnPr mapId="145" xpath="/ManifestacionInteres/CapacidadResidual/@CR_Departamento_ejecu" xmlDataType="string"/>
    </tableColumn>
    <tableColumn id="10" xr3:uid="{00000000-0010-0000-3000-00000A000000}" uniqueName="CR_Municipio_ejecu" name="Municipio" dataDxfId="186">
      <xmlColumnPr mapId="145" xpath="/ManifestacionInteres/CapacidadResidual/@CR_Municipio_ejecu" xmlDataType="string"/>
    </tableColumn>
    <tableColumn id="11" xr3:uid="{00000000-0010-0000-3000-00000B000000}" uniqueName="CR_Valor_contrato" name="Valor del contrato" dataDxfId="185">
      <xmlColumnPr mapId="145" xpath="/ManifestacionInteres/CapacidadResidual/@CR_Valor_contrato" xmlDataType="int"/>
    </tableColumn>
    <tableColumn id="12" xr3:uid="{00000000-0010-0000-3000-00000C000000}"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00000000-0010-0000-3000-00000D000000}" uniqueName="CR_Union_temp_con" name="Unión Temporal / Consorcio" dataDxfId="183">
      <xmlColumnPr mapId="145" xpath="/ManifestacionInteres/CapacidadResidual/@CR_Union_temp_con" xmlDataType="string"/>
    </tableColumn>
    <tableColumn id="14" xr3:uid="{00000000-0010-0000-3000-00000E000000}" uniqueName="CR_por_part" name="% participación" dataDxfId="182">
      <xmlColumnPr mapId="145" xpath="/ManifestacionInteres/CapacidadResidual/@CR_por_part" xmlDataType="decimal"/>
    </tableColumn>
    <tableColumn id="15" xr3:uid="{00000000-0010-0000-3000-00000F000000}"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31000000}" name="DatoContratoInvitacion4" displayName="DatoContratoInvitacion4" ref="I19:N35" tableType="xml" totalsRowShown="0" headerRowDxfId="180" dataDxfId="179" tableBorderDxfId="178">
  <autoFilter ref="I19:N35" xr:uid="{00000000-0009-0000-0100-000003000000}"/>
  <tableColumns count="6">
    <tableColumn id="1" xr3:uid="{00000000-0010-0000-3100-000001000000}" uniqueName="DCI_Departamento" name="Departamento" dataDxfId="177">
      <xmlColumnPr mapId="145" xpath="/ManifestacionInteres/DatosContratoInvitacion/@DCI_Departamento" xmlDataType="string"/>
    </tableColumn>
    <tableColumn id="2" xr3:uid="{00000000-0010-0000-3100-000002000000}" uniqueName="DCI_Ciudad" name="Municipio" dataDxfId="176">
      <xmlColumnPr mapId="145" xpath="/ManifestacionInteres/DatosContratoInvitacion/@DCI_Ciudad" xmlDataType="string"/>
    </tableColumn>
    <tableColumn id="3" xr3:uid="{00000000-0010-0000-3100-000003000000}" uniqueName="DCI_Valor_Invitacion" name="Valor invitación" dataDxfId="175">
      <xmlColumnPr mapId="145" xpath="/ManifestacionInteres/DatosContratoInvitacion/@DCI_Valor_Invitacion" xmlDataType="int"/>
    </tableColumn>
    <tableColumn id="4" xr3:uid="{00000000-0010-0000-3100-000004000000}" uniqueName="DCI_Fecha_Inicio" name="Fecha inicio" dataDxfId="174">
      <xmlColumnPr mapId="145" xpath="/ManifestacionInteres/DatosContratoInvitacion/@DCI_Fecha_Inicio" xmlDataType="date"/>
    </tableColumn>
    <tableColumn id="5" xr3:uid="{00000000-0010-0000-3100-000005000000}" uniqueName="DCI_Fecha_Final" name="Fecha final" dataDxfId="173">
      <xmlColumnPr mapId="145" xpath="/ManifestacionInteres/DatosContratoInvitacion/@DCI_Fecha_Final" xmlDataType="date"/>
    </tableColumn>
    <tableColumn id="6" xr3:uid="{00000000-0010-0000-3100-000006000000}"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5E000000}" name="Tabla275" displayName="Tabla275" ref="A47:O107" tableType="xml" totalsRowShown="0" headerRowDxfId="171" tableBorderDxfId="170">
  <tableColumns count="15">
    <tableColumn id="1" xr3:uid="{00000000-0010-0000-5E00-000001000000}" uniqueName="ET_No" name="No." dataDxfId="169">
      <xmlColumnPr mapId="146" xpath="/ManifestacionInteres/ExperienciaTerritorial/@ET_No" xmlDataType="int"/>
    </tableColumn>
    <tableColumn id="2" xr3:uid="{00000000-0010-0000-5E00-000002000000}" uniqueName="ET_Entidad_Contratante" name="Entidad contratante" dataDxfId="168">
      <xmlColumnPr mapId="146" xpath="/ManifestacionInteres/ExperienciaTerritorial/@ET_Entidad_Contratante" xmlDataType="string"/>
    </tableColumn>
    <tableColumn id="3" xr3:uid="{00000000-0010-0000-5E00-000003000000}" uniqueName="ET_Sector" name="Sector" dataDxfId="167">
      <xmlColumnPr mapId="146" xpath="/ManifestacionInteres/ExperienciaTerritorial/@ET_Sector" xmlDataType="string"/>
    </tableColumn>
    <tableColumn id="4" xr3:uid="{00000000-0010-0000-5E00-000004000000}" uniqueName="ET_Numero_de_contrato" name="Número de contrato" dataDxfId="166">
      <xmlColumnPr mapId="146" xpath="/ManifestacionInteres/ExperienciaTerritorial/@ET_Numero_de_contrato" xmlDataType="string"/>
    </tableColumn>
    <tableColumn id="5" xr3:uid="{00000000-0010-0000-5E00-000005000000}" uniqueName="ET_Fecha_Inicial" name="Fecha  Inicio (dd/mm/aaaa)" dataDxfId="165">
      <xmlColumnPr mapId="146" xpath="/ManifestacionInteres/ExperienciaTerritorial/@ET_Fecha_Inicial" xmlDataType="date"/>
    </tableColumn>
    <tableColumn id="6" xr3:uid="{00000000-0010-0000-5E00-000006000000}" uniqueName="ET_Fecha_Terminacion" name="Fecha  terminación (dd/mm/aaaa)" dataDxfId="164">
      <xmlColumnPr mapId="146" xpath="/ManifestacionInteres/ExperienciaTerritorial/@ET_Fecha_Terminacion" xmlDataType="date"/>
    </tableColumn>
    <tableColumn id="7" xr3:uid="{00000000-0010-0000-5E00-000007000000}" uniqueName="ET_Experiencia" name="Experiencia (meses)" dataDxfId="163">
      <calculatedColumnFormula>IF(AND(E48&lt;&gt;"",F48&lt;&gt;""),((F48-E48)/30),"")</calculatedColumnFormula>
      <xmlColumnPr mapId="146" xpath="/ManifestacionInteres/ExperienciaTerritorial/@ET_Experiencia" xmlDataType="int"/>
    </tableColumn>
    <tableColumn id="8" xr3:uid="{00000000-0010-0000-5E00-000008000000}" uniqueName="ET_Objeto_contrato" name="Objeto del contrato" dataDxfId="162">
      <xmlColumnPr mapId="146" xpath="/ManifestacionInteres/ExperienciaTerritorial/@ET_Objeto_contrato" xmlDataType="string"/>
    </tableColumn>
    <tableColumn id="9" xr3:uid="{00000000-0010-0000-5E00-000009000000}" uniqueName="ET_Departamento_ejecu" name="Departamento" dataDxfId="161">
      <xmlColumnPr mapId="146" xpath="/ManifestacionInteres/ExperienciaTerritorial/@ET_Departamento_ejecu" xmlDataType="string"/>
    </tableColumn>
    <tableColumn id="10" xr3:uid="{00000000-0010-0000-5E00-00000A000000}" uniqueName="ET_Municipio_ejecu" name="Municipio" dataDxfId="160">
      <xmlColumnPr mapId="146" xpath="/ManifestacionInteres/ExperienciaTerritorial/@ET_Municipio_ejecu" xmlDataType="string"/>
    </tableColumn>
    <tableColumn id="11" xr3:uid="{00000000-0010-0000-5E00-00000B000000}" uniqueName="ET_Valor_contrato" name="Valor del contrato" dataDxfId="159">
      <xmlColumnPr mapId="146" xpath="/ManifestacionInteres/ExperienciaTerritorial/@ET_Valor_contrato" xmlDataType="int"/>
    </tableColumn>
    <tableColumn id="12" xr3:uid="{00000000-0010-0000-5E00-00000C000000}" uniqueName="ET_union_temporal" name="Unión Temporal / Consorcio" dataDxfId="158">
      <xmlColumnPr mapId="146" xpath="/ManifestacionInteres/ExperienciaTerritorial/@ET_union_temporal" xmlDataType="string"/>
    </tableColumn>
    <tableColumn id="13" xr3:uid="{00000000-0010-0000-5E00-00000D000000}" uniqueName="ET_Porcentaje_Participacion" name="% participación" dataDxfId="157">
      <xmlColumnPr mapId="146" xpath="/ManifestacionInteres/ExperienciaTerritorial/@ET_Porcentaje_Participacion" xmlDataType="decimal"/>
    </tableColumn>
    <tableColumn id="14" xr3:uid="{00000000-0010-0000-5E00-00000E000000}" uniqueName="ET_Estado" name="Estado" dataDxfId="156">
      <xmlColumnPr mapId="146" xpath="/ManifestacionInteres/ExperienciaTerritorial/@ET_Estado" xmlDataType="string"/>
    </tableColumn>
    <tableColumn id="15" xr3:uid="{00000000-0010-0000-5E00-00000F000000}"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5F000000}" name="Tabla286" displayName="Tabla286" ref="A113:O158" tableType="xml" totalsRowShown="0" headerRowDxfId="154" tableBorderDxfId="153">
  <tableColumns count="15">
    <tableColumn id="1" xr3:uid="{00000000-0010-0000-5F00-000001000000}" uniqueName="CR_No" name="No." dataDxfId="152">
      <xmlColumnPr mapId="146" xpath="/ManifestacionInteres/CapacidadResidual/@CR_No" xmlDataType="int"/>
    </tableColumn>
    <tableColumn id="2" xr3:uid="{00000000-0010-0000-5F00-000002000000}" uniqueName="CR_Entidad_Contratante" name="Entidad contratante" dataDxfId="151">
      <xmlColumnPr mapId="146" xpath="/ManifestacionInteres/CapacidadResidual/@CR_Entidad_Contratante" xmlDataType="string"/>
    </tableColumn>
    <tableColumn id="3" xr3:uid="{00000000-0010-0000-5F00-000003000000}" uniqueName="CR_Sector" name="Sector" dataDxfId="150">
      <xmlColumnPr mapId="146" xpath="/ManifestacionInteres/CapacidadResidual/@CR_Sector" xmlDataType="string"/>
    </tableColumn>
    <tableColumn id="4" xr3:uid="{00000000-0010-0000-5F00-000004000000}" uniqueName="CR_Numero_de_contrato" name="Número de contrato" dataDxfId="149">
      <xmlColumnPr mapId="146" xpath="/ManifestacionInteres/CapacidadResidual/@CR_Numero_de_contrato" xmlDataType="string"/>
    </tableColumn>
    <tableColumn id="5" xr3:uid="{00000000-0010-0000-5F00-000005000000}" uniqueName="CR_Fecha_Inicio" name="Fecha  Inicio (dd/mm/aaaa)" dataDxfId="148">
      <xmlColumnPr mapId="146" xpath="/ManifestacionInteres/CapacidadResidual/@CR_Fecha_Inicio" xmlDataType="date"/>
    </tableColumn>
    <tableColumn id="6" xr3:uid="{00000000-0010-0000-5F00-000006000000}" uniqueName="CR_Fecha_Terminacion" name="Fecha  terminación (dd/mm/aaaa)" dataDxfId="147">
      <xmlColumnPr mapId="146" xpath="/ManifestacionInteres/CapacidadResidual/@CR_Fecha_Terminacion" xmlDataType="date"/>
    </tableColumn>
    <tableColumn id="7" xr3:uid="{00000000-0010-0000-5F00-000007000000}" uniqueName="CR_Experiencia" name="Experiencia (meses)" dataDxfId="146">
      <calculatedColumnFormula>IF(AND(E114&lt;&gt;"",F114&lt;&gt;""),((F114-E114)/30),"")</calculatedColumnFormula>
      <xmlColumnPr mapId="146" xpath="/ManifestacionInteres/CapacidadResidual/@CR_Experiencia" xmlDataType="int"/>
    </tableColumn>
    <tableColumn id="8" xr3:uid="{00000000-0010-0000-5F00-000008000000}" uniqueName="CR_Objeto_contrato" name="Objeto del contrato" dataDxfId="145">
      <xmlColumnPr mapId="146" xpath="/ManifestacionInteres/CapacidadResidual/@CR_Objeto_contrato" xmlDataType="string"/>
    </tableColumn>
    <tableColumn id="9" xr3:uid="{00000000-0010-0000-5F00-000009000000}" uniqueName="CR_Departamento_ejecu" name="Departamento" dataDxfId="144">
      <xmlColumnPr mapId="146" xpath="/ManifestacionInteres/CapacidadResidual/@CR_Departamento_ejecu" xmlDataType="string"/>
    </tableColumn>
    <tableColumn id="10" xr3:uid="{00000000-0010-0000-5F00-00000A000000}" uniqueName="CR_Municipio_ejecu" name="Municipio" dataDxfId="143">
      <xmlColumnPr mapId="146" xpath="/ManifestacionInteres/CapacidadResidual/@CR_Municipio_ejecu" xmlDataType="string"/>
    </tableColumn>
    <tableColumn id="11" xr3:uid="{00000000-0010-0000-5F00-00000B000000}" uniqueName="CR_Valor_contrato" name="Valor del contrato" dataDxfId="142">
      <xmlColumnPr mapId="146" xpath="/ManifestacionInteres/CapacidadResidual/@CR_Valor_contrato" xmlDataType="int"/>
    </tableColumn>
    <tableColumn id="12" xr3:uid="{00000000-0010-0000-5F00-00000C000000}"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00000000-0010-0000-5F00-00000D000000}" uniqueName="CR_Union_temp_con" name="Unión Temporal / Consorcio" dataDxfId="140">
      <xmlColumnPr mapId="146" xpath="/ManifestacionInteres/CapacidadResidual/@CR_Union_temp_con" xmlDataType="string"/>
    </tableColumn>
    <tableColumn id="14" xr3:uid="{00000000-0010-0000-5F00-00000E000000}" uniqueName="CR_por_part" name="% participación" dataDxfId="139">
      <xmlColumnPr mapId="146" xpath="/ManifestacionInteres/CapacidadResidual/@CR_por_part" xmlDataType="decimal"/>
    </tableColumn>
    <tableColumn id="15" xr3:uid="{00000000-0010-0000-5F00-00000F000000}"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60000000}" name="DatoContratoInvitacion7" displayName="DatoContratoInvitacion7" ref="I19:N35" tableType="xml" totalsRowShown="0" headerRowDxfId="137" dataDxfId="136" tableBorderDxfId="135">
  <autoFilter ref="I19:N35" xr:uid="{00000000-0009-0000-0100-000006000000}"/>
  <tableColumns count="6">
    <tableColumn id="1" xr3:uid="{00000000-0010-0000-6000-000001000000}" uniqueName="DCI_Departamento" name="Departamento" dataDxfId="134">
      <xmlColumnPr mapId="146" xpath="/ManifestacionInteres/DatosContratoInvitacion/@DCI_Departamento" xmlDataType="string"/>
    </tableColumn>
    <tableColumn id="2" xr3:uid="{00000000-0010-0000-6000-000002000000}" uniqueName="DCI_Ciudad" name="Municipio" dataDxfId="133">
      <xmlColumnPr mapId="146" xpath="/ManifestacionInteres/DatosContratoInvitacion/@DCI_Ciudad" xmlDataType="string"/>
    </tableColumn>
    <tableColumn id="3" xr3:uid="{00000000-0010-0000-6000-000003000000}" uniqueName="DCI_Valor_Invitacion" name="Valor invitación" dataDxfId="132">
      <xmlColumnPr mapId="146" xpath="/ManifestacionInteres/DatosContratoInvitacion/@DCI_Valor_Invitacion" xmlDataType="int"/>
    </tableColumn>
    <tableColumn id="4" xr3:uid="{00000000-0010-0000-6000-000004000000}" uniqueName="DCI_Fecha_Inicio" name="Fecha inicio" dataDxfId="131">
      <xmlColumnPr mapId="146" xpath="/ManifestacionInteres/DatosContratoInvitacion/@DCI_Fecha_Inicio" xmlDataType="date"/>
    </tableColumn>
    <tableColumn id="5" xr3:uid="{00000000-0010-0000-6000-000005000000}" uniqueName="DCI_Fecha_Final" name="Fecha final" dataDxfId="130">
      <xmlColumnPr mapId="146" xpath="/ManifestacionInteres/DatosContratoInvitacion/@DCI_Fecha_Final" xmlDataType="date"/>
    </tableColumn>
    <tableColumn id="6" xr3:uid="{00000000-0010-0000-6000-000006000000}"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8D000000}" name="Tabla278" displayName="Tabla278" ref="A47:O107" tableType="xml" totalsRowShown="0" headerRowDxfId="128" tableBorderDxfId="127">
  <tableColumns count="15">
    <tableColumn id="1" xr3:uid="{00000000-0010-0000-8D00-000001000000}" uniqueName="ET_No" name="No." dataDxfId="126">
      <xmlColumnPr mapId="147" xpath="/ManifestacionInteres/ExperienciaTerritorial/@ET_No" xmlDataType="int"/>
    </tableColumn>
    <tableColumn id="2" xr3:uid="{00000000-0010-0000-8D00-000002000000}" uniqueName="ET_Entidad_Contratante" name="Entidad contratante" dataDxfId="125">
      <xmlColumnPr mapId="147" xpath="/ManifestacionInteres/ExperienciaTerritorial/@ET_Entidad_Contratante" xmlDataType="string"/>
    </tableColumn>
    <tableColumn id="3" xr3:uid="{00000000-0010-0000-8D00-000003000000}" uniqueName="ET_Sector" name="Sector" dataDxfId="124">
      <xmlColumnPr mapId="147" xpath="/ManifestacionInteres/ExperienciaTerritorial/@ET_Sector" xmlDataType="string"/>
    </tableColumn>
    <tableColumn id="4" xr3:uid="{00000000-0010-0000-8D00-000004000000}" uniqueName="ET_Numero_de_contrato" name="Número de contrato" dataDxfId="123">
      <xmlColumnPr mapId="147" xpath="/ManifestacionInteres/ExperienciaTerritorial/@ET_Numero_de_contrato" xmlDataType="string"/>
    </tableColumn>
    <tableColumn id="5" xr3:uid="{00000000-0010-0000-8D00-000005000000}" uniqueName="ET_Fecha_Inicial" name="Fecha  Inicio (dd/mm/aaaa)" dataDxfId="122">
      <xmlColumnPr mapId="147" xpath="/ManifestacionInteres/ExperienciaTerritorial/@ET_Fecha_Inicial" xmlDataType="date"/>
    </tableColumn>
    <tableColumn id="6" xr3:uid="{00000000-0010-0000-8D00-000006000000}" uniqueName="ET_Fecha_Terminacion" name="Fecha  terminación (dd/mm/aaaa)" dataDxfId="121">
      <xmlColumnPr mapId="147" xpath="/ManifestacionInteres/ExperienciaTerritorial/@ET_Fecha_Terminacion" xmlDataType="date"/>
    </tableColumn>
    <tableColumn id="7" xr3:uid="{00000000-0010-0000-8D00-000007000000}" uniqueName="ET_Experiencia" name="Experiencia (meses)" dataDxfId="120">
      <calculatedColumnFormula>IF(AND(E48&lt;&gt;"",F48&lt;&gt;""),((F48-E48)/30),"")</calculatedColumnFormula>
      <xmlColumnPr mapId="147" xpath="/ManifestacionInteres/ExperienciaTerritorial/@ET_Experiencia" xmlDataType="int"/>
    </tableColumn>
    <tableColumn id="8" xr3:uid="{00000000-0010-0000-8D00-000008000000}" uniqueName="ET_Objeto_contrato" name="Objeto del contrato" dataDxfId="119">
      <xmlColumnPr mapId="147" xpath="/ManifestacionInteres/ExperienciaTerritorial/@ET_Objeto_contrato" xmlDataType="string"/>
    </tableColumn>
    <tableColumn id="9" xr3:uid="{00000000-0010-0000-8D00-000009000000}" uniqueName="ET_Departamento_ejecu" name="Departamento" dataDxfId="118">
      <xmlColumnPr mapId="147" xpath="/ManifestacionInteres/ExperienciaTerritorial/@ET_Departamento_ejecu" xmlDataType="string"/>
    </tableColumn>
    <tableColumn id="10" xr3:uid="{00000000-0010-0000-8D00-00000A000000}" uniqueName="ET_Municipio_ejecu" name="Municipio" dataDxfId="117">
      <xmlColumnPr mapId="147" xpath="/ManifestacionInteres/ExperienciaTerritorial/@ET_Municipio_ejecu" xmlDataType="string"/>
    </tableColumn>
    <tableColumn id="11" xr3:uid="{00000000-0010-0000-8D00-00000B000000}" uniqueName="ET_Valor_contrato" name="Valor del contrato" dataDxfId="116">
      <xmlColumnPr mapId="147" xpath="/ManifestacionInteres/ExperienciaTerritorial/@ET_Valor_contrato" xmlDataType="int"/>
    </tableColumn>
    <tableColumn id="12" xr3:uid="{00000000-0010-0000-8D00-00000C000000}" uniqueName="ET_union_temporal" name="Unión Temporal / Consorcio" dataDxfId="115">
      <xmlColumnPr mapId="147" xpath="/ManifestacionInteres/ExperienciaTerritorial/@ET_union_temporal" xmlDataType="string"/>
    </tableColumn>
    <tableColumn id="13" xr3:uid="{00000000-0010-0000-8D00-00000D000000}" uniqueName="ET_Porcentaje_Participacion" name="% participación" dataDxfId="114">
      <xmlColumnPr mapId="147" xpath="/ManifestacionInteres/ExperienciaTerritorial/@ET_Porcentaje_Participacion" xmlDataType="decimal"/>
    </tableColumn>
    <tableColumn id="14" xr3:uid="{00000000-0010-0000-8D00-00000E000000}" uniqueName="ET_Estado" name="Estado" dataDxfId="113">
      <xmlColumnPr mapId="147" xpath="/ManifestacionInteres/ExperienciaTerritorial/@ET_Estado" xmlDataType="string"/>
    </tableColumn>
    <tableColumn id="15" xr3:uid="{00000000-0010-0000-8D00-00000F00000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8E000000}" name="Tabla289" displayName="Tabla289" ref="A113:O160" tableType="xml" totalsRowShown="0" headerRowDxfId="111" tableBorderDxfId="110">
  <tableColumns count="15">
    <tableColumn id="1" xr3:uid="{00000000-0010-0000-8E00-000001000000}" uniqueName="CR_No" name="No." dataDxfId="109">
      <xmlColumnPr mapId="147" xpath="/ManifestacionInteres/CapacidadResidual/@CR_No" xmlDataType="int"/>
    </tableColumn>
    <tableColumn id="2" xr3:uid="{00000000-0010-0000-8E00-000002000000}" uniqueName="CR_Entidad_Contratante" name="Entidad contratante" dataDxfId="108">
      <xmlColumnPr mapId="147" xpath="/ManifestacionInteres/CapacidadResidual/@CR_Entidad_Contratante" xmlDataType="string"/>
    </tableColumn>
    <tableColumn id="3" xr3:uid="{00000000-0010-0000-8E00-000003000000}" uniqueName="CR_Sector" name="Sector" dataDxfId="107">
      <xmlColumnPr mapId="147" xpath="/ManifestacionInteres/CapacidadResidual/@CR_Sector" xmlDataType="string"/>
    </tableColumn>
    <tableColumn id="4" xr3:uid="{00000000-0010-0000-8E00-000004000000}" uniqueName="CR_Numero_de_contrato" name="Número de contrato" dataDxfId="106">
      <xmlColumnPr mapId="147" xpath="/ManifestacionInteres/CapacidadResidual/@CR_Numero_de_contrato" xmlDataType="string"/>
    </tableColumn>
    <tableColumn id="5" xr3:uid="{00000000-0010-0000-8E00-000005000000}" uniqueName="CR_Fecha_Inicio" name="Fecha  Inicio (dd/mm/aaaa)" dataDxfId="105">
      <xmlColumnPr mapId="147" xpath="/ManifestacionInteres/CapacidadResidual/@CR_Fecha_Inicio" xmlDataType="date"/>
    </tableColumn>
    <tableColumn id="6" xr3:uid="{00000000-0010-0000-8E00-000006000000}" uniqueName="CR_Fecha_Terminacion" name="Fecha  terminación (dd/mm/aaaa)" dataDxfId="104">
      <xmlColumnPr mapId="147" xpath="/ManifestacionInteres/CapacidadResidual/@CR_Fecha_Terminacion" xmlDataType="date"/>
    </tableColumn>
    <tableColumn id="7" xr3:uid="{00000000-0010-0000-8E00-000007000000}" uniqueName="CR_Experiencia" name="Experiencia (meses)" dataDxfId="103">
      <calculatedColumnFormula>IF(AND(E114&lt;&gt;"",F114&lt;&gt;""),((F114-E114)/30),"")</calculatedColumnFormula>
      <xmlColumnPr mapId="147" xpath="/ManifestacionInteres/CapacidadResidual/@CR_Experiencia" xmlDataType="int"/>
    </tableColumn>
    <tableColumn id="8" xr3:uid="{00000000-0010-0000-8E00-000008000000}" uniqueName="CR_Objeto_contrato" name="Objeto del contrato" dataDxfId="102">
      <xmlColumnPr mapId="147" xpath="/ManifestacionInteres/CapacidadResidual/@CR_Objeto_contrato" xmlDataType="string"/>
    </tableColumn>
    <tableColumn id="9" xr3:uid="{00000000-0010-0000-8E00-000009000000}" uniqueName="CR_Departamento_ejecu" name="Departamento" dataDxfId="101">
      <xmlColumnPr mapId="147" xpath="/ManifestacionInteres/CapacidadResidual/@CR_Departamento_ejecu" xmlDataType="string"/>
    </tableColumn>
    <tableColumn id="10" xr3:uid="{00000000-0010-0000-8E00-00000A000000}" uniqueName="CR_Municipio_ejecu" name="Municipio" dataDxfId="100">
      <xmlColumnPr mapId="147" xpath="/ManifestacionInteres/CapacidadResidual/@CR_Municipio_ejecu" xmlDataType="string"/>
    </tableColumn>
    <tableColumn id="11" xr3:uid="{00000000-0010-0000-8E00-00000B000000}" uniqueName="CR_Valor_contrato" name="Valor del contrato" dataDxfId="99">
      <xmlColumnPr mapId="147" xpath="/ManifestacionInteres/CapacidadResidual/@CR_Valor_contrato" xmlDataType="int"/>
    </tableColumn>
    <tableColumn id="12" xr3:uid="{00000000-0010-0000-8E00-00000C000000}"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00000000-0010-0000-8E00-00000D000000}" uniqueName="CR_Union_temp_con" name="Unión Temporal / Consorcio" dataDxfId="97">
      <xmlColumnPr mapId="147" xpath="/ManifestacionInteres/CapacidadResidual/@CR_Union_temp_con" xmlDataType="string"/>
    </tableColumn>
    <tableColumn id="14" xr3:uid="{00000000-0010-0000-8E00-00000E000000}" uniqueName="CR_por_part" name="% participación" dataDxfId="96">
      <xmlColumnPr mapId="147" xpath="/ManifestacionInteres/CapacidadResidual/@CR_por_part" xmlDataType="decimal"/>
    </tableColumn>
    <tableColumn id="15" xr3:uid="{00000000-0010-0000-8E00-00000F000000}"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8F000000}" name="DatoContratoInvitacion10" displayName="DatoContratoInvitacion10" ref="I19:N35" tableType="xml" totalsRowShown="0" headerRowDxfId="94" dataDxfId="93" tableBorderDxfId="92">
  <autoFilter ref="I19:N35" xr:uid="{00000000-0009-0000-0100-000009000000}"/>
  <tableColumns count="6">
    <tableColumn id="1" xr3:uid="{00000000-0010-0000-8F00-000001000000}" uniqueName="DCI_Departamento" name="Departamento" dataDxfId="91">
      <xmlColumnPr mapId="147" xpath="/ManifestacionInteres/DatosContratoInvitacion/@DCI_Departamento" xmlDataType="string"/>
    </tableColumn>
    <tableColumn id="2" xr3:uid="{00000000-0010-0000-8F00-000002000000}" uniqueName="DCI_Ciudad" name="Municipio" dataDxfId="90">
      <xmlColumnPr mapId="147" xpath="/ManifestacionInteres/DatosContratoInvitacion/@DCI_Ciudad" xmlDataType="string"/>
    </tableColumn>
    <tableColumn id="3" xr3:uid="{00000000-0010-0000-8F00-000003000000}" uniqueName="DCI_Valor_Invitacion" name="Valor invitación" dataDxfId="89">
      <xmlColumnPr mapId="147" xpath="/ManifestacionInteres/DatosContratoInvitacion/@DCI_Valor_Invitacion" xmlDataType="int"/>
    </tableColumn>
    <tableColumn id="4" xr3:uid="{00000000-0010-0000-8F00-000004000000}" uniqueName="DCI_Fecha_Inicio" name="Fecha inicio" dataDxfId="88">
      <xmlColumnPr mapId="147" xpath="/ManifestacionInteres/DatosContratoInvitacion/@DCI_Fecha_Inicio" xmlDataType="date"/>
    </tableColumn>
    <tableColumn id="5" xr3:uid="{00000000-0010-0000-8F00-000005000000}" uniqueName="DCI_Fecha_Final" name="Fecha final" dataDxfId="87">
      <xmlColumnPr mapId="147" xpath="/ManifestacionInteres/DatosContratoInvitacion/@DCI_Fecha_Final" xmlDataType="date"/>
    </tableColumn>
    <tableColumn id="6" xr3:uid="{00000000-0010-0000-8F00-000006000000}"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BC000000}" name="Tabla2711" displayName="Tabla2711" ref="A47:O107" tableType="xml" totalsRowShown="0" headerRowDxfId="85" tableBorderDxfId="84">
  <tableColumns count="15">
    <tableColumn id="1" xr3:uid="{00000000-0010-0000-BC00-000001000000}" uniqueName="ET_No" name="No." dataDxfId="83">
      <xmlColumnPr mapId="148" xpath="/ManifestacionInteres/ExperienciaTerritorial/@ET_No" xmlDataType="int"/>
    </tableColumn>
    <tableColumn id="2" xr3:uid="{00000000-0010-0000-BC00-000002000000}" uniqueName="ET_Entidad_Contratante" name="Entidad contratante" dataDxfId="82">
      <xmlColumnPr mapId="148" xpath="/ManifestacionInteres/ExperienciaTerritorial/@ET_Entidad_Contratante" xmlDataType="string"/>
    </tableColumn>
    <tableColumn id="3" xr3:uid="{00000000-0010-0000-BC00-000003000000}" uniqueName="ET_Sector" name="Sector" dataDxfId="81">
      <xmlColumnPr mapId="148" xpath="/ManifestacionInteres/ExperienciaTerritorial/@ET_Sector" xmlDataType="string"/>
    </tableColumn>
    <tableColumn id="4" xr3:uid="{00000000-0010-0000-BC00-000004000000}" uniqueName="ET_Numero_de_contrato" name="Número de contrato" dataDxfId="80">
      <xmlColumnPr mapId="148" xpath="/ManifestacionInteres/ExperienciaTerritorial/@ET_Numero_de_contrato" xmlDataType="string"/>
    </tableColumn>
    <tableColumn id="5" xr3:uid="{00000000-0010-0000-BC00-000005000000}" uniqueName="ET_Fecha_Inicial" name="Fecha  Inicio (dd/mm/aaaa)" dataDxfId="79">
      <xmlColumnPr mapId="148" xpath="/ManifestacionInteres/ExperienciaTerritorial/@ET_Fecha_Inicial" xmlDataType="date"/>
    </tableColumn>
    <tableColumn id="6" xr3:uid="{00000000-0010-0000-BC00-000006000000}" uniqueName="ET_Fecha_Terminacion" name="Fecha  terminación (dd/mm/aaaa)" dataDxfId="78">
      <xmlColumnPr mapId="148" xpath="/ManifestacionInteres/ExperienciaTerritorial/@ET_Fecha_Terminacion" xmlDataType="date"/>
    </tableColumn>
    <tableColumn id="7" xr3:uid="{00000000-0010-0000-BC00-000007000000}" uniqueName="ET_Experiencia" name="Experiencia (meses)" dataDxfId="77">
      <calculatedColumnFormula>IF(AND(E48&lt;&gt;"",F48&lt;&gt;""),((F48-E48)/30),"")</calculatedColumnFormula>
      <xmlColumnPr mapId="148" xpath="/ManifestacionInteres/ExperienciaTerritorial/@ET_Experiencia" xmlDataType="int"/>
    </tableColumn>
    <tableColumn id="8" xr3:uid="{00000000-0010-0000-BC00-000008000000}" uniqueName="ET_Objeto_contrato" name="Objeto del contrato" dataDxfId="76">
      <xmlColumnPr mapId="148" xpath="/ManifestacionInteres/ExperienciaTerritorial/@ET_Objeto_contrato" xmlDataType="string"/>
    </tableColumn>
    <tableColumn id="9" xr3:uid="{00000000-0010-0000-BC00-000009000000}" uniqueName="ET_Departamento_ejecu" name="Departamento" dataDxfId="75">
      <xmlColumnPr mapId="148" xpath="/ManifestacionInteres/ExperienciaTerritorial/@ET_Departamento_ejecu" xmlDataType="string"/>
    </tableColumn>
    <tableColumn id="10" xr3:uid="{00000000-0010-0000-BC00-00000A000000}" uniqueName="ET_Municipio_ejecu" name="Municipio" dataDxfId="74">
      <xmlColumnPr mapId="148" xpath="/ManifestacionInteres/ExperienciaTerritorial/@ET_Municipio_ejecu" xmlDataType="string"/>
    </tableColumn>
    <tableColumn id="11" xr3:uid="{00000000-0010-0000-BC00-00000B000000}" uniqueName="ET_Valor_contrato" name="Valor del contrato" dataDxfId="73">
      <xmlColumnPr mapId="148" xpath="/ManifestacionInteres/ExperienciaTerritorial/@ET_Valor_contrato" xmlDataType="int"/>
    </tableColumn>
    <tableColumn id="12" xr3:uid="{00000000-0010-0000-BC00-00000C000000}" uniqueName="ET_union_temporal" name="Unión Temporal / Consorcio" dataDxfId="72">
      <xmlColumnPr mapId="148" xpath="/ManifestacionInteres/ExperienciaTerritorial/@ET_union_temporal" xmlDataType="string"/>
    </tableColumn>
    <tableColumn id="13" xr3:uid="{00000000-0010-0000-BC00-00000D000000}" uniqueName="ET_Porcentaje_Participacion" name="% participación" dataDxfId="71">
      <xmlColumnPr mapId="148" xpath="/ManifestacionInteres/ExperienciaTerritorial/@ET_Porcentaje_Participacion" xmlDataType="decimal"/>
    </tableColumn>
    <tableColumn id="14" xr3:uid="{00000000-0010-0000-BC00-00000E000000}" uniqueName="ET_Estado" name="Estado" dataDxfId="70">
      <xmlColumnPr mapId="148" xpath="/ManifestacionInteres/ExperienciaTerritorial/@ET_Estado" xmlDataType="string"/>
    </tableColumn>
    <tableColumn id="15" xr3:uid="{00000000-0010-0000-BC00-00000F000000}"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BD000000}" name="Tabla2812" displayName="Tabla2812" ref="A113:O158" tableType="xml" totalsRowShown="0" headerRowDxfId="68" tableBorderDxfId="67">
  <tableColumns count="15">
    <tableColumn id="1" xr3:uid="{00000000-0010-0000-BD00-000001000000}" uniqueName="CR_No" name="No." dataDxfId="66">
      <xmlColumnPr mapId="148" xpath="/ManifestacionInteres/CapacidadResidual/@CR_No" xmlDataType="int"/>
    </tableColumn>
    <tableColumn id="2" xr3:uid="{00000000-0010-0000-BD00-000002000000}" uniqueName="CR_Entidad_Contratante" name="Entidad contratante" dataDxfId="65">
      <xmlColumnPr mapId="148" xpath="/ManifestacionInteres/CapacidadResidual/@CR_Entidad_Contratante" xmlDataType="string"/>
    </tableColumn>
    <tableColumn id="3" xr3:uid="{00000000-0010-0000-BD00-000003000000}" uniqueName="CR_Sector" name="Sector" dataDxfId="64">
      <xmlColumnPr mapId="148" xpath="/ManifestacionInteres/CapacidadResidual/@CR_Sector" xmlDataType="string"/>
    </tableColumn>
    <tableColumn id="4" xr3:uid="{00000000-0010-0000-BD00-000004000000}" uniqueName="CR_Numero_de_contrato" name="Número de contrato" dataDxfId="63">
      <xmlColumnPr mapId="148" xpath="/ManifestacionInteres/CapacidadResidual/@CR_Numero_de_contrato" xmlDataType="string"/>
    </tableColumn>
    <tableColumn id="5" xr3:uid="{00000000-0010-0000-BD00-000005000000}" uniqueName="CR_Fecha_Inicio" name="Fecha  Inicio (dd/mm/aaaa)" dataDxfId="62">
      <xmlColumnPr mapId="148" xpath="/ManifestacionInteres/CapacidadResidual/@CR_Fecha_Inicio" xmlDataType="date"/>
    </tableColumn>
    <tableColumn id="6" xr3:uid="{00000000-0010-0000-BD00-000006000000}" uniqueName="CR_Fecha_Terminacion" name="Fecha  terminación (dd/mm/aaaa)" dataDxfId="61">
      <xmlColumnPr mapId="148" xpath="/ManifestacionInteres/CapacidadResidual/@CR_Fecha_Terminacion" xmlDataType="date"/>
    </tableColumn>
    <tableColumn id="7" xr3:uid="{00000000-0010-0000-BD00-000007000000}" uniqueName="CR_Experiencia" name="Experiencia (meses)" dataDxfId="60">
      <calculatedColumnFormula>IF(AND(E114&lt;&gt;"",F114&lt;&gt;""),((F114-E114)/30),"")</calculatedColumnFormula>
      <xmlColumnPr mapId="148" xpath="/ManifestacionInteres/CapacidadResidual/@CR_Experiencia" xmlDataType="int"/>
    </tableColumn>
    <tableColumn id="8" xr3:uid="{00000000-0010-0000-BD00-000008000000}" uniqueName="CR_Objeto_contrato" name="Objeto del contrato" dataDxfId="59">
      <xmlColumnPr mapId="148" xpath="/ManifestacionInteres/CapacidadResidual/@CR_Objeto_contrato" xmlDataType="string"/>
    </tableColumn>
    <tableColumn id="9" xr3:uid="{00000000-0010-0000-BD00-000009000000}" uniqueName="CR_Departamento_ejecu" name="Departamento" dataDxfId="58">
      <xmlColumnPr mapId="148" xpath="/ManifestacionInteres/CapacidadResidual/@CR_Departamento_ejecu" xmlDataType="string"/>
    </tableColumn>
    <tableColumn id="10" xr3:uid="{00000000-0010-0000-BD00-00000A000000}" uniqueName="CR_Municipio_ejecu" name="Municipio" dataDxfId="57">
      <xmlColumnPr mapId="148" xpath="/ManifestacionInteres/CapacidadResidual/@CR_Municipio_ejecu" xmlDataType="string"/>
    </tableColumn>
    <tableColumn id="11" xr3:uid="{00000000-0010-0000-BD00-00000B000000}" uniqueName="CR_Valor_contrato" name="Valor del contrato" dataDxfId="56">
      <xmlColumnPr mapId="148" xpath="/ManifestacionInteres/CapacidadResidual/@CR_Valor_contrato" xmlDataType="int"/>
    </tableColumn>
    <tableColumn id="12" xr3:uid="{00000000-0010-0000-BD00-00000C000000}"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00000000-0010-0000-BD00-00000D000000}" uniqueName="CR_Union_temp_con" name="Unión Temporal / Consorcio" dataDxfId="54">
      <xmlColumnPr mapId="148" xpath="/ManifestacionInteres/CapacidadResidual/@CR_Union_temp_con" xmlDataType="string"/>
    </tableColumn>
    <tableColumn id="14" xr3:uid="{00000000-0010-0000-BD00-00000E000000}" uniqueName="CR_por_part" name="% participación" dataDxfId="53">
      <xmlColumnPr mapId="148" xpath="/ManifestacionInteres/CapacidadResidual/@CR_por_part" xmlDataType="decimal"/>
    </tableColumn>
    <tableColumn id="15" xr3:uid="{00000000-0010-0000-BD00-00000F000000}"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BE000000}" name="DatoContratoInvitacion13" displayName="DatoContratoInvitacion13" ref="I19:N35" tableType="xml" totalsRowShown="0" headerRowDxfId="51" dataDxfId="50" tableBorderDxfId="49">
  <autoFilter ref="I19:N35" xr:uid="{00000000-0009-0000-0100-00000C000000}"/>
  <tableColumns count="6">
    <tableColumn id="1" xr3:uid="{00000000-0010-0000-BE00-000001000000}" uniqueName="DCI_Departamento" name="Departamento" dataDxfId="48">
      <xmlColumnPr mapId="148" xpath="/ManifestacionInteres/DatosContratoInvitacion/@DCI_Departamento" xmlDataType="string"/>
    </tableColumn>
    <tableColumn id="2" xr3:uid="{00000000-0010-0000-BE00-000002000000}" uniqueName="DCI_Ciudad" name="Municipio" dataDxfId="47">
      <xmlColumnPr mapId="148" xpath="/ManifestacionInteres/DatosContratoInvitacion/@DCI_Ciudad" xmlDataType="string"/>
    </tableColumn>
    <tableColumn id="3" xr3:uid="{00000000-0010-0000-BE00-000003000000}" uniqueName="DCI_Valor_Invitacion" name="Valor invitación" dataDxfId="46">
      <xmlColumnPr mapId="148" xpath="/ManifestacionInteres/DatosContratoInvitacion/@DCI_Valor_Invitacion" xmlDataType="int"/>
    </tableColumn>
    <tableColumn id="4" xr3:uid="{00000000-0010-0000-BE00-000004000000}" uniqueName="DCI_Fecha_Inicio" name="Fecha inicio" dataDxfId="45">
      <xmlColumnPr mapId="148" xpath="/ManifestacionInteres/DatosContratoInvitacion/@DCI_Fecha_Inicio" xmlDataType="date"/>
    </tableColumn>
    <tableColumn id="5" xr3:uid="{00000000-0010-0000-BE00-000005000000}" uniqueName="DCI_Fecha_Final" name="Fecha final" dataDxfId="44">
      <xmlColumnPr mapId="148" xpath="/ManifestacionInteres/DatosContratoInvitacion/@DCI_Fecha_Final" xmlDataType="date"/>
    </tableColumn>
    <tableColumn id="6" xr3:uid="{00000000-0010-0000-BE00-00000600000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EB000000}" name="Tabla2714" displayName="Tabla2714" ref="A47:O107" tableType="xml" totalsRowShown="0" headerRowDxfId="42" tableBorderDxfId="41">
  <tableColumns count="15">
    <tableColumn id="1" xr3:uid="{00000000-0010-0000-EB00-000001000000}" uniqueName="ET_No" name="No." dataDxfId="40">
      <xmlColumnPr mapId="149" xpath="/ManifestacionInteres/ExperienciaTerritorial/@ET_No" xmlDataType="int"/>
    </tableColumn>
    <tableColumn id="2" xr3:uid="{00000000-0010-0000-EB00-000002000000}" uniqueName="ET_Entidad_Contratante" name="Entidad contratante" dataDxfId="39">
      <xmlColumnPr mapId="149" xpath="/ManifestacionInteres/ExperienciaTerritorial/@ET_Entidad_Contratante" xmlDataType="string"/>
    </tableColumn>
    <tableColumn id="3" xr3:uid="{00000000-0010-0000-EB00-000003000000}" uniqueName="ET_Sector" name="Sector" dataDxfId="38">
      <xmlColumnPr mapId="149" xpath="/ManifestacionInteres/ExperienciaTerritorial/@ET_Sector" xmlDataType="string"/>
    </tableColumn>
    <tableColumn id="4" xr3:uid="{00000000-0010-0000-EB00-000004000000}" uniqueName="ET_Numero_de_contrato" name="Número de contrato" dataDxfId="37">
      <xmlColumnPr mapId="149" xpath="/ManifestacionInteres/ExperienciaTerritorial/@ET_Numero_de_contrato" xmlDataType="string"/>
    </tableColumn>
    <tableColumn id="5" xr3:uid="{00000000-0010-0000-EB00-000005000000}" uniqueName="ET_Fecha_Inicial" name="Fecha  Inicio (dd/mm/aaaa)" dataDxfId="36">
      <xmlColumnPr mapId="149" xpath="/ManifestacionInteres/ExperienciaTerritorial/@ET_Fecha_Inicial" xmlDataType="date"/>
    </tableColumn>
    <tableColumn id="6" xr3:uid="{00000000-0010-0000-EB00-000006000000}" uniqueName="ET_Fecha_Terminacion" name="Fecha  terminación (dd/mm/aaaa)" dataDxfId="35">
      <xmlColumnPr mapId="149" xpath="/ManifestacionInteres/ExperienciaTerritorial/@ET_Fecha_Terminacion" xmlDataType="date"/>
    </tableColumn>
    <tableColumn id="7" xr3:uid="{00000000-0010-0000-EB00-000007000000}" uniqueName="ET_Experiencia" name="Experiencia (meses)" dataDxfId="34">
      <calculatedColumnFormula>IF(AND(E48&lt;&gt;"",F48&lt;&gt;""),((F48-E48)/30),"")</calculatedColumnFormula>
      <xmlColumnPr mapId="149" xpath="/ManifestacionInteres/ExperienciaTerritorial/@ET_Experiencia" xmlDataType="int"/>
    </tableColumn>
    <tableColumn id="8" xr3:uid="{00000000-0010-0000-EB00-000008000000}" uniqueName="ET_Objeto_contrato" name="Objeto del contrato" dataDxfId="33">
      <xmlColumnPr mapId="149" xpath="/ManifestacionInteres/ExperienciaTerritorial/@ET_Objeto_contrato" xmlDataType="string"/>
    </tableColumn>
    <tableColumn id="9" xr3:uid="{00000000-0010-0000-EB00-000009000000}" uniqueName="ET_Departamento_ejecu" name="Departamento" dataDxfId="32">
      <xmlColumnPr mapId="149" xpath="/ManifestacionInteres/ExperienciaTerritorial/@ET_Departamento_ejecu" xmlDataType="string"/>
    </tableColumn>
    <tableColumn id="10" xr3:uid="{00000000-0010-0000-EB00-00000A000000}" uniqueName="ET_Municipio_ejecu" name="Municipio" dataDxfId="31">
      <xmlColumnPr mapId="149" xpath="/ManifestacionInteres/ExperienciaTerritorial/@ET_Municipio_ejecu" xmlDataType="string"/>
    </tableColumn>
    <tableColumn id="11" xr3:uid="{00000000-0010-0000-EB00-00000B000000}" uniqueName="ET_Valor_contrato" name="Valor del contrato" dataDxfId="30">
      <xmlColumnPr mapId="149" xpath="/ManifestacionInteres/ExperienciaTerritorial/@ET_Valor_contrato" xmlDataType="int"/>
    </tableColumn>
    <tableColumn id="12" xr3:uid="{00000000-0010-0000-EB00-00000C000000}" uniqueName="ET_union_temporal" name="Unión Temporal / Consorcio" dataDxfId="29">
      <xmlColumnPr mapId="149" xpath="/ManifestacionInteres/ExperienciaTerritorial/@ET_union_temporal" xmlDataType="string"/>
    </tableColumn>
    <tableColumn id="13" xr3:uid="{00000000-0010-0000-EB00-00000D000000}" uniqueName="ET_Porcentaje_Participacion" name="% participación" dataDxfId="28">
      <xmlColumnPr mapId="149" xpath="/ManifestacionInteres/ExperienciaTerritorial/@ET_Porcentaje_Participacion" xmlDataType="decimal"/>
    </tableColumn>
    <tableColumn id="14" xr3:uid="{00000000-0010-0000-EB00-00000E000000}" uniqueName="ET_Estado" name="Estado" dataDxfId="27">
      <xmlColumnPr mapId="149" xpath="/ManifestacionInteres/ExperienciaTerritorial/@ET_Estado" xmlDataType="string"/>
    </tableColumn>
    <tableColumn id="15" xr3:uid="{00000000-0010-0000-EB00-00000F000000}"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EC000000}" name="Tabla2815" displayName="Tabla2815" ref="A113:O160" tableType="xml" totalsRowShown="0" headerRowDxfId="25" tableBorderDxfId="24">
  <tableColumns count="15">
    <tableColumn id="1" xr3:uid="{00000000-0010-0000-EC00-000001000000}" uniqueName="CR_No" name="No." dataDxfId="23">
      <xmlColumnPr mapId="149" xpath="/ManifestacionInteres/CapacidadResidual/@CR_No" xmlDataType="int"/>
    </tableColumn>
    <tableColumn id="2" xr3:uid="{00000000-0010-0000-EC00-000002000000}" uniqueName="CR_Entidad_Contratante" name="Entidad contratante" dataDxfId="22">
      <xmlColumnPr mapId="149" xpath="/ManifestacionInteres/CapacidadResidual/@CR_Entidad_Contratante" xmlDataType="string"/>
    </tableColumn>
    <tableColumn id="3" xr3:uid="{00000000-0010-0000-EC00-000003000000}" uniqueName="CR_Sector" name="Sector" dataDxfId="21">
      <xmlColumnPr mapId="149" xpath="/ManifestacionInteres/CapacidadResidual/@CR_Sector" xmlDataType="string"/>
    </tableColumn>
    <tableColumn id="4" xr3:uid="{00000000-0010-0000-EC00-000004000000}" uniqueName="CR_Numero_de_contrato" name="Número de contrato" dataDxfId="20">
      <xmlColumnPr mapId="149" xpath="/ManifestacionInteres/CapacidadResidual/@CR_Numero_de_contrato" xmlDataType="string"/>
    </tableColumn>
    <tableColumn id="5" xr3:uid="{00000000-0010-0000-EC00-000005000000}" uniqueName="CR_Fecha_Inicio" name="Fecha  Inicio (dd/mm/aaaa)" dataDxfId="19">
      <xmlColumnPr mapId="149" xpath="/ManifestacionInteres/CapacidadResidual/@CR_Fecha_Inicio" xmlDataType="date"/>
    </tableColumn>
    <tableColumn id="6" xr3:uid="{00000000-0010-0000-EC00-000006000000}" uniqueName="CR_Fecha_Terminacion" name="Fecha  terminación (dd/mm/aaaa)" dataDxfId="18">
      <xmlColumnPr mapId="149" xpath="/ManifestacionInteres/CapacidadResidual/@CR_Fecha_Terminacion" xmlDataType="date"/>
    </tableColumn>
    <tableColumn id="7" xr3:uid="{00000000-0010-0000-EC00-000007000000}" uniqueName="CR_Experiencia" name="Experiencia (meses)" dataDxfId="17">
      <calculatedColumnFormula>IF(AND(E114&lt;&gt;"",F114&lt;&gt;""),((F114-E114)/30),"")</calculatedColumnFormula>
      <xmlColumnPr mapId="149" xpath="/ManifestacionInteres/CapacidadResidual/@CR_Experiencia" xmlDataType="int"/>
    </tableColumn>
    <tableColumn id="8" xr3:uid="{00000000-0010-0000-EC00-000008000000}" uniqueName="CR_Objeto_contrato" name="Objeto del contrato" dataDxfId="16">
      <xmlColumnPr mapId="149" xpath="/ManifestacionInteres/CapacidadResidual/@CR_Objeto_contrato" xmlDataType="string"/>
    </tableColumn>
    <tableColumn id="9" xr3:uid="{00000000-0010-0000-EC00-000009000000}" uniqueName="CR_Departamento_ejecu" name="Departamento" dataDxfId="15">
      <xmlColumnPr mapId="149" xpath="/ManifestacionInteres/CapacidadResidual/@CR_Departamento_ejecu" xmlDataType="string"/>
    </tableColumn>
    <tableColumn id="10" xr3:uid="{00000000-0010-0000-EC00-00000A000000}" uniqueName="CR_Municipio_ejecu" name="Municipio" dataDxfId="14">
      <xmlColumnPr mapId="149" xpath="/ManifestacionInteres/CapacidadResidual/@CR_Municipio_ejecu" xmlDataType="string"/>
    </tableColumn>
    <tableColumn id="11" xr3:uid="{00000000-0010-0000-EC00-00000B000000}" uniqueName="CR_Valor_contrato" name="Valor del contrato" dataDxfId="13">
      <xmlColumnPr mapId="149" xpath="/ManifestacionInteres/CapacidadResidual/@CR_Valor_contrato" xmlDataType="int"/>
    </tableColumn>
    <tableColumn id="12" xr3:uid="{00000000-0010-0000-EC00-00000C000000}"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00000000-0010-0000-EC00-00000D000000}" uniqueName="CR_Union_temp_con" name="Unión Temporal / Consorcio" dataDxfId="11">
      <xmlColumnPr mapId="149" xpath="/ManifestacionInteres/CapacidadResidual/@CR_Union_temp_con" xmlDataType="string"/>
    </tableColumn>
    <tableColumn id="14" xr3:uid="{00000000-0010-0000-EC00-00000E000000}" uniqueName="CR_por_part" name="% participación" dataDxfId="10">
      <xmlColumnPr mapId="149" xpath="/ManifestacionInteres/CapacidadResidual/@CR_por_part" xmlDataType="decimal"/>
    </tableColumn>
    <tableColumn id="15" xr3:uid="{00000000-0010-0000-EC00-00000F000000}"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ED000000}" name="DatoContratoInvitacion16" displayName="DatoContratoInvitacion16" ref="I19:N35" tableType="xml" totalsRowShown="0" headerRowDxfId="8" dataDxfId="7" tableBorderDxfId="6">
  <autoFilter ref="I19:N35" xr:uid="{00000000-0009-0000-0100-00000F000000}"/>
  <tableColumns count="6">
    <tableColumn id="1" xr3:uid="{00000000-0010-0000-ED00-000001000000}" uniqueName="DCI_Departamento" name="Departamento" dataDxfId="5">
      <xmlColumnPr mapId="149" xpath="/ManifestacionInteres/DatosContratoInvitacion/@DCI_Departamento" xmlDataType="string"/>
    </tableColumn>
    <tableColumn id="2" xr3:uid="{00000000-0010-0000-ED00-000002000000}" uniqueName="DCI_Ciudad" name="Municipio" dataDxfId="4">
      <xmlColumnPr mapId="149" xpath="/ManifestacionInteres/DatosContratoInvitacion/@DCI_Ciudad" xmlDataType="string"/>
    </tableColumn>
    <tableColumn id="3" xr3:uid="{00000000-0010-0000-ED00-000003000000}" uniqueName="DCI_Valor_Invitacion" name="Valor invitación" dataDxfId="3">
      <xmlColumnPr mapId="149" xpath="/ManifestacionInteres/DatosContratoInvitacion/@DCI_Valor_Invitacion" xmlDataType="int"/>
    </tableColumn>
    <tableColumn id="4" xr3:uid="{00000000-0010-0000-ED00-000004000000}" uniqueName="DCI_Fecha_Inicio" name="Fecha inicio" dataDxfId="2">
      <xmlColumnPr mapId="149" xpath="/ManifestacionInteres/DatosContratoInvitacion/@DCI_Fecha_Inicio" xmlDataType="date"/>
    </tableColumn>
    <tableColumn id="5" xr3:uid="{00000000-0010-0000-ED00-000005000000}" uniqueName="DCI_Fecha_Final" name="Fecha final" dataDxfId="1">
      <xmlColumnPr mapId="149" xpath="/ManifestacionInteres/DatosContratoInvitacion/@DCI_Fecha_Final" xmlDataType="date"/>
    </tableColumn>
    <tableColumn id="6" xr3:uid="{00000000-0010-0000-ED00-000006000000}"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00000000-000C-0000-FFFF-FFFF03000000}" r="C15" connectionId="0">
    <xmlCellPr id="1" xr6:uid="{00000000-0010-0000-0300-000001000000}" uniqueName="DP_Asunto_ManifestacionInteres_No">
      <xmlPr mapId="144" xpath="/ManifestacionInteres/DatosProceso/@DP_Asunto_ManifestacionInteres_No" xmlDataType="string"/>
    </xmlCellPr>
  </singleXmlCell>
  <singleXmlCell id="17" xr6:uid="{00000000-000C-0000-FFFF-FFFF04000000}" r="H15" connectionId="0">
    <xmlCellPr id="1" xr6:uid="{00000000-0010-0000-0400-000001000000}" uniqueName="DP_Regional_ICBF">
      <xmlPr mapId="144" xpath="/ManifestacionInteres/DatosProceso/@DP_Regional_ICBF" xmlDataType="string"/>
    </xmlCellPr>
  </singleXmlCell>
  <singleXmlCell id="18" xr6:uid="{00000000-000C-0000-FFFF-FFFF05000000}" r="J15" connectionId="0">
    <xmlCellPr id="1" xr6:uid="{00000000-0010-0000-0500-000001000000}" uniqueName="DP_Tipo_de_Oferente">
      <xmlPr mapId="144" xpath="/ManifestacionInteres/DatosProceso/@DP_Tipo_de_Oferente" xmlDataType="string"/>
    </xmlCellPr>
  </singleXmlCell>
  <singleXmlCell id="20" xr6:uid="{00000000-000C-0000-FFFF-FFFF06000000}" r="N15" connectionId="0">
    <xmlCellPr id="1" xr6:uid="{00000000-0010-0000-0600-000001000000}" uniqueName="DP_PorcentajeParticipacion">
      <xmlPr mapId="144" xpath="/ManifestacionInteres/DatosProceso/@DP_PorcentajeParticipacion" xmlDataType="string"/>
    </xmlCellPr>
  </singleXmlCell>
  <singleXmlCell id="21" xr6:uid="{00000000-000C-0000-FFFF-FFFF07000000}" r="P4" connectionId="0">
    <xmlCellPr id="1" xr6:uid="{00000000-0010-0000-0700-000001000000}" uniqueName="Fecha">
      <xmlPr mapId="144" xpath="/ManifestacionInteres/DatosProceso/@Fecha" xmlDataType="dateTime"/>
    </xmlCellPr>
  </singleXmlCell>
  <singleXmlCell id="22" xr6:uid="{00000000-000C-0000-FFFF-FFFF08000000}" r="B20" connectionId="0">
    <xmlCellPr id="1" xr6:uid="{00000000-0010-0000-0800-000001000000}" uniqueName="DO_NIT">
      <xmlPr mapId="144" xpath="/ManifestacionInteres/DatosOferente/@DO_NIT" xmlDataType="int"/>
    </xmlCellPr>
  </singleXmlCell>
  <singleXmlCell id="23" xr6:uid="{00000000-000C-0000-FFFF-FFFF09000000}" r="F19" connectionId="0">
    <xmlCellPr id="1" xr6:uid="{00000000-0010-0000-0900-000001000000}" uniqueName="DO_NIT_UT">
      <xmlPr mapId="144" xpath="/ManifestacionInteres/DatosOferente/@DO_NIT_UT" xmlDataType="int"/>
    </xmlCellPr>
  </singleXmlCell>
  <singleXmlCell id="24" xr6:uid="{00000000-000C-0000-FFFF-FFFF0A000000}" r="F20" connectionId="0">
    <xmlCellPr id="1" xr6:uid="{00000000-0010-0000-0A00-000001000000}" uniqueName="DO_Razon_Social_UT">
      <xmlPr mapId="144" xpath="/ManifestacionInteres/DatosOferente/@DO_Razon_Social_UT" xmlDataType="string"/>
    </xmlCellPr>
  </singleXmlCell>
  <singleXmlCell id="25" xr6:uid="{00000000-000C-0000-FFFF-FFFF0B000000}" r="B38" connectionId="0">
    <xmlCellPr id="1" xr6:uid="{00000000-0010-0000-0B00-000001000000}" uniqueName="DO_Razon_Social">
      <xmlPr mapId="144" xpath="/ManifestacionInteres/DatosOferente/@DO_Razon_Social" xmlDataType="string"/>
    </xmlCellPr>
  </singleXmlCell>
  <singleXmlCell id="26" xr6:uid="{00000000-000C-0000-FFFF-FFFF0C000000}" r="I39" connectionId="0">
    <xmlCellPr id="1" xr6:uid="{00000000-0010-0000-0C00-000001000000}" uniqueName="DCI_Objeto_Contrato">
      <xmlPr mapId="144" xpath="/ManifestacionInteres/DatosContratoInvitacion_General/@DCI_Objeto_Contrato" xmlDataType="string"/>
    </xmlCellPr>
  </singleXmlCell>
  <singleXmlCell id="29" xr6:uid="{00000000-000C-0000-FFFF-FFFF0D000000}" r="D167" connectionId="0">
    <xmlCellPr id="1" xr6:uid="{00000000-0010-0000-0D00-000001000000}" uniqueName="TalentoHumano_cumple">
      <xmlPr mapId="144" xpath="/ManifestacionInteres/TalentoHumano/@TalentoHumano_cumple" xmlDataType="string"/>
    </xmlCellPr>
  </singleXmlCell>
  <singleXmlCell id="30" xr6:uid="{00000000-000C-0000-FFFF-FFFF0E000000}" r="G167" connectionId="0">
    <xmlCellPr id="1" xr6:uid="{00000000-0010-0000-0E00-000001000000}" uniqueName="Infraestructura_Cumple">
      <xmlPr mapId="144" xpath="/ManifestacionInteres/Infraestructura/@Infraestructura_Cumple" xmlDataType="string"/>
    </xmlCellPr>
  </singleXmlCell>
  <singleXmlCell id="31" xr6:uid="{00000000-000C-0000-FFFF-FFFF0F000000}" r="N165" connectionId="0">
    <xmlCellPr id="1" xr6:uid="{00000000-0010-0000-0F00-000001000000}" uniqueName="D_Certificado">
      <xmlPr mapId="144" xpath="/ManifestacionInteres/Discapacidad/@D_Certificado" xmlDataType="string"/>
    </xmlCellPr>
  </singleXmlCell>
  <singleXmlCell id="32" xr6:uid="{00000000-000C-0000-FFFF-FFFF10000000}" r="F179" connectionId="0">
    <xmlCellPr id="1" xr6:uid="{00000000-0010-0000-1000-000001000000}" uniqueName="CON_dotacion">
      <xmlPr mapId="144" xpath="/ManifestacionInteres/Contrapartida/@CON_dotacion" xmlDataType="decimal"/>
    </xmlCellPr>
  </singleXmlCell>
  <singleXmlCell id="33" xr6:uid="{00000000-000C-0000-FFFF-FFFF11000000}" r="F180" connectionId="0">
    <xmlCellPr id="1" xr6:uid="{00000000-0010-0000-1100-000001000000}" uniqueName="CON_talento_humano">
      <xmlPr mapId="144" xpath="/ManifestacionInteres/Contrapartida/@CON_talento_humano" xmlDataType="anyType"/>
    </xmlCellPr>
  </singleXmlCell>
  <singleXmlCell id="34" xr6:uid="{00000000-000C-0000-FFFF-FFFF12000000}" r="F181" connectionId="0">
    <xmlCellPr id="1" xr6:uid="{00000000-0010-0000-1200-000001000000}" uniqueName="CON_equipos_medicion">
      <xmlPr mapId="144" xpath="/ManifestacionInteres/Contrapartida/@CON_equipos_medicion" xmlDataType="anyType"/>
    </xmlCellPr>
  </singleXmlCell>
  <singleXmlCell id="35" xr6:uid="{00000000-000C-0000-FFFF-FFFF13000000}" r="F182" connectionId="0">
    <xmlCellPr id="1" xr6:uid="{00000000-0010-0000-1300-000001000000}" uniqueName="CON_bienes_y_servicios">
      <xmlPr mapId="144" xpath="/ManifestacionInteres/Contrapartida/@CON_bienes_y_servicios" xmlDataType="anyType"/>
    </xmlCellPr>
  </singleXmlCell>
  <singleXmlCell id="36" xr6:uid="{00000000-000C-0000-FFFF-FFFF14000000}" r="C185" connectionId="0">
    <xmlCellPr id="1" xr6:uid="{00000000-0010-0000-1400-000001000000}" uniqueName="CON_total_contrapartida">
      <xmlPr mapId="144" xpath="/ManifestacionInteres/Contrapartida/@CON_total_contrapartida" xmlDataType="anyType"/>
    </xmlCellPr>
  </singleXmlCell>
  <singleXmlCell id="37" xr6:uid="{00000000-000C-0000-FFFF-FFFF15000000}" r="E185" connectionId="0">
    <xmlCellPr id="1" xr6:uid="{00000000-0010-0000-1500-000001000000}" uniqueName="CON_Es_igual_a">
      <xmlPr mapId="144" xpath="/ManifestacionInteres/Contrapartida/@CON_Es_igual_a" xmlDataType="anyType"/>
    </xmlCellPr>
  </singleXmlCell>
  <singleXmlCell id="38" xr6:uid="{00000000-000C-0000-FFFF-FFFF16000000}" r="G179" connectionId="0">
    <xmlCellPr id="1" xr6:uid="{00000000-0010-0000-1600-000001000000}" uniqueName="CON_dotacion_total">
      <xmlPr mapId="144" xpath="/ManifestacionInteres/Contrapartida/@CON_dotacion_total" xmlDataType="anyType"/>
    </xmlCellPr>
  </singleXmlCell>
  <singleXmlCell id="39" xr6:uid="{00000000-000C-0000-FFFF-FFFF17000000}" r="G180" connectionId="0">
    <xmlCellPr id="1" xr6:uid="{00000000-0010-0000-1700-000001000000}" uniqueName="CON_talento_humano_total">
      <xmlPr mapId="144" xpath="/ManifestacionInteres/Contrapartida/@CON_talento_humano_total" xmlDataType="anyType"/>
    </xmlCellPr>
  </singleXmlCell>
  <singleXmlCell id="40" xr6:uid="{00000000-000C-0000-FFFF-FFFF18000000}" r="G181" connectionId="0">
    <xmlCellPr id="1" xr6:uid="{00000000-0010-0000-1800-000001000000}" uniqueName="CON_equipos_medicion_total">
      <xmlPr mapId="144" xpath="/ManifestacionInteres/Contrapartida/@CON_equipos_medicion_total" xmlDataType="anyType"/>
    </xmlCellPr>
  </singleXmlCell>
  <singleXmlCell id="41" xr6:uid="{00000000-000C-0000-FFFF-FFFF19000000}" r="G182" connectionId="0">
    <xmlCellPr id="1" xr6:uid="{00000000-0010-0000-1900-000001000000}" uniqueName="CON_bienes_y_servicios_total">
      <xmlPr mapId="144" xpath="/ManifestacionInteres/Contrapartida/@CON_bienes_y_servicios_total" xmlDataType="anyType"/>
    </xmlCellPr>
  </singleXmlCell>
  <singleXmlCell id="42" xr6:uid="{00000000-000C-0000-FFFF-FFFF1A000000}" r="M179" connectionId="0">
    <xmlCellPr id="1" xr6:uid="{00000000-0010-0000-1A00-000001000000}" uniqueName="VTA_Control_social">
      <xmlPr mapId="144" xpath="/ManifestacionInteres/ValoresTecnicosAgregados/@VTA_Control_social" xmlDataType="anyType"/>
    </xmlCellPr>
  </singleXmlCell>
  <singleXmlCell id="43" xr6:uid="{00000000-000C-0000-FFFF-FFFF1B000000}" r="M180" connectionId="0">
    <xmlCellPr id="1" xr6:uid="{00000000-0010-0000-1B00-000001000000}" uniqueName="VTA_Logisitica">
      <xmlPr mapId="144" xpath="/ManifestacionInteres/ValoresTecnicosAgregados/@VTA_Logisitica" xmlDataType="anyType"/>
    </xmlCellPr>
  </singleXmlCell>
  <singleXmlCell id="44" xr6:uid="{00000000-000C-0000-FFFF-FFFF1C000000}" r="M181" connectionId="0">
    <xmlCellPr id="1" xr6:uid="{00000000-0010-0000-1C00-000001000000}" uniqueName="VTA_kit_control_social">
      <xmlPr mapId="144" xpath="/ManifestacionInteres/ValoresTecnicosAgregados/@VTA_kit_control_social" xmlDataType="anyType"/>
    </xmlCellPr>
  </singleXmlCell>
  <singleXmlCell id="45" xr6:uid="{00000000-000C-0000-FFFF-FFFF1D000000}" r="M182" connectionId="0">
    <xmlCellPr id="1" xr6:uid="{00000000-0010-0000-1D00-000001000000}" uniqueName="VTA_plan_comunicacion">
      <xmlPr mapId="144" xpath="/ManifestacionInteres/ValoresTecnicosAgregados/@VTA_plan_comunicacion" xmlDataType="anyType"/>
    </xmlCellPr>
  </singleXmlCell>
  <singleXmlCell id="46" xr6:uid="{00000000-000C-0000-FFFF-FFFF1E000000}" r="M183" connectionId="0">
    <xmlCellPr id="1" xr6:uid="{00000000-0010-0000-1E00-000001000000}" uniqueName="VTA_Valor_agregado">
      <xmlPr mapId="144" xpath="/ManifestacionInteres/ValoresTecnicosAgregados/@VTA_Valor_agregado" xmlDataType="anyType"/>
    </xmlCellPr>
  </singleXmlCell>
  <singleXmlCell id="47" xr6:uid="{00000000-000C-0000-FFFF-FFFF1F000000}" r="R179" connectionId="0">
    <xmlCellPr id="1" xr6:uid="{00000000-0010-0000-1F00-000001000000}" uniqueName="VTA_Control_social_total">
      <xmlPr mapId="144" xpath="/ManifestacionInteres/ValoresTecnicosAgregados/@VTA_Control_social_total" xmlDataType="anyType"/>
    </xmlCellPr>
  </singleXmlCell>
  <singleXmlCell id="48" xr6:uid="{00000000-000C-0000-FFFF-FFFF20000000}" r="N180" connectionId="0">
    <xmlCellPr id="1" xr6:uid="{00000000-0010-0000-2000-000001000000}" uniqueName="VTA_Logisitica_total">
      <xmlPr mapId="144" xpath="/ManifestacionInteres/ValoresTecnicosAgregados/@VTA_Logisitica_total" xmlDataType="anyType"/>
    </xmlCellPr>
  </singleXmlCell>
  <singleXmlCell id="49" xr6:uid="{00000000-000C-0000-FFFF-FFFF21000000}" r="N181" connectionId="0">
    <xmlCellPr id="1" xr6:uid="{00000000-0010-0000-2100-000001000000}" uniqueName="VTA_kit_control_social_total">
      <xmlPr mapId="144" xpath="/ManifestacionInteres/ValoresTecnicosAgregados/@VTA_kit_control_social_total" xmlDataType="anyType"/>
    </xmlCellPr>
  </singleXmlCell>
  <singleXmlCell id="50" xr6:uid="{00000000-000C-0000-FFFF-FFFF22000000}" r="N182" connectionId="0">
    <xmlCellPr id="1" xr6:uid="{00000000-0010-0000-2200-000001000000}" uniqueName="VTA_plan_comunicacion_total">
      <xmlPr mapId="144" xpath="/ManifestacionInteres/ValoresTecnicosAgregados/@VTA_plan_comunicacion_total" xmlDataType="anyType"/>
    </xmlCellPr>
  </singleXmlCell>
  <singleXmlCell id="51" xr6:uid="{00000000-000C-0000-FFFF-FFFF23000000}" r="N183" connectionId="0">
    <xmlCellPr id="1" xr6:uid="{00000000-0010-0000-2300-000001000000}" uniqueName="VTA_Valor_agregado_total">
      <xmlPr mapId="144" xpath="/ManifestacionInteres/ValoresTecnicosAgregados/@VTA_Valor_agregado_total" xmlDataType="anyType"/>
    </xmlCellPr>
  </singleXmlCell>
  <singleXmlCell id="52" xr6:uid="{00000000-000C-0000-FFFF-FFFF24000000}" r="J185" connectionId="0">
    <xmlCellPr id="1" xr6:uid="{00000000-0010-0000-2400-000001000000}" uniqueName="VTA_total_vta">
      <xmlPr mapId="144" xpath="/ManifestacionInteres/ValoresTecnicosAgregados/@VTA_total_vta" xmlDataType="anyType"/>
    </xmlCellPr>
  </singleXmlCell>
  <singleXmlCell id="53" xr6:uid="{00000000-000C-0000-FFFF-FFFF25000000}" r="M185" connectionId="0">
    <xmlCellPr id="1" xr6:uid="{00000000-0010-0000-2500-000001000000}" uniqueName="VTA_Es_igual_a">
      <xmlPr mapId="144" xpath="/ManifestacionInteres/ValoresTecnicosAgregados/@VTA_Es_igual_a" xmlDataType="anyType"/>
    </xmlCellPr>
  </singleXmlCell>
  <singleXmlCell id="54" xr6:uid="{00000000-000C-0000-FFFF-FFFF26000000}" r="C193" connectionId="0">
    <xmlCellPr id="1" xr6:uid="{00000000-0010-0000-2600-000001000000}" uniqueName="TRA_Fecha_Pesronaria_juridica">
      <xmlPr mapId="144" xpath="/ManifestacionInteres/Trayectoria/@TRA_Fecha_Pesronaria_juridica" xmlDataType="date"/>
    </xmlCellPr>
  </singleXmlCell>
  <singleXmlCell id="55" xr6:uid="{00000000-000C-0000-FFFF-FFFF27000000}" r="E193" connectionId="0">
    <xmlCellPr id="1" xr6:uid="{00000000-0010-0000-2700-000001000000}" uniqueName="TRA_resolucion">
      <xmlPr mapId="144" xpath="/ManifestacionInteres/Trayectoria/@TRA_resolucion" xmlDataType="int"/>
    </xmlCellPr>
  </singleXmlCell>
  <singleXmlCell id="56" xr6:uid="{00000000-000C-0000-FFFF-FFFF28000000}" r="H193" connectionId="0">
    <xmlCellPr id="1" xr6:uid="{00000000-0010-0000-2800-000001000000}" uniqueName="TRA_Representante_legal">
      <xmlPr mapId="144" xpath="/ManifestacionInteres/Trayectoria/@TRA_Representante_legal" xmlDataType="string"/>
    </xmlCellPr>
  </singleXmlCell>
  <singleXmlCell id="57" xr6:uid="{00000000-000C-0000-FFFF-FFFF29000000}" r="K193" connectionId="0">
    <xmlCellPr id="1" xr6:uid="{00000000-0010-0000-2900-000001000000}" uniqueName="TRA_Fecha_inicio_contrato_antiguo_SNBF">
      <xmlPr mapId="144" xpath="/ManifestacionInteres/Trayectoria/@TRA_Fecha_inicio_contrato_antiguo_SNBF" xmlDataType="date"/>
    </xmlCellPr>
  </singleXmlCell>
  <singleXmlCell id="58" xr6:uid="{00000000-000C-0000-FFFF-FFFF2A000000}" r="C212" connectionId="0">
    <xmlCellPr id="1" xr6:uid="{00000000-0010-0000-2A00-000001000000}" uniqueName="ACP_Representante_legal">
      <xmlPr mapId="144" xpath="/ManifestacionInteres/Aceptacion/@ACP_Representante_legal" xmlDataType="string"/>
    </xmlCellPr>
  </singleXmlCell>
  <singleXmlCell id="59" xr6:uid="{00000000-000C-0000-FFFF-FFFF2B000000}" r="H211" connectionId="0">
    <xmlCellPr id="1" xr6:uid="{00000000-0010-0000-2B00-000001000000}" uniqueName="ACP_direccion_comercial">
      <xmlPr mapId="144" xpath="/ManifestacionInteres/Aceptacion/@ACP_direccion_comercial" xmlDataType="string"/>
    </xmlCellPr>
  </singleXmlCell>
  <singleXmlCell id="60" xr6:uid="{00000000-000C-0000-FFFF-FFFF2C000000}" r="H212" connectionId="0">
    <xmlCellPr id="1" xr6:uid="{00000000-0010-0000-2C00-000001000000}" uniqueName="ACP_telefono">
      <xmlPr mapId="144" xpath="/ManifestacionInteres/Aceptacion/@ACP_telefono" xmlDataType="string"/>
    </xmlCellPr>
  </singleXmlCell>
  <singleXmlCell id="61" xr6:uid="{00000000-000C-0000-FFFF-FFFF2D000000}" r="K211" connectionId="0">
    <xmlCellPr id="1" xr6:uid="{00000000-0010-0000-2D00-000001000000}" uniqueName="ACP_domicilio_legal">
      <xmlPr mapId="144" xpath="/ManifestacionInteres/Aceptacion/@ACP_domicilio_legal" xmlDataType="string"/>
    </xmlCellPr>
  </singleXmlCell>
  <singleXmlCell id="62" xr6:uid="{00000000-000C-0000-FFFF-FFFF2E000000}" r="K212" connectionId="0">
    <xmlCellPr id="1" xr6:uid="{00000000-0010-0000-2E00-000001000000}"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00000000-000C-0000-FFFF-FFFF32000000}" r="C15" connectionId="0">
    <xmlCellPr id="1" xr6:uid="{00000000-0010-0000-3200-000001000000}" uniqueName="DP_Asunto_ManifestacionInteres_No">
      <xmlPr mapId="145" xpath="/ManifestacionInteres/DatosProceso/@DP_Asunto_ManifestacionInteres_No" xmlDataType="string"/>
    </xmlCellPr>
  </singleXmlCell>
  <singleXmlCell id="64" xr6:uid="{00000000-000C-0000-FFFF-FFFF33000000}" r="H15" connectionId="0">
    <xmlCellPr id="1" xr6:uid="{00000000-0010-0000-3300-000001000000}" uniqueName="DP_Regional_ICBF">
      <xmlPr mapId="145" xpath="/ManifestacionInteres/DatosProceso/@DP_Regional_ICBF" xmlDataType="string"/>
    </xmlCellPr>
  </singleXmlCell>
  <singleXmlCell id="65" xr6:uid="{00000000-000C-0000-FFFF-FFFF34000000}" r="J15" connectionId="0">
    <xmlCellPr id="1" xr6:uid="{00000000-0010-0000-3400-000001000000}" uniqueName="DP_Tipo_de_Oferente">
      <xmlPr mapId="145" xpath="/ManifestacionInteres/DatosProceso/@DP_Tipo_de_Oferente" xmlDataType="string"/>
    </xmlCellPr>
  </singleXmlCell>
  <singleXmlCell id="66" xr6:uid="{00000000-000C-0000-FFFF-FFFF35000000}" r="N15" connectionId="0">
    <xmlCellPr id="1" xr6:uid="{00000000-0010-0000-3500-000001000000}" uniqueName="DP_PorcentajeParticipacion">
      <xmlPr mapId="145" xpath="/ManifestacionInteres/DatosProceso/@DP_PorcentajeParticipacion" xmlDataType="string"/>
    </xmlCellPr>
  </singleXmlCell>
  <singleXmlCell id="67" xr6:uid="{00000000-000C-0000-FFFF-FFFF36000000}" r="P4" connectionId="0">
    <xmlCellPr id="1" xr6:uid="{00000000-0010-0000-3600-000001000000}" uniqueName="Fecha">
      <xmlPr mapId="145" xpath="/ManifestacionInteres/DatosProceso/@Fecha" xmlDataType="dateTime"/>
    </xmlCellPr>
  </singleXmlCell>
  <singleXmlCell id="68" xr6:uid="{00000000-000C-0000-FFFF-FFFF37000000}" r="B20" connectionId="0">
    <xmlCellPr id="1" xr6:uid="{00000000-0010-0000-3700-000001000000}" uniqueName="DO_NIT">
      <xmlPr mapId="145" xpath="/ManifestacionInteres/DatosOferente/@DO_NIT" xmlDataType="int"/>
    </xmlCellPr>
  </singleXmlCell>
  <singleXmlCell id="69" xr6:uid="{00000000-000C-0000-FFFF-FFFF38000000}" r="F19" connectionId="0">
    <xmlCellPr id="1" xr6:uid="{00000000-0010-0000-3800-000001000000}" uniqueName="DO_NIT_UT">
      <xmlPr mapId="145" xpath="/ManifestacionInteres/DatosOferente/@DO_NIT_UT" xmlDataType="int"/>
    </xmlCellPr>
  </singleXmlCell>
  <singleXmlCell id="70" xr6:uid="{00000000-000C-0000-FFFF-FFFF39000000}" r="F20" connectionId="0">
    <xmlCellPr id="1" xr6:uid="{00000000-0010-0000-3900-000001000000}" uniqueName="DO_Razon_Social_UT">
      <xmlPr mapId="145" xpath="/ManifestacionInteres/DatosOferente/@DO_Razon_Social_UT" xmlDataType="string"/>
    </xmlCellPr>
  </singleXmlCell>
  <singleXmlCell id="72" xr6:uid="{00000000-000C-0000-FFFF-FFFF3A000000}" r="B38" connectionId="0">
    <xmlCellPr id="1" xr6:uid="{00000000-0010-0000-3A00-000001000000}" uniqueName="DO_Razon_Social">
      <xmlPr mapId="145" xpath="/ManifestacionInteres/DatosOferente/@DO_Razon_Social" xmlDataType="string"/>
    </xmlCellPr>
  </singleXmlCell>
  <singleXmlCell id="73" xr6:uid="{00000000-000C-0000-FFFF-FFFF3B000000}" r="I39" connectionId="0">
    <xmlCellPr id="1" xr6:uid="{00000000-0010-0000-3B00-000001000000}" uniqueName="DCI_Objeto_Contrato">
      <xmlPr mapId="145" xpath="/ManifestacionInteres/DatosContratoInvitacion_General/@DCI_Objeto_Contrato" xmlDataType="string"/>
    </xmlCellPr>
  </singleXmlCell>
  <singleXmlCell id="74" xr6:uid="{00000000-000C-0000-FFFF-FFFF3C000000}" r="N165" connectionId="0">
    <xmlCellPr id="1" xr6:uid="{00000000-0010-0000-3C00-000001000000}" uniqueName="D_Certificado">
      <xmlPr mapId="145" xpath="/ManifestacionInteres/Discapacidad/@D_Certificado" xmlDataType="string"/>
    </xmlCellPr>
  </singleXmlCell>
  <singleXmlCell id="75" xr6:uid="{00000000-000C-0000-FFFF-FFFF3D000000}" r="G167" connectionId="0">
    <xmlCellPr id="1" xr6:uid="{00000000-0010-0000-3D00-000001000000}" uniqueName="Infraestructura_Cumple">
      <xmlPr mapId="145" xpath="/ManifestacionInteres/Infraestructura/@Infraestructura_Cumple" xmlDataType="string"/>
    </xmlCellPr>
  </singleXmlCell>
  <singleXmlCell id="76" xr6:uid="{00000000-000C-0000-FFFF-FFFF3E000000}" r="D167" connectionId="0">
    <xmlCellPr id="1" xr6:uid="{00000000-0010-0000-3E00-000001000000}" uniqueName="TalentoHumano_cumple">
      <xmlPr mapId="145" xpath="/ManifestacionInteres/TalentoHumano/@TalentoHumano_cumple" xmlDataType="string"/>
    </xmlCellPr>
  </singleXmlCell>
  <singleXmlCell id="77" xr6:uid="{00000000-000C-0000-FFFF-FFFF3F000000}" r="F179" connectionId="0">
    <xmlCellPr id="1" xr6:uid="{00000000-0010-0000-3F00-000001000000}" uniqueName="CON_dotacion">
      <xmlPr mapId="145" xpath="/ManifestacionInteres/Contrapartida/@CON_dotacion" xmlDataType="decimal"/>
    </xmlCellPr>
  </singleXmlCell>
  <singleXmlCell id="78" xr6:uid="{00000000-000C-0000-FFFF-FFFF40000000}" r="F180" connectionId="0">
    <xmlCellPr id="1" xr6:uid="{00000000-0010-0000-4000-000001000000}" uniqueName="CON_talento_humano">
      <xmlPr mapId="145" xpath="/ManifestacionInteres/Contrapartida/@CON_talento_humano" xmlDataType="anyType"/>
    </xmlCellPr>
  </singleXmlCell>
  <singleXmlCell id="79" xr6:uid="{00000000-000C-0000-FFFF-FFFF41000000}" r="F181" connectionId="0">
    <xmlCellPr id="1" xr6:uid="{00000000-0010-0000-4100-000001000000}" uniqueName="CON_equipos_medicion">
      <xmlPr mapId="145" xpath="/ManifestacionInteres/Contrapartida/@CON_equipos_medicion" xmlDataType="anyType"/>
    </xmlCellPr>
  </singleXmlCell>
  <singleXmlCell id="80" xr6:uid="{00000000-000C-0000-FFFF-FFFF42000000}" r="F182" connectionId="0">
    <xmlCellPr id="1" xr6:uid="{00000000-0010-0000-4200-000001000000}" uniqueName="CON_bienes_y_servicios">
      <xmlPr mapId="145" xpath="/ManifestacionInteres/Contrapartida/@CON_bienes_y_servicios" xmlDataType="anyType"/>
    </xmlCellPr>
  </singleXmlCell>
  <singleXmlCell id="81" xr6:uid="{00000000-000C-0000-FFFF-FFFF43000000}" r="C185" connectionId="0">
    <xmlCellPr id="1" xr6:uid="{00000000-0010-0000-4300-000001000000}" uniqueName="CON_total_contrapartida">
      <xmlPr mapId="145" xpath="/ManifestacionInteres/Contrapartida/@CON_total_contrapartida" xmlDataType="anyType"/>
    </xmlCellPr>
  </singleXmlCell>
  <singleXmlCell id="82" xr6:uid="{00000000-000C-0000-FFFF-FFFF44000000}" r="E185" connectionId="0">
    <xmlCellPr id="1" xr6:uid="{00000000-0010-0000-4400-000001000000}" uniqueName="CON_Es_igual_a">
      <xmlPr mapId="145" xpath="/ManifestacionInteres/Contrapartida/@CON_Es_igual_a" xmlDataType="anyType"/>
    </xmlCellPr>
  </singleXmlCell>
  <singleXmlCell id="83" xr6:uid="{00000000-000C-0000-FFFF-FFFF45000000}" r="G179" connectionId="0">
    <xmlCellPr id="1" xr6:uid="{00000000-0010-0000-4500-000001000000}" uniqueName="CON_dotacion_total">
      <xmlPr mapId="145" xpath="/ManifestacionInteres/Contrapartida/@CON_dotacion_total" xmlDataType="anyType"/>
    </xmlCellPr>
  </singleXmlCell>
  <singleXmlCell id="84" xr6:uid="{00000000-000C-0000-FFFF-FFFF46000000}" r="G180" connectionId="0">
    <xmlCellPr id="1" xr6:uid="{00000000-0010-0000-4600-000001000000}" uniqueName="CON_talento_humano_total">
      <xmlPr mapId="145" xpath="/ManifestacionInteres/Contrapartida/@CON_talento_humano_total" xmlDataType="anyType"/>
    </xmlCellPr>
  </singleXmlCell>
  <singleXmlCell id="85" xr6:uid="{00000000-000C-0000-FFFF-FFFF47000000}" r="G181" connectionId="0">
    <xmlCellPr id="1" xr6:uid="{00000000-0010-0000-4700-000001000000}" uniqueName="CON_equipos_medicion_total">
      <xmlPr mapId="145" xpath="/ManifestacionInteres/Contrapartida/@CON_equipos_medicion_total" xmlDataType="anyType"/>
    </xmlCellPr>
  </singleXmlCell>
  <singleXmlCell id="86" xr6:uid="{00000000-000C-0000-FFFF-FFFF48000000}" r="G182" connectionId="0">
    <xmlCellPr id="1" xr6:uid="{00000000-0010-0000-4800-000001000000}" uniqueName="CON_bienes_y_servicios_total">
      <xmlPr mapId="145" xpath="/ManifestacionInteres/Contrapartida/@CON_bienes_y_servicios_total" xmlDataType="anyType"/>
    </xmlCellPr>
  </singleXmlCell>
  <singleXmlCell id="87" xr6:uid="{00000000-000C-0000-FFFF-FFFF49000000}" r="M179" connectionId="0">
    <xmlCellPr id="1" xr6:uid="{00000000-0010-0000-4900-000001000000}" uniqueName="VTA_Control_social">
      <xmlPr mapId="145" xpath="/ManifestacionInteres/ValoresTecnicosAgregados/@VTA_Control_social" xmlDataType="anyType"/>
    </xmlCellPr>
  </singleXmlCell>
  <singleXmlCell id="88" xr6:uid="{00000000-000C-0000-FFFF-FFFF4A000000}" r="M180" connectionId="0">
    <xmlCellPr id="1" xr6:uid="{00000000-0010-0000-4A00-000001000000}" uniqueName="VTA_Logisitica">
      <xmlPr mapId="145" xpath="/ManifestacionInteres/ValoresTecnicosAgregados/@VTA_Logisitica" xmlDataType="anyType"/>
    </xmlCellPr>
  </singleXmlCell>
  <singleXmlCell id="89" xr6:uid="{00000000-000C-0000-FFFF-FFFF4B000000}" r="M181" connectionId="0">
    <xmlCellPr id="1" xr6:uid="{00000000-0010-0000-4B00-000001000000}" uniqueName="VTA_kit_control_social">
      <xmlPr mapId="145" xpath="/ManifestacionInteres/ValoresTecnicosAgregados/@VTA_kit_control_social" xmlDataType="anyType"/>
    </xmlCellPr>
  </singleXmlCell>
  <singleXmlCell id="90" xr6:uid="{00000000-000C-0000-FFFF-FFFF4C000000}" r="M182" connectionId="0">
    <xmlCellPr id="1" xr6:uid="{00000000-0010-0000-4C00-000001000000}" uniqueName="VTA_plan_comunicacion">
      <xmlPr mapId="145" xpath="/ManifestacionInteres/ValoresTecnicosAgregados/@VTA_plan_comunicacion" xmlDataType="anyType"/>
    </xmlCellPr>
  </singleXmlCell>
  <singleXmlCell id="91" xr6:uid="{00000000-000C-0000-FFFF-FFFF4D000000}" r="M183" connectionId="0">
    <xmlCellPr id="1" xr6:uid="{00000000-0010-0000-4D00-000001000000}" uniqueName="VTA_Valor_agregado">
      <xmlPr mapId="145" xpath="/ManifestacionInteres/ValoresTecnicosAgregados/@VTA_Valor_agregado" xmlDataType="anyType"/>
    </xmlCellPr>
  </singleXmlCell>
  <singleXmlCell id="92" xr6:uid="{00000000-000C-0000-FFFF-FFFF4E000000}" r="S179" connectionId="0">
    <xmlCellPr id="1" xr6:uid="{00000000-0010-0000-4E00-000001000000}" uniqueName="VTA_Control_social_total">
      <xmlPr mapId="145" xpath="/ManifestacionInteres/ValoresTecnicosAgregados/@VTA_Control_social_total" xmlDataType="anyType"/>
    </xmlCellPr>
  </singleXmlCell>
  <singleXmlCell id="93" xr6:uid="{00000000-000C-0000-FFFF-FFFF4F000000}" r="N180" connectionId="0">
    <xmlCellPr id="1" xr6:uid="{00000000-0010-0000-4F00-000001000000}" uniqueName="VTA_Logisitica_total">
      <xmlPr mapId="145" xpath="/ManifestacionInteres/ValoresTecnicosAgregados/@VTA_Logisitica_total" xmlDataType="anyType"/>
    </xmlCellPr>
  </singleXmlCell>
  <singleXmlCell id="94" xr6:uid="{00000000-000C-0000-FFFF-FFFF50000000}" r="N181" connectionId="0">
    <xmlCellPr id="1" xr6:uid="{00000000-0010-0000-5000-000001000000}" uniqueName="VTA_kit_control_social_total">
      <xmlPr mapId="145" xpath="/ManifestacionInteres/ValoresTecnicosAgregados/@VTA_kit_control_social_total" xmlDataType="anyType"/>
    </xmlCellPr>
  </singleXmlCell>
  <singleXmlCell id="95" xr6:uid="{00000000-000C-0000-FFFF-FFFF51000000}" r="N182" connectionId="0">
    <xmlCellPr id="1" xr6:uid="{00000000-0010-0000-5100-000001000000}" uniqueName="VTA_plan_comunicacion_total">
      <xmlPr mapId="145" xpath="/ManifestacionInteres/ValoresTecnicosAgregados/@VTA_plan_comunicacion_total" xmlDataType="anyType"/>
    </xmlCellPr>
  </singleXmlCell>
  <singleXmlCell id="96" xr6:uid="{00000000-000C-0000-FFFF-FFFF52000000}" r="N183" connectionId="0">
    <xmlCellPr id="1" xr6:uid="{00000000-0010-0000-5200-000001000000}" uniqueName="VTA_Valor_agregado_total">
      <xmlPr mapId="145" xpath="/ManifestacionInteres/ValoresTecnicosAgregados/@VTA_Valor_agregado_total" xmlDataType="anyType"/>
    </xmlCellPr>
  </singleXmlCell>
  <singleXmlCell id="97" xr6:uid="{00000000-000C-0000-FFFF-FFFF53000000}" r="J185" connectionId="0">
    <xmlCellPr id="1" xr6:uid="{00000000-0010-0000-5300-000001000000}" uniqueName="VTA_total_vta">
      <xmlPr mapId="145" xpath="/ManifestacionInteres/ValoresTecnicosAgregados/@VTA_total_vta" xmlDataType="anyType"/>
    </xmlCellPr>
  </singleXmlCell>
  <singleXmlCell id="99" xr6:uid="{00000000-000C-0000-FFFF-FFFF54000000}" r="M185" connectionId="0">
    <xmlCellPr id="1" xr6:uid="{00000000-0010-0000-5400-000001000000}" uniqueName="VTA_Es_igual_a">
      <xmlPr mapId="145" xpath="/ManifestacionInteres/ValoresTecnicosAgregados/@VTA_Es_igual_a" xmlDataType="anyType"/>
    </xmlCellPr>
  </singleXmlCell>
  <singleXmlCell id="100" xr6:uid="{00000000-000C-0000-FFFF-FFFF55000000}" r="C193" connectionId="0">
    <xmlCellPr id="1" xr6:uid="{00000000-0010-0000-5500-000001000000}" uniqueName="TRA_Fecha_Pesronaria_juridica">
      <xmlPr mapId="145" xpath="/ManifestacionInteres/Trayectoria/@TRA_Fecha_Pesronaria_juridica" xmlDataType="date"/>
    </xmlCellPr>
  </singleXmlCell>
  <singleXmlCell id="101" xr6:uid="{00000000-000C-0000-FFFF-FFFF56000000}" r="E193" connectionId="0">
    <xmlCellPr id="1" xr6:uid="{00000000-0010-0000-5600-000001000000}" uniqueName="TRA_resolucion">
      <xmlPr mapId="145" xpath="/ManifestacionInteres/Trayectoria/@TRA_resolucion" xmlDataType="int"/>
    </xmlCellPr>
  </singleXmlCell>
  <singleXmlCell id="103" xr6:uid="{00000000-000C-0000-FFFF-FFFF57000000}" r="H193" connectionId="0">
    <xmlCellPr id="1" xr6:uid="{00000000-0010-0000-5700-000001000000}" uniqueName="TRA_Representante_legal">
      <xmlPr mapId="145" xpath="/ManifestacionInteres/Trayectoria/@TRA_Representante_legal" xmlDataType="string"/>
    </xmlCellPr>
  </singleXmlCell>
  <singleXmlCell id="104" xr6:uid="{00000000-000C-0000-FFFF-FFFF58000000}" r="K193" connectionId="0">
    <xmlCellPr id="1" xr6:uid="{00000000-0010-0000-5800-000001000000}" uniqueName="TRA_Fecha_inicio_contrato_antiguo_SNBF">
      <xmlPr mapId="145" xpath="/ManifestacionInteres/Trayectoria/@TRA_Fecha_inicio_contrato_antiguo_SNBF" xmlDataType="date"/>
    </xmlCellPr>
  </singleXmlCell>
  <singleXmlCell id="105" xr6:uid="{00000000-000C-0000-FFFF-FFFF59000000}" r="C212" connectionId="0">
    <xmlCellPr id="1" xr6:uid="{00000000-0010-0000-5900-000001000000}" uniqueName="ACP_Representante_legal">
      <xmlPr mapId="145" xpath="/ManifestacionInteres/Aceptacion/@ACP_Representante_legal" xmlDataType="string"/>
    </xmlCellPr>
  </singleXmlCell>
  <singleXmlCell id="106" xr6:uid="{00000000-000C-0000-FFFF-FFFF5A000000}" r="H211" connectionId="0">
    <xmlCellPr id="1" xr6:uid="{00000000-0010-0000-5A00-000001000000}" uniqueName="ACP_direccion_comercial">
      <xmlPr mapId="145" xpath="/ManifestacionInteres/Aceptacion/@ACP_direccion_comercial" xmlDataType="string"/>
    </xmlCellPr>
  </singleXmlCell>
  <singleXmlCell id="107" xr6:uid="{00000000-000C-0000-FFFF-FFFF5B000000}" r="H212" connectionId="0">
    <xmlCellPr id="1" xr6:uid="{00000000-0010-0000-5B00-000001000000}" uniqueName="ACP_telefono">
      <xmlPr mapId="145" xpath="/ManifestacionInteres/Aceptacion/@ACP_telefono" xmlDataType="string"/>
    </xmlCellPr>
  </singleXmlCell>
  <singleXmlCell id="108" xr6:uid="{00000000-000C-0000-FFFF-FFFF5C000000}" r="K211" connectionId="0">
    <xmlCellPr id="1" xr6:uid="{00000000-0010-0000-5C00-000001000000}" uniqueName="ACP_domicilio_legal">
      <xmlPr mapId="145" xpath="/ManifestacionInteres/Aceptacion/@ACP_domicilio_legal" xmlDataType="string"/>
    </xmlCellPr>
  </singleXmlCell>
  <singleXmlCell id="109" xr6:uid="{00000000-000C-0000-FFFF-FFFF5D000000}" r="K212" connectionId="0">
    <xmlCellPr id="1" xr6:uid="{00000000-0010-0000-5D00-000001000000}"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00000000-000C-0000-FFFF-FFFF61000000}" r="C15" connectionId="0">
    <xmlCellPr id="1" xr6:uid="{00000000-0010-0000-6100-000001000000}" uniqueName="DP_Asunto_ManifestacionInteres_No">
      <xmlPr mapId="146" xpath="/ManifestacionInteres/DatosProceso/@DP_Asunto_ManifestacionInteres_No" xmlDataType="string"/>
    </xmlCellPr>
  </singleXmlCell>
  <singleXmlCell id="111" xr6:uid="{00000000-000C-0000-FFFF-FFFF62000000}" r="H15" connectionId="0">
    <xmlCellPr id="1" xr6:uid="{00000000-0010-0000-6200-000001000000}" uniqueName="DP_Regional_ICBF">
      <xmlPr mapId="146" xpath="/ManifestacionInteres/DatosProceso/@DP_Regional_ICBF" xmlDataType="string"/>
    </xmlCellPr>
  </singleXmlCell>
  <singleXmlCell id="112" xr6:uid="{00000000-000C-0000-FFFF-FFFF63000000}" r="J15" connectionId="0">
    <xmlCellPr id="1" xr6:uid="{00000000-0010-0000-6300-000001000000}" uniqueName="DP_Tipo_de_Oferente">
      <xmlPr mapId="146" xpath="/ManifestacionInteres/DatosProceso/@DP_Tipo_de_Oferente" xmlDataType="string"/>
    </xmlCellPr>
  </singleXmlCell>
  <singleXmlCell id="113" xr6:uid="{00000000-000C-0000-FFFF-FFFF64000000}" r="N15" connectionId="0">
    <xmlCellPr id="1" xr6:uid="{00000000-0010-0000-6400-000001000000}" uniqueName="DP_PorcentajeParticipacion">
      <xmlPr mapId="146" xpath="/ManifestacionInteres/DatosProceso/@DP_PorcentajeParticipacion" xmlDataType="string"/>
    </xmlCellPr>
  </singleXmlCell>
  <singleXmlCell id="114" xr6:uid="{00000000-000C-0000-FFFF-FFFF65000000}" r="P4" connectionId="0">
    <xmlCellPr id="1" xr6:uid="{00000000-0010-0000-6500-000001000000}" uniqueName="Fecha">
      <xmlPr mapId="146" xpath="/ManifestacionInteres/DatosProceso/@Fecha" xmlDataType="dateTime"/>
    </xmlCellPr>
  </singleXmlCell>
  <singleXmlCell id="115" xr6:uid="{00000000-000C-0000-FFFF-FFFF66000000}" r="B20" connectionId="0">
    <xmlCellPr id="1" xr6:uid="{00000000-0010-0000-6600-000001000000}" uniqueName="DO_NIT">
      <xmlPr mapId="146" xpath="/ManifestacionInteres/DatosOferente/@DO_NIT" xmlDataType="int"/>
    </xmlCellPr>
  </singleXmlCell>
  <singleXmlCell id="116" xr6:uid="{00000000-000C-0000-FFFF-FFFF67000000}" r="F19" connectionId="0">
    <xmlCellPr id="1" xr6:uid="{00000000-0010-0000-6700-000001000000}" uniqueName="DO_NIT_UT">
      <xmlPr mapId="146" xpath="/ManifestacionInteres/DatosOferente/@DO_NIT_UT" xmlDataType="int"/>
    </xmlCellPr>
  </singleXmlCell>
  <singleXmlCell id="117" xr6:uid="{00000000-000C-0000-FFFF-FFFF68000000}" r="F20" connectionId="0">
    <xmlCellPr id="1" xr6:uid="{00000000-0010-0000-6800-000001000000}" uniqueName="DO_Razon_Social_UT">
      <xmlPr mapId="146" xpath="/ManifestacionInteres/DatosOferente/@DO_Razon_Social_UT" xmlDataType="string"/>
    </xmlCellPr>
  </singleXmlCell>
  <singleXmlCell id="118" xr6:uid="{00000000-000C-0000-FFFF-FFFF69000000}" r="B38" connectionId="0">
    <xmlCellPr id="1" xr6:uid="{00000000-0010-0000-6900-000001000000}" uniqueName="DO_Razon_Social">
      <xmlPr mapId="146" xpath="/ManifestacionInteres/DatosOferente/@DO_Razon_Social" xmlDataType="string"/>
    </xmlCellPr>
  </singleXmlCell>
  <singleXmlCell id="119" xr6:uid="{00000000-000C-0000-FFFF-FFFF6A000000}" r="I39" connectionId="0">
    <xmlCellPr id="1" xr6:uid="{00000000-0010-0000-6A00-000001000000}" uniqueName="DCI_Objeto_Contrato">
      <xmlPr mapId="146" xpath="/ManifestacionInteres/DatosContratoInvitacion_General/@DCI_Objeto_Contrato" xmlDataType="string"/>
    </xmlCellPr>
  </singleXmlCell>
  <singleXmlCell id="120" xr6:uid="{00000000-000C-0000-FFFF-FFFF6B000000}" r="N163" connectionId="0">
    <xmlCellPr id="1" xr6:uid="{00000000-0010-0000-6B00-000001000000}" uniqueName="D_Certificado">
      <xmlPr mapId="146" xpath="/ManifestacionInteres/Discapacidad/@D_Certificado" xmlDataType="string"/>
    </xmlCellPr>
  </singleXmlCell>
  <singleXmlCell id="121" xr6:uid="{00000000-000C-0000-FFFF-FFFF6C000000}" r="D165" connectionId="0">
    <xmlCellPr id="1" xr6:uid="{00000000-0010-0000-6C00-000001000000}" uniqueName="TalentoHumano_cumple">
      <xmlPr mapId="146" xpath="/ManifestacionInteres/TalentoHumano/@TalentoHumano_cumple" xmlDataType="string"/>
    </xmlCellPr>
  </singleXmlCell>
  <singleXmlCell id="122" xr6:uid="{00000000-000C-0000-FFFF-FFFF6D000000}" r="G165" connectionId="0">
    <xmlCellPr id="1" xr6:uid="{00000000-0010-0000-6D00-000001000000}" uniqueName="Infraestructura_Cumple">
      <xmlPr mapId="146" xpath="/ManifestacionInteres/Infraestructura/@Infraestructura_Cumple" xmlDataType="string"/>
    </xmlCellPr>
  </singleXmlCell>
  <singleXmlCell id="123" xr6:uid="{00000000-000C-0000-FFFF-FFFF6E000000}" r="F177" connectionId="0">
    <xmlCellPr id="1" xr6:uid="{00000000-0010-0000-6E00-000001000000}" uniqueName="CON_dotacion">
      <xmlPr mapId="146" xpath="/ManifestacionInteres/Contrapartida/@CON_dotacion" xmlDataType="decimal"/>
    </xmlCellPr>
  </singleXmlCell>
  <singleXmlCell id="124" xr6:uid="{00000000-000C-0000-FFFF-FFFF6F000000}" r="F178" connectionId="0">
    <xmlCellPr id="1" xr6:uid="{00000000-0010-0000-6F00-000001000000}" uniqueName="CON_talento_humano">
      <xmlPr mapId="146" xpath="/ManifestacionInteres/Contrapartida/@CON_talento_humano" xmlDataType="anyType"/>
    </xmlCellPr>
  </singleXmlCell>
  <singleXmlCell id="125" xr6:uid="{00000000-000C-0000-FFFF-FFFF70000000}" r="F179" connectionId="0">
    <xmlCellPr id="1" xr6:uid="{00000000-0010-0000-7000-000001000000}" uniqueName="CON_equipos_medicion">
      <xmlPr mapId="146" xpath="/ManifestacionInteres/Contrapartida/@CON_equipos_medicion" xmlDataType="anyType"/>
    </xmlCellPr>
  </singleXmlCell>
  <singleXmlCell id="126" xr6:uid="{00000000-000C-0000-FFFF-FFFF71000000}" r="F180" connectionId="0">
    <xmlCellPr id="1" xr6:uid="{00000000-0010-0000-7100-000001000000}" uniqueName="CON_bienes_y_servicios">
      <xmlPr mapId="146" xpath="/ManifestacionInteres/Contrapartida/@CON_bienes_y_servicios" xmlDataType="anyType"/>
    </xmlCellPr>
  </singleXmlCell>
  <singleXmlCell id="127" xr6:uid="{00000000-000C-0000-FFFF-FFFF72000000}" r="C183" connectionId="0">
    <xmlCellPr id="1" xr6:uid="{00000000-0010-0000-7200-000001000000}" uniqueName="CON_total_contrapartida">
      <xmlPr mapId="146" xpath="/ManifestacionInteres/Contrapartida/@CON_total_contrapartida" xmlDataType="anyType"/>
    </xmlCellPr>
  </singleXmlCell>
  <singleXmlCell id="128" xr6:uid="{00000000-000C-0000-FFFF-FFFF73000000}" r="E183" connectionId="0">
    <xmlCellPr id="1" xr6:uid="{00000000-0010-0000-7300-000001000000}" uniqueName="CON_Es_igual_a">
      <xmlPr mapId="146" xpath="/ManifestacionInteres/Contrapartida/@CON_Es_igual_a" xmlDataType="anyType"/>
    </xmlCellPr>
  </singleXmlCell>
  <singleXmlCell id="130" xr6:uid="{00000000-000C-0000-FFFF-FFFF74000000}" r="G177" connectionId="0">
    <xmlCellPr id="1" xr6:uid="{00000000-0010-0000-7400-000001000000}" uniqueName="CON_dotacion_total">
      <xmlPr mapId="146" xpath="/ManifestacionInteres/Contrapartida/@CON_dotacion_total" xmlDataType="anyType"/>
    </xmlCellPr>
  </singleXmlCell>
  <singleXmlCell id="131" xr6:uid="{00000000-000C-0000-FFFF-FFFF75000000}" r="G178" connectionId="0">
    <xmlCellPr id="1" xr6:uid="{00000000-0010-0000-7500-000001000000}" uniqueName="CON_talento_humano_total">
      <xmlPr mapId="146" xpath="/ManifestacionInteres/Contrapartida/@CON_talento_humano_total" xmlDataType="anyType"/>
    </xmlCellPr>
  </singleXmlCell>
  <singleXmlCell id="132" xr6:uid="{00000000-000C-0000-FFFF-FFFF76000000}" r="G179" connectionId="0">
    <xmlCellPr id="1" xr6:uid="{00000000-0010-0000-7600-000001000000}" uniqueName="CON_equipos_medicion_total">
      <xmlPr mapId="146" xpath="/ManifestacionInteres/Contrapartida/@CON_equipos_medicion_total" xmlDataType="anyType"/>
    </xmlCellPr>
  </singleXmlCell>
  <singleXmlCell id="133" xr6:uid="{00000000-000C-0000-FFFF-FFFF77000000}" r="G180" connectionId="0">
    <xmlCellPr id="1" xr6:uid="{00000000-0010-0000-7700-000001000000}" uniqueName="CON_bienes_y_servicios_total">
      <xmlPr mapId="146" xpath="/ManifestacionInteres/Contrapartida/@CON_bienes_y_servicios_total" xmlDataType="anyType"/>
    </xmlCellPr>
  </singleXmlCell>
  <singleXmlCell id="134" xr6:uid="{00000000-000C-0000-FFFF-FFFF78000000}" r="M177" connectionId="0">
    <xmlCellPr id="1" xr6:uid="{00000000-0010-0000-7800-000001000000}" uniqueName="VTA_Control_social">
      <xmlPr mapId="146" xpath="/ManifestacionInteres/ValoresTecnicosAgregados/@VTA_Control_social" xmlDataType="anyType"/>
    </xmlCellPr>
  </singleXmlCell>
  <singleXmlCell id="135" xr6:uid="{00000000-000C-0000-FFFF-FFFF79000000}" r="M178" connectionId="0">
    <xmlCellPr id="1" xr6:uid="{00000000-0010-0000-7900-000001000000}" uniqueName="VTA_Logisitica">
      <xmlPr mapId="146" xpath="/ManifestacionInteres/ValoresTecnicosAgregados/@VTA_Logisitica" xmlDataType="anyType"/>
    </xmlCellPr>
  </singleXmlCell>
  <singleXmlCell id="136" xr6:uid="{00000000-000C-0000-FFFF-FFFF7A000000}" r="M179" connectionId="0">
    <xmlCellPr id="1" xr6:uid="{00000000-0010-0000-7A00-000001000000}" uniqueName="VTA_kit_control_social">
      <xmlPr mapId="146" xpath="/ManifestacionInteres/ValoresTecnicosAgregados/@VTA_kit_control_social" xmlDataType="anyType"/>
    </xmlCellPr>
  </singleXmlCell>
  <singleXmlCell id="137" xr6:uid="{00000000-000C-0000-FFFF-FFFF7B000000}" r="M180" connectionId="0">
    <xmlCellPr id="1" xr6:uid="{00000000-0010-0000-7B00-000001000000}" uniqueName="VTA_plan_comunicacion">
      <xmlPr mapId="146" xpath="/ManifestacionInteres/ValoresTecnicosAgregados/@VTA_plan_comunicacion" xmlDataType="anyType"/>
    </xmlCellPr>
  </singleXmlCell>
  <singleXmlCell id="138" xr6:uid="{00000000-000C-0000-FFFF-FFFF7C000000}" r="M181" connectionId="0">
    <xmlCellPr id="1" xr6:uid="{00000000-0010-0000-7C00-000001000000}" uniqueName="VTA_Valor_agregado">
      <xmlPr mapId="146" xpath="/ManifestacionInteres/ValoresTecnicosAgregados/@VTA_Valor_agregado" xmlDataType="anyType"/>
    </xmlCellPr>
  </singleXmlCell>
  <singleXmlCell id="139" xr6:uid="{00000000-000C-0000-FFFF-FFFF7D000000}" r="R177" connectionId="0">
    <xmlCellPr id="1" xr6:uid="{00000000-0010-0000-7D00-000001000000}" uniqueName="VTA_Control_social_total">
      <xmlPr mapId="146" xpath="/ManifestacionInteres/ValoresTecnicosAgregados/@VTA_Control_social_total" xmlDataType="anyType"/>
    </xmlCellPr>
  </singleXmlCell>
  <singleXmlCell id="140" xr6:uid="{00000000-000C-0000-FFFF-FFFF7E000000}" r="N178" connectionId="0">
    <xmlCellPr id="1" xr6:uid="{00000000-0010-0000-7E00-000001000000}" uniqueName="VTA_Logisitica_total">
      <xmlPr mapId="146" xpath="/ManifestacionInteres/ValoresTecnicosAgregados/@VTA_Logisitica_total" xmlDataType="anyType"/>
    </xmlCellPr>
  </singleXmlCell>
  <singleXmlCell id="141" xr6:uid="{00000000-000C-0000-FFFF-FFFF7F000000}" r="N179" connectionId="0">
    <xmlCellPr id="1" xr6:uid="{00000000-0010-0000-7F00-000001000000}" uniqueName="VTA_kit_control_social_total">
      <xmlPr mapId="146" xpath="/ManifestacionInteres/ValoresTecnicosAgregados/@VTA_kit_control_social_total" xmlDataType="anyType"/>
    </xmlCellPr>
  </singleXmlCell>
  <singleXmlCell id="142" xr6:uid="{00000000-000C-0000-FFFF-FFFF80000000}" r="N180" connectionId="0">
    <xmlCellPr id="1" xr6:uid="{00000000-0010-0000-8000-000001000000}" uniqueName="VTA_plan_comunicacion_total">
      <xmlPr mapId="146" xpath="/ManifestacionInteres/ValoresTecnicosAgregados/@VTA_plan_comunicacion_total" xmlDataType="anyType"/>
    </xmlCellPr>
  </singleXmlCell>
  <singleXmlCell id="143" xr6:uid="{00000000-000C-0000-FFFF-FFFF81000000}" r="N181" connectionId="0">
    <xmlCellPr id="1" xr6:uid="{00000000-0010-0000-8100-000001000000}" uniqueName="VTA_Valor_agregado_total">
      <xmlPr mapId="146" xpath="/ManifestacionInteres/ValoresTecnicosAgregados/@VTA_Valor_agregado_total" xmlDataType="anyType"/>
    </xmlCellPr>
  </singleXmlCell>
  <singleXmlCell id="144" xr6:uid="{00000000-000C-0000-FFFF-FFFF82000000}" r="J183" connectionId="0">
    <xmlCellPr id="1" xr6:uid="{00000000-0010-0000-8200-000001000000}" uniqueName="VTA_total_vta">
      <xmlPr mapId="146" xpath="/ManifestacionInteres/ValoresTecnicosAgregados/@VTA_total_vta" xmlDataType="anyType"/>
    </xmlCellPr>
  </singleXmlCell>
  <singleXmlCell id="145" xr6:uid="{00000000-000C-0000-FFFF-FFFF83000000}" r="M183" connectionId="0">
    <xmlCellPr id="1" xr6:uid="{00000000-0010-0000-8300-000001000000}" uniqueName="VTA_Es_igual_a">
      <xmlPr mapId="146" xpath="/ManifestacionInteres/ValoresTecnicosAgregados/@VTA_Es_igual_a" xmlDataType="anyType"/>
    </xmlCellPr>
  </singleXmlCell>
  <singleXmlCell id="146" xr6:uid="{00000000-000C-0000-FFFF-FFFF84000000}" r="C191" connectionId="0">
    <xmlCellPr id="1" xr6:uid="{00000000-0010-0000-8400-000001000000}" uniqueName="TRA_Fecha_Pesronaria_juridica">
      <xmlPr mapId="146" xpath="/ManifestacionInteres/Trayectoria/@TRA_Fecha_Pesronaria_juridica" xmlDataType="date"/>
    </xmlCellPr>
  </singleXmlCell>
  <singleXmlCell id="147" xr6:uid="{00000000-000C-0000-FFFF-FFFF85000000}" r="E191" connectionId="0">
    <xmlCellPr id="1" xr6:uid="{00000000-0010-0000-8500-000001000000}" uniqueName="TRA_resolucion">
      <xmlPr mapId="146" xpath="/ManifestacionInteres/Trayectoria/@TRA_resolucion" xmlDataType="int"/>
    </xmlCellPr>
  </singleXmlCell>
  <singleXmlCell id="148" xr6:uid="{00000000-000C-0000-FFFF-FFFF86000000}" r="H191" connectionId="0">
    <xmlCellPr id="1" xr6:uid="{00000000-0010-0000-8600-000001000000}" uniqueName="TRA_Representante_legal">
      <xmlPr mapId="146" xpath="/ManifestacionInteres/Trayectoria/@TRA_Representante_legal" xmlDataType="string"/>
    </xmlCellPr>
  </singleXmlCell>
  <singleXmlCell id="149" xr6:uid="{00000000-000C-0000-FFFF-FFFF87000000}" r="K191" connectionId="0">
    <xmlCellPr id="1" xr6:uid="{00000000-0010-0000-8700-000001000000}" uniqueName="TRA_Fecha_inicio_contrato_antiguo_SNBF">
      <xmlPr mapId="146" xpath="/ManifestacionInteres/Trayectoria/@TRA_Fecha_inicio_contrato_antiguo_SNBF" xmlDataType="date"/>
    </xmlCellPr>
  </singleXmlCell>
  <singleXmlCell id="150" xr6:uid="{00000000-000C-0000-FFFF-FFFF88000000}" r="C210" connectionId="0">
    <xmlCellPr id="1" xr6:uid="{00000000-0010-0000-8800-000001000000}" uniqueName="ACP_Representante_legal">
      <xmlPr mapId="146" xpath="/ManifestacionInteres/Aceptacion/@ACP_Representante_legal" xmlDataType="string"/>
    </xmlCellPr>
  </singleXmlCell>
  <singleXmlCell id="151" xr6:uid="{00000000-000C-0000-FFFF-FFFF89000000}" r="H209" connectionId="0">
    <xmlCellPr id="1" xr6:uid="{00000000-0010-0000-8900-000001000000}" uniqueName="ACP_direccion_comercial">
      <xmlPr mapId="146" xpath="/ManifestacionInteres/Aceptacion/@ACP_direccion_comercial" xmlDataType="string"/>
    </xmlCellPr>
  </singleXmlCell>
  <singleXmlCell id="152" xr6:uid="{00000000-000C-0000-FFFF-FFFF8A000000}" r="H210" connectionId="0">
    <xmlCellPr id="1" xr6:uid="{00000000-0010-0000-8A00-000001000000}" uniqueName="ACP_telefono">
      <xmlPr mapId="146" xpath="/ManifestacionInteres/Aceptacion/@ACP_telefono" xmlDataType="string"/>
    </xmlCellPr>
  </singleXmlCell>
  <singleXmlCell id="153" xr6:uid="{00000000-000C-0000-FFFF-FFFF8B000000}" r="K209" connectionId="0">
    <xmlCellPr id="1" xr6:uid="{00000000-0010-0000-8B00-000001000000}" uniqueName="ACP_domicilio_legal">
      <xmlPr mapId="146" xpath="/ManifestacionInteres/Aceptacion/@ACP_domicilio_legal" xmlDataType="string"/>
    </xmlCellPr>
  </singleXmlCell>
  <singleXmlCell id="154" xr6:uid="{00000000-000C-0000-FFFF-FFFF8C000000}" r="K210" connectionId="0">
    <xmlCellPr id="1" xr6:uid="{00000000-0010-0000-8C00-000001000000}"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00000000-000C-0000-FFFF-FFFF90000000}" r="C15" connectionId="0">
    <xmlCellPr id="1" xr6:uid="{00000000-0010-0000-9000-000001000000}" uniqueName="DP_Asunto_ManifestacionInteres_No">
      <xmlPr mapId="147" xpath="/ManifestacionInteres/DatosProceso/@DP_Asunto_ManifestacionInteres_No" xmlDataType="string"/>
    </xmlCellPr>
  </singleXmlCell>
  <singleXmlCell id="156" xr6:uid="{00000000-000C-0000-FFFF-FFFF91000000}" r="B20" connectionId="0">
    <xmlCellPr id="1" xr6:uid="{00000000-0010-0000-9100-000001000000}" uniqueName="DO_NIT">
      <xmlPr mapId="147" xpath="/ManifestacionInteres/DatosOferente/@DO_NIT" xmlDataType="int"/>
    </xmlCellPr>
  </singleXmlCell>
  <singleXmlCell id="157" xr6:uid="{00000000-000C-0000-FFFF-FFFF92000000}" r="H15" connectionId="0">
    <xmlCellPr id="1" xr6:uid="{00000000-0010-0000-9200-000001000000}" uniqueName="DP_Regional_ICBF">
      <xmlPr mapId="147" xpath="/ManifestacionInteres/DatosProceso/@DP_Regional_ICBF" xmlDataType="string"/>
    </xmlCellPr>
  </singleXmlCell>
  <singleXmlCell id="158" xr6:uid="{00000000-000C-0000-FFFF-FFFF93000000}" r="F19" connectionId="0">
    <xmlCellPr id="1" xr6:uid="{00000000-0010-0000-9300-000001000000}" uniqueName="DO_NIT_UT">
      <xmlPr mapId="147" xpath="/ManifestacionInteres/DatosOferente/@DO_NIT_UT" xmlDataType="int"/>
    </xmlCellPr>
  </singleXmlCell>
  <singleXmlCell id="159" xr6:uid="{00000000-000C-0000-FFFF-FFFF94000000}" r="F20" connectionId="0">
    <xmlCellPr id="1" xr6:uid="{00000000-0010-0000-9400-000001000000}" uniqueName="DO_Razon_Social_UT">
      <xmlPr mapId="147" xpath="/ManifestacionInteres/DatosOferente/@DO_Razon_Social_UT" xmlDataType="string"/>
    </xmlCellPr>
  </singleXmlCell>
  <singleXmlCell id="160" xr6:uid="{00000000-000C-0000-FFFF-FFFF95000000}" r="J15" connectionId="0">
    <xmlCellPr id="1" xr6:uid="{00000000-0010-0000-9500-000001000000}" uniqueName="DP_Tipo_de_Oferente">
      <xmlPr mapId="147" xpath="/ManifestacionInteres/DatosProceso/@DP_Tipo_de_Oferente" xmlDataType="string"/>
    </xmlCellPr>
  </singleXmlCell>
  <singleXmlCell id="161" xr6:uid="{00000000-000C-0000-FFFF-FFFF96000000}" r="N15" connectionId="0">
    <xmlCellPr id="1" xr6:uid="{00000000-0010-0000-9600-000001000000}" uniqueName="DP_PorcentajeParticipacion">
      <xmlPr mapId="147" xpath="/ManifestacionInteres/DatosProceso/@DP_PorcentajeParticipacion" xmlDataType="string"/>
    </xmlCellPr>
  </singleXmlCell>
  <singleXmlCell id="162" xr6:uid="{00000000-000C-0000-FFFF-FFFF97000000}" r="P4" connectionId="0">
    <xmlCellPr id="1" xr6:uid="{00000000-0010-0000-9700-000001000000}" uniqueName="Fecha">
      <xmlPr mapId="147" xpath="/ManifestacionInteres/DatosProceso/@Fecha" xmlDataType="dateTime"/>
    </xmlCellPr>
  </singleXmlCell>
  <singleXmlCell id="163" xr6:uid="{00000000-000C-0000-FFFF-FFFF98000000}" r="I39" connectionId="0">
    <xmlCellPr id="1" xr6:uid="{00000000-0010-0000-9800-000001000000}" uniqueName="DCI_Objeto_Contrato">
      <xmlPr mapId="147" xpath="/ManifestacionInteres/DatosContratoInvitacion_General/@DCI_Objeto_Contrato" xmlDataType="string"/>
    </xmlCellPr>
  </singleXmlCell>
  <singleXmlCell id="164" xr6:uid="{00000000-000C-0000-FFFF-FFFF99000000}" r="B38" connectionId="0">
    <xmlCellPr id="1" xr6:uid="{00000000-0010-0000-9900-000001000000}" uniqueName="DO_Razon_Social">
      <xmlPr mapId="147" xpath="/ManifestacionInteres/DatosOferente/@DO_Razon_Social" xmlDataType="string"/>
    </xmlCellPr>
  </singleXmlCell>
  <singleXmlCell id="165" xr6:uid="{00000000-000C-0000-FFFF-FFFF9A000000}" r="N165" connectionId="0">
    <xmlCellPr id="1" xr6:uid="{00000000-0010-0000-9A00-000001000000}" uniqueName="D_Certificado">
      <xmlPr mapId="147" xpath="/ManifestacionInteres/Discapacidad/@D_Certificado" xmlDataType="string"/>
    </xmlCellPr>
  </singleXmlCell>
  <singleXmlCell id="166" xr6:uid="{00000000-000C-0000-FFFF-FFFF9B000000}" r="G167" connectionId="0">
    <xmlCellPr id="1" xr6:uid="{00000000-0010-0000-9B00-000001000000}" uniqueName="Infraestructura_Cumple">
      <xmlPr mapId="147" xpath="/ManifestacionInteres/Infraestructura/@Infraestructura_Cumple" xmlDataType="string"/>
    </xmlCellPr>
  </singleXmlCell>
  <singleXmlCell id="167" xr6:uid="{00000000-000C-0000-FFFF-FFFF9C000000}" r="D167" connectionId="0">
    <xmlCellPr id="1" xr6:uid="{00000000-0010-0000-9C00-000001000000}" uniqueName="TalentoHumano_cumple">
      <xmlPr mapId="147" xpath="/ManifestacionInteres/TalentoHumano/@TalentoHumano_cumple" xmlDataType="string"/>
    </xmlCellPr>
  </singleXmlCell>
  <singleXmlCell id="168" xr6:uid="{00000000-000C-0000-FFFF-FFFF9D000000}" r="F179" connectionId="0">
    <xmlCellPr id="1" xr6:uid="{00000000-0010-0000-9D00-000001000000}" uniqueName="CON_dotacion">
      <xmlPr mapId="147" xpath="/ManifestacionInteres/Contrapartida/@CON_dotacion" xmlDataType="decimal"/>
    </xmlCellPr>
  </singleXmlCell>
  <singleXmlCell id="169" xr6:uid="{00000000-000C-0000-FFFF-FFFF9E000000}" r="F180" connectionId="0">
    <xmlCellPr id="1" xr6:uid="{00000000-0010-0000-9E00-000001000000}" uniqueName="CON_talento_humano">
      <xmlPr mapId="147" xpath="/ManifestacionInteres/Contrapartida/@CON_talento_humano" xmlDataType="anyType"/>
    </xmlCellPr>
  </singleXmlCell>
  <singleXmlCell id="170" xr6:uid="{00000000-000C-0000-FFFF-FFFF9F000000}" r="F181" connectionId="0">
    <xmlCellPr id="1" xr6:uid="{00000000-0010-0000-9F00-000001000000}" uniqueName="CON_equipos_medicion">
      <xmlPr mapId="147" xpath="/ManifestacionInteres/Contrapartida/@CON_equipos_medicion" xmlDataType="anyType"/>
    </xmlCellPr>
  </singleXmlCell>
  <singleXmlCell id="171" xr6:uid="{00000000-000C-0000-FFFF-FFFFA0000000}" r="F182" connectionId="0">
    <xmlCellPr id="1" xr6:uid="{00000000-0010-0000-A000-000001000000}" uniqueName="CON_bienes_y_servicios">
      <xmlPr mapId="147" xpath="/ManifestacionInteres/Contrapartida/@CON_bienes_y_servicios" xmlDataType="anyType"/>
    </xmlCellPr>
  </singleXmlCell>
  <singleXmlCell id="172" xr6:uid="{00000000-000C-0000-FFFF-FFFFA1000000}" r="C185" connectionId="0">
    <xmlCellPr id="1" xr6:uid="{00000000-0010-0000-A100-000001000000}" uniqueName="CON_total_contrapartida">
      <xmlPr mapId="147" xpath="/ManifestacionInteres/Contrapartida/@CON_total_contrapartida" xmlDataType="anyType"/>
    </xmlCellPr>
  </singleXmlCell>
  <singleXmlCell id="173" xr6:uid="{00000000-000C-0000-FFFF-FFFFA2000000}" r="E185" connectionId="0">
    <xmlCellPr id="1" xr6:uid="{00000000-0010-0000-A200-000001000000}" uniqueName="CON_Es_igual_a">
      <xmlPr mapId="147" xpath="/ManifestacionInteres/Contrapartida/@CON_Es_igual_a" xmlDataType="anyType"/>
    </xmlCellPr>
  </singleXmlCell>
  <singleXmlCell id="174" xr6:uid="{00000000-000C-0000-FFFF-FFFFA3000000}" r="G179" connectionId="0">
    <xmlCellPr id="1" xr6:uid="{00000000-0010-0000-A300-000001000000}" uniqueName="CON_dotacion_total">
      <xmlPr mapId="147" xpath="/ManifestacionInteres/Contrapartida/@CON_dotacion_total" xmlDataType="anyType"/>
    </xmlCellPr>
  </singleXmlCell>
  <singleXmlCell id="175" xr6:uid="{00000000-000C-0000-FFFF-FFFFA4000000}" r="G180" connectionId="0">
    <xmlCellPr id="1" xr6:uid="{00000000-0010-0000-A400-000001000000}" uniqueName="CON_talento_humano_total">
      <xmlPr mapId="147" xpath="/ManifestacionInteres/Contrapartida/@CON_talento_humano_total" xmlDataType="anyType"/>
    </xmlCellPr>
  </singleXmlCell>
  <singleXmlCell id="176" xr6:uid="{00000000-000C-0000-FFFF-FFFFA5000000}" r="G181" connectionId="0">
    <xmlCellPr id="1" xr6:uid="{00000000-0010-0000-A500-000001000000}" uniqueName="CON_equipos_medicion_total">
      <xmlPr mapId="147" xpath="/ManifestacionInteres/Contrapartida/@CON_equipos_medicion_total" xmlDataType="anyType"/>
    </xmlCellPr>
  </singleXmlCell>
  <singleXmlCell id="177" xr6:uid="{00000000-000C-0000-FFFF-FFFFA6000000}" r="G182" connectionId="0">
    <xmlCellPr id="1" xr6:uid="{00000000-0010-0000-A600-000001000000}" uniqueName="CON_bienes_y_servicios_total">
      <xmlPr mapId="147" xpath="/ManifestacionInteres/Contrapartida/@CON_bienes_y_servicios_total" xmlDataType="anyType"/>
    </xmlCellPr>
  </singleXmlCell>
  <singleXmlCell id="178" xr6:uid="{00000000-000C-0000-FFFF-FFFFA7000000}" r="M179" connectionId="0">
    <xmlCellPr id="1" xr6:uid="{00000000-0010-0000-A700-000001000000}" uniqueName="VTA_Control_social">
      <xmlPr mapId="147" xpath="/ManifestacionInteres/ValoresTecnicosAgregados/@VTA_Control_social" xmlDataType="anyType"/>
    </xmlCellPr>
  </singleXmlCell>
  <singleXmlCell id="179" xr6:uid="{00000000-000C-0000-FFFF-FFFFA8000000}" r="M180" connectionId="0">
    <xmlCellPr id="1" xr6:uid="{00000000-0010-0000-A800-000001000000}" uniqueName="VTA_Logisitica">
      <xmlPr mapId="147" xpath="/ManifestacionInteres/ValoresTecnicosAgregados/@VTA_Logisitica" xmlDataType="anyType"/>
    </xmlCellPr>
  </singleXmlCell>
  <singleXmlCell id="180" xr6:uid="{00000000-000C-0000-FFFF-FFFFA9000000}" r="M181" connectionId="0">
    <xmlCellPr id="1" xr6:uid="{00000000-0010-0000-A900-000001000000}" uniqueName="VTA_kit_control_social">
      <xmlPr mapId="147" xpath="/ManifestacionInteres/ValoresTecnicosAgregados/@VTA_kit_control_social" xmlDataType="anyType"/>
    </xmlCellPr>
  </singleXmlCell>
  <singleXmlCell id="181" xr6:uid="{00000000-000C-0000-FFFF-FFFFAA000000}" r="M182" connectionId="0">
    <xmlCellPr id="1" xr6:uid="{00000000-0010-0000-AA00-000001000000}" uniqueName="VTA_plan_comunicacion">
      <xmlPr mapId="147" xpath="/ManifestacionInteres/ValoresTecnicosAgregados/@VTA_plan_comunicacion" xmlDataType="anyType"/>
    </xmlCellPr>
  </singleXmlCell>
  <singleXmlCell id="182" xr6:uid="{00000000-000C-0000-FFFF-FFFFAB000000}" r="M183" connectionId="0">
    <xmlCellPr id="1" xr6:uid="{00000000-0010-0000-AB00-000001000000}" uniqueName="VTA_Valor_agregado">
      <xmlPr mapId="147" xpath="/ManifestacionInteres/ValoresTecnicosAgregados/@VTA_Valor_agregado" xmlDataType="anyType"/>
    </xmlCellPr>
  </singleXmlCell>
  <singleXmlCell id="183" xr6:uid="{00000000-000C-0000-FFFF-FFFFAC000000}" r="R179" connectionId="0">
    <xmlCellPr id="1" xr6:uid="{00000000-0010-0000-AC00-000001000000}" uniqueName="VTA_Control_social_total">
      <xmlPr mapId="147" xpath="/ManifestacionInteres/ValoresTecnicosAgregados/@VTA_Control_social_total" xmlDataType="anyType"/>
    </xmlCellPr>
  </singleXmlCell>
  <singleXmlCell id="184" xr6:uid="{00000000-000C-0000-FFFF-FFFFAD000000}" r="N180" connectionId="0">
    <xmlCellPr id="1" xr6:uid="{00000000-0010-0000-AD00-000001000000}" uniqueName="VTA_Logisitica_total">
      <xmlPr mapId="147" xpath="/ManifestacionInteres/ValoresTecnicosAgregados/@VTA_Logisitica_total" xmlDataType="anyType"/>
    </xmlCellPr>
  </singleXmlCell>
  <singleXmlCell id="185" xr6:uid="{00000000-000C-0000-FFFF-FFFFAE000000}" r="N181" connectionId="0">
    <xmlCellPr id="1" xr6:uid="{00000000-0010-0000-AE00-000001000000}" uniqueName="VTA_kit_control_social_total">
      <xmlPr mapId="147" xpath="/ManifestacionInteres/ValoresTecnicosAgregados/@VTA_kit_control_social_total" xmlDataType="anyType"/>
    </xmlCellPr>
  </singleXmlCell>
  <singleXmlCell id="186" xr6:uid="{00000000-000C-0000-FFFF-FFFFAF000000}" r="N182" connectionId="0">
    <xmlCellPr id="1" xr6:uid="{00000000-0010-0000-AF00-000001000000}" uniqueName="VTA_plan_comunicacion_total">
      <xmlPr mapId="147" xpath="/ManifestacionInteres/ValoresTecnicosAgregados/@VTA_plan_comunicacion_total" xmlDataType="anyType"/>
    </xmlCellPr>
  </singleXmlCell>
  <singleXmlCell id="187" xr6:uid="{00000000-000C-0000-FFFF-FFFFB0000000}" r="N183" connectionId="0">
    <xmlCellPr id="1" xr6:uid="{00000000-0010-0000-B000-000001000000}" uniqueName="VTA_Valor_agregado_total">
      <xmlPr mapId="147" xpath="/ManifestacionInteres/ValoresTecnicosAgregados/@VTA_Valor_agregado_total" xmlDataType="anyType"/>
    </xmlCellPr>
  </singleXmlCell>
  <singleXmlCell id="188" xr6:uid="{00000000-000C-0000-FFFF-FFFFB1000000}" r="J185" connectionId="0">
    <xmlCellPr id="1" xr6:uid="{00000000-0010-0000-B100-000001000000}" uniqueName="VTA_total_vta">
      <xmlPr mapId="147" xpath="/ManifestacionInteres/ValoresTecnicosAgregados/@VTA_total_vta" xmlDataType="anyType"/>
    </xmlCellPr>
  </singleXmlCell>
  <singleXmlCell id="189" xr6:uid="{00000000-000C-0000-FFFF-FFFFB2000000}" r="M185" connectionId="0">
    <xmlCellPr id="1" xr6:uid="{00000000-0010-0000-B200-000001000000}" uniqueName="VTA_Es_igual_a">
      <xmlPr mapId="147" xpath="/ManifestacionInteres/ValoresTecnicosAgregados/@VTA_Es_igual_a" xmlDataType="anyType"/>
    </xmlCellPr>
  </singleXmlCell>
  <singleXmlCell id="191" xr6:uid="{00000000-000C-0000-FFFF-FFFFB3000000}" r="C193" connectionId="0">
    <xmlCellPr id="1" xr6:uid="{00000000-0010-0000-B300-000001000000}" uniqueName="TRA_Fecha_Pesronaria_juridica">
      <xmlPr mapId="147" xpath="/ManifestacionInteres/Trayectoria/@TRA_Fecha_Pesronaria_juridica" xmlDataType="date"/>
    </xmlCellPr>
  </singleXmlCell>
  <singleXmlCell id="192" xr6:uid="{00000000-000C-0000-FFFF-FFFFB4000000}" r="E193" connectionId="0">
    <xmlCellPr id="1" xr6:uid="{00000000-0010-0000-B400-000001000000}" uniqueName="TRA_resolucion">
      <xmlPr mapId="147" xpath="/ManifestacionInteres/Trayectoria/@TRA_resolucion" xmlDataType="int"/>
    </xmlCellPr>
  </singleXmlCell>
  <singleXmlCell id="193" xr6:uid="{00000000-000C-0000-FFFF-FFFFB5000000}" r="H193" connectionId="0">
    <xmlCellPr id="1" xr6:uid="{00000000-0010-0000-B500-000001000000}" uniqueName="TRA_Representante_legal">
      <xmlPr mapId="147" xpath="/ManifestacionInteres/Trayectoria/@TRA_Representante_legal" xmlDataType="string"/>
    </xmlCellPr>
  </singleXmlCell>
  <singleXmlCell id="194" xr6:uid="{00000000-000C-0000-FFFF-FFFFB6000000}" r="K193" connectionId="0">
    <xmlCellPr id="1" xr6:uid="{00000000-0010-0000-B600-000001000000}" uniqueName="TRA_Fecha_inicio_contrato_antiguo_SNBF">
      <xmlPr mapId="147" xpath="/ManifestacionInteres/Trayectoria/@TRA_Fecha_inicio_contrato_antiguo_SNBF" xmlDataType="date"/>
    </xmlCellPr>
  </singleXmlCell>
  <singleXmlCell id="195" xr6:uid="{00000000-000C-0000-FFFF-FFFFB7000000}" r="C212" connectionId="0">
    <xmlCellPr id="1" xr6:uid="{00000000-0010-0000-B700-000001000000}" uniqueName="ACP_Representante_legal">
      <xmlPr mapId="147" xpath="/ManifestacionInteres/Aceptacion/@ACP_Representante_legal" xmlDataType="string"/>
    </xmlCellPr>
  </singleXmlCell>
  <singleXmlCell id="196" xr6:uid="{00000000-000C-0000-FFFF-FFFFB8000000}" r="H211" connectionId="0">
    <xmlCellPr id="1" xr6:uid="{00000000-0010-0000-B800-000001000000}" uniqueName="ACP_direccion_comercial">
      <xmlPr mapId="147" xpath="/ManifestacionInteres/Aceptacion/@ACP_direccion_comercial" xmlDataType="string"/>
    </xmlCellPr>
  </singleXmlCell>
  <singleXmlCell id="197" xr6:uid="{00000000-000C-0000-FFFF-FFFFB9000000}" r="H212" connectionId="0">
    <xmlCellPr id="1" xr6:uid="{00000000-0010-0000-B900-000001000000}" uniqueName="ACP_telefono">
      <xmlPr mapId="147" xpath="/ManifestacionInteres/Aceptacion/@ACP_telefono" xmlDataType="string"/>
    </xmlCellPr>
  </singleXmlCell>
  <singleXmlCell id="198" xr6:uid="{00000000-000C-0000-FFFF-FFFFBA000000}" r="K211" connectionId="0">
    <xmlCellPr id="1" xr6:uid="{00000000-0010-0000-BA00-000001000000}" uniqueName="ACP_domicilio_legal">
      <xmlPr mapId="147" xpath="/ManifestacionInteres/Aceptacion/@ACP_domicilio_legal" xmlDataType="string"/>
    </xmlCellPr>
  </singleXmlCell>
  <singleXmlCell id="199" xr6:uid="{00000000-000C-0000-FFFF-FFFFBB000000}" r="K212" connectionId="0">
    <xmlCellPr id="1" xr6:uid="{00000000-0010-0000-BB00-000001000000}"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00000000-000C-0000-FFFF-FFFFBF000000}" r="C15" connectionId="0">
    <xmlCellPr id="1" xr6:uid="{00000000-0010-0000-BF00-000001000000}" uniqueName="DP_Asunto_ManifestacionInteres_No">
      <xmlPr mapId="148" xpath="/ManifestacionInteres/DatosProceso/@DP_Asunto_ManifestacionInteres_No" xmlDataType="string"/>
    </xmlCellPr>
  </singleXmlCell>
  <singleXmlCell id="201" xr6:uid="{00000000-000C-0000-FFFF-FFFFC0000000}" r="B20" connectionId="0">
    <xmlCellPr id="1" xr6:uid="{00000000-0010-0000-C000-000001000000}" uniqueName="DO_NIT">
      <xmlPr mapId="148" xpath="/ManifestacionInteres/DatosOferente/@DO_NIT" xmlDataType="int"/>
    </xmlCellPr>
  </singleXmlCell>
  <singleXmlCell id="202" xr6:uid="{00000000-000C-0000-FFFF-FFFFC1000000}" r="F19" connectionId="0">
    <xmlCellPr id="1" xr6:uid="{00000000-0010-0000-C100-000001000000}" uniqueName="DO_NIT_UT">
      <xmlPr mapId="148" xpath="/ManifestacionInteres/DatosOferente/@DO_NIT_UT" xmlDataType="int"/>
    </xmlCellPr>
  </singleXmlCell>
  <singleXmlCell id="203" xr6:uid="{00000000-000C-0000-FFFF-FFFFC2000000}" r="F20" connectionId="0">
    <xmlCellPr id="1" xr6:uid="{00000000-0010-0000-C200-000001000000}" uniqueName="DO_Razon_Social_UT">
      <xmlPr mapId="148" xpath="/ManifestacionInteres/DatosOferente/@DO_Razon_Social_UT" xmlDataType="string"/>
    </xmlCellPr>
  </singleXmlCell>
  <singleXmlCell id="205" xr6:uid="{00000000-000C-0000-FFFF-FFFFC3000000}" r="H15" connectionId="0">
    <xmlCellPr id="1" xr6:uid="{00000000-0010-0000-C300-000001000000}" uniqueName="DP_Regional_ICBF">
      <xmlPr mapId="148" xpath="/ManifestacionInteres/DatosProceso/@DP_Regional_ICBF" xmlDataType="string"/>
    </xmlCellPr>
  </singleXmlCell>
  <singleXmlCell id="206" xr6:uid="{00000000-000C-0000-FFFF-FFFFC4000000}" r="J15" connectionId="0">
    <xmlCellPr id="1" xr6:uid="{00000000-0010-0000-C400-000001000000}" uniqueName="DP_Tipo_de_Oferente">
      <xmlPr mapId="148" xpath="/ManifestacionInteres/DatosProceso/@DP_Tipo_de_Oferente" xmlDataType="string"/>
    </xmlCellPr>
  </singleXmlCell>
  <singleXmlCell id="207" xr6:uid="{00000000-000C-0000-FFFF-FFFFC5000000}" r="N15" connectionId="0">
    <xmlCellPr id="1" xr6:uid="{00000000-0010-0000-C500-000001000000}" uniqueName="DP_PorcentajeParticipacion">
      <xmlPr mapId="148" xpath="/ManifestacionInteres/DatosProceso/@DP_PorcentajeParticipacion" xmlDataType="string"/>
    </xmlCellPr>
  </singleXmlCell>
  <singleXmlCell id="208" xr6:uid="{00000000-000C-0000-FFFF-FFFFC6000000}" r="P4" connectionId="0">
    <xmlCellPr id="1" xr6:uid="{00000000-0010-0000-C600-000001000000}" uniqueName="Fecha">
      <xmlPr mapId="148" xpath="/ManifestacionInteres/DatosProceso/@Fecha" xmlDataType="dateTime"/>
    </xmlCellPr>
  </singleXmlCell>
  <singleXmlCell id="209" xr6:uid="{00000000-000C-0000-FFFF-FFFFC7000000}" r="I39" connectionId="0">
    <xmlCellPr id="1" xr6:uid="{00000000-0010-0000-C700-000001000000}" uniqueName="DCI_Objeto_Contrato">
      <xmlPr mapId="148" xpath="/ManifestacionInteres/DatosContratoInvitacion_General/@DCI_Objeto_Contrato" xmlDataType="string"/>
    </xmlCellPr>
  </singleXmlCell>
  <singleXmlCell id="210" xr6:uid="{00000000-000C-0000-FFFF-FFFFC8000000}" r="B38" connectionId="0">
    <xmlCellPr id="1" xr6:uid="{00000000-0010-0000-C800-000001000000}" uniqueName="DO_Razon_Social">
      <xmlPr mapId="148" xpath="/ManifestacionInteres/DatosOferente/@DO_Razon_Social" xmlDataType="string"/>
    </xmlCellPr>
  </singleXmlCell>
  <singleXmlCell id="211" xr6:uid="{00000000-000C-0000-FFFF-FFFFC9000000}" r="N163" connectionId="0">
    <xmlCellPr id="1" xr6:uid="{00000000-0010-0000-C900-000001000000}" uniqueName="D_Certificado">
      <xmlPr mapId="148" xpath="/ManifestacionInteres/Discapacidad/@D_Certificado" xmlDataType="string"/>
    </xmlCellPr>
  </singleXmlCell>
  <singleXmlCell id="212" xr6:uid="{00000000-000C-0000-FFFF-FFFFCA000000}" r="G165" connectionId="0">
    <xmlCellPr id="1" xr6:uid="{00000000-0010-0000-CA00-000001000000}" uniqueName="Infraestructura_Cumple">
      <xmlPr mapId="148" xpath="/ManifestacionInteres/Infraestructura/@Infraestructura_Cumple" xmlDataType="string"/>
    </xmlCellPr>
  </singleXmlCell>
  <singleXmlCell id="213" xr6:uid="{00000000-000C-0000-FFFF-FFFFCB000000}" r="D165" connectionId="0">
    <xmlCellPr id="1" xr6:uid="{00000000-0010-0000-CB00-000001000000}" uniqueName="TalentoHumano_cumple">
      <xmlPr mapId="148" xpath="/ManifestacionInteres/TalentoHumano/@TalentoHumano_cumple" xmlDataType="string"/>
    </xmlCellPr>
  </singleXmlCell>
  <singleXmlCell id="214" xr6:uid="{00000000-000C-0000-FFFF-FFFFCC000000}" r="F177" connectionId="0">
    <xmlCellPr id="1" xr6:uid="{00000000-0010-0000-CC00-000001000000}" uniqueName="CON_dotacion">
      <xmlPr mapId="148" xpath="/ManifestacionInteres/Contrapartida/@CON_dotacion" xmlDataType="decimal"/>
    </xmlCellPr>
  </singleXmlCell>
  <singleXmlCell id="215" xr6:uid="{00000000-000C-0000-FFFF-FFFFCD000000}" r="F178" connectionId="0">
    <xmlCellPr id="1" xr6:uid="{00000000-0010-0000-CD00-000001000000}" uniqueName="CON_talento_humano">
      <xmlPr mapId="148" xpath="/ManifestacionInteres/Contrapartida/@CON_talento_humano" xmlDataType="anyType"/>
    </xmlCellPr>
  </singleXmlCell>
  <singleXmlCell id="216" xr6:uid="{00000000-000C-0000-FFFF-FFFFCE000000}" r="F179" connectionId="0">
    <xmlCellPr id="1" xr6:uid="{00000000-0010-0000-CE00-000001000000}" uniqueName="CON_equipos_medicion">
      <xmlPr mapId="148" xpath="/ManifestacionInteres/Contrapartida/@CON_equipos_medicion" xmlDataType="anyType"/>
    </xmlCellPr>
  </singleXmlCell>
  <singleXmlCell id="217" xr6:uid="{00000000-000C-0000-FFFF-FFFFCF000000}" r="F180" connectionId="0">
    <xmlCellPr id="1" xr6:uid="{00000000-0010-0000-CF00-000001000000}" uniqueName="CON_bienes_y_servicios">
      <xmlPr mapId="148" xpath="/ManifestacionInteres/Contrapartida/@CON_bienes_y_servicios" xmlDataType="anyType"/>
    </xmlCellPr>
  </singleXmlCell>
  <singleXmlCell id="218" xr6:uid="{00000000-000C-0000-FFFF-FFFFD0000000}" r="C183" connectionId="0">
    <xmlCellPr id="1" xr6:uid="{00000000-0010-0000-D000-000001000000}" uniqueName="CON_total_contrapartida">
      <xmlPr mapId="148" xpath="/ManifestacionInteres/Contrapartida/@CON_total_contrapartida" xmlDataType="anyType"/>
    </xmlCellPr>
  </singleXmlCell>
  <singleXmlCell id="219" xr6:uid="{00000000-000C-0000-FFFF-FFFFD1000000}" r="E183" connectionId="0">
    <xmlCellPr id="1" xr6:uid="{00000000-0010-0000-D100-000001000000}" uniqueName="CON_Es_igual_a">
      <xmlPr mapId="148" xpath="/ManifestacionInteres/Contrapartida/@CON_Es_igual_a" xmlDataType="anyType"/>
    </xmlCellPr>
  </singleXmlCell>
  <singleXmlCell id="220" xr6:uid="{00000000-000C-0000-FFFF-FFFFD2000000}" r="G177" connectionId="0">
    <xmlCellPr id="1" xr6:uid="{00000000-0010-0000-D200-000001000000}" uniqueName="CON_dotacion_total">
      <xmlPr mapId="148" xpath="/ManifestacionInteres/Contrapartida/@CON_dotacion_total" xmlDataType="anyType"/>
    </xmlCellPr>
  </singleXmlCell>
  <singleXmlCell id="221" xr6:uid="{00000000-000C-0000-FFFF-FFFFD3000000}" r="G178" connectionId="0">
    <xmlCellPr id="1" xr6:uid="{00000000-0010-0000-D300-000001000000}" uniqueName="CON_talento_humano_total">
      <xmlPr mapId="148" xpath="/ManifestacionInteres/Contrapartida/@CON_talento_humano_total" xmlDataType="anyType"/>
    </xmlCellPr>
  </singleXmlCell>
  <singleXmlCell id="222" xr6:uid="{00000000-000C-0000-FFFF-FFFFD4000000}" r="G179" connectionId="0">
    <xmlCellPr id="1" xr6:uid="{00000000-0010-0000-D400-000001000000}" uniqueName="CON_equipos_medicion_total">
      <xmlPr mapId="148" xpath="/ManifestacionInteres/Contrapartida/@CON_equipos_medicion_total" xmlDataType="anyType"/>
    </xmlCellPr>
  </singleXmlCell>
  <singleXmlCell id="223" xr6:uid="{00000000-000C-0000-FFFF-FFFFD5000000}" r="G180" connectionId="0">
    <xmlCellPr id="1" xr6:uid="{00000000-0010-0000-D500-000001000000}" uniqueName="CON_bienes_y_servicios_total">
      <xmlPr mapId="148" xpath="/ManifestacionInteres/Contrapartida/@CON_bienes_y_servicios_total" xmlDataType="anyType"/>
    </xmlCellPr>
  </singleXmlCell>
  <singleXmlCell id="224" xr6:uid="{00000000-000C-0000-FFFF-FFFFD6000000}" r="M177" connectionId="0">
    <xmlCellPr id="1" xr6:uid="{00000000-0010-0000-D600-000001000000}" uniqueName="VTA_Control_social">
      <xmlPr mapId="148" xpath="/ManifestacionInteres/ValoresTecnicosAgregados/@VTA_Control_social" xmlDataType="anyType"/>
    </xmlCellPr>
  </singleXmlCell>
  <singleXmlCell id="225" xr6:uid="{00000000-000C-0000-FFFF-FFFFD7000000}" r="M178" connectionId="0">
    <xmlCellPr id="1" xr6:uid="{00000000-0010-0000-D700-000001000000}" uniqueName="VTA_Logisitica">
      <xmlPr mapId="148" xpath="/ManifestacionInteres/ValoresTecnicosAgregados/@VTA_Logisitica" xmlDataType="anyType"/>
    </xmlCellPr>
  </singleXmlCell>
  <singleXmlCell id="226" xr6:uid="{00000000-000C-0000-FFFF-FFFFD8000000}" r="M179" connectionId="0">
    <xmlCellPr id="1" xr6:uid="{00000000-0010-0000-D800-000001000000}" uniqueName="VTA_kit_control_social">
      <xmlPr mapId="148" xpath="/ManifestacionInteres/ValoresTecnicosAgregados/@VTA_kit_control_social" xmlDataType="anyType"/>
    </xmlCellPr>
  </singleXmlCell>
  <singleXmlCell id="227" xr6:uid="{00000000-000C-0000-FFFF-FFFFD9000000}" r="M180" connectionId="0">
    <xmlCellPr id="1" xr6:uid="{00000000-0010-0000-D900-000001000000}" uniqueName="VTA_plan_comunicacion">
      <xmlPr mapId="148" xpath="/ManifestacionInteres/ValoresTecnicosAgregados/@VTA_plan_comunicacion" xmlDataType="anyType"/>
    </xmlCellPr>
  </singleXmlCell>
  <singleXmlCell id="228" xr6:uid="{00000000-000C-0000-FFFF-FFFFDA000000}" r="M181" connectionId="0">
    <xmlCellPr id="1" xr6:uid="{00000000-0010-0000-DA00-000001000000}" uniqueName="VTA_Valor_agregado">
      <xmlPr mapId="148" xpath="/ManifestacionInteres/ValoresTecnicosAgregados/@VTA_Valor_agregado" xmlDataType="anyType"/>
    </xmlCellPr>
  </singleXmlCell>
  <singleXmlCell id="229" xr6:uid="{00000000-000C-0000-FFFF-FFFFDB000000}" r="S177" connectionId="0">
    <xmlCellPr id="1" xr6:uid="{00000000-0010-0000-DB00-000001000000}" uniqueName="VTA_Control_social_total">
      <xmlPr mapId="148" xpath="/ManifestacionInteres/ValoresTecnicosAgregados/@VTA_Control_social_total" xmlDataType="anyType"/>
    </xmlCellPr>
  </singleXmlCell>
  <singleXmlCell id="230" xr6:uid="{00000000-000C-0000-FFFF-FFFFDC000000}" r="N178" connectionId="0">
    <xmlCellPr id="1" xr6:uid="{00000000-0010-0000-DC00-000001000000}" uniqueName="VTA_Logisitica_total">
      <xmlPr mapId="148" xpath="/ManifestacionInteres/ValoresTecnicosAgregados/@VTA_Logisitica_total" xmlDataType="anyType"/>
    </xmlCellPr>
  </singleXmlCell>
  <singleXmlCell id="231" xr6:uid="{00000000-000C-0000-FFFF-FFFFDD000000}" r="N179" connectionId="0">
    <xmlCellPr id="1" xr6:uid="{00000000-0010-0000-DD00-000001000000}" uniqueName="VTA_kit_control_social_total">
      <xmlPr mapId="148" xpath="/ManifestacionInteres/ValoresTecnicosAgregados/@VTA_kit_control_social_total" xmlDataType="anyType"/>
    </xmlCellPr>
  </singleXmlCell>
  <singleXmlCell id="232" xr6:uid="{00000000-000C-0000-FFFF-FFFFDE000000}" r="N180" connectionId="0">
    <xmlCellPr id="1" xr6:uid="{00000000-0010-0000-DE00-000001000000}" uniqueName="VTA_plan_comunicacion_total">
      <xmlPr mapId="148" xpath="/ManifestacionInteres/ValoresTecnicosAgregados/@VTA_plan_comunicacion_total" xmlDataType="anyType"/>
    </xmlCellPr>
  </singleXmlCell>
  <singleXmlCell id="233" xr6:uid="{00000000-000C-0000-FFFF-FFFFDF000000}" r="N181" connectionId="0">
    <xmlCellPr id="1" xr6:uid="{00000000-0010-0000-DF00-000001000000}" uniqueName="VTA_Valor_agregado_total">
      <xmlPr mapId="148" xpath="/ManifestacionInteres/ValoresTecnicosAgregados/@VTA_Valor_agregado_total" xmlDataType="anyType"/>
    </xmlCellPr>
  </singleXmlCell>
  <singleXmlCell id="234" xr6:uid="{00000000-000C-0000-FFFF-FFFFE0000000}" r="J183" connectionId="0">
    <xmlCellPr id="1" xr6:uid="{00000000-0010-0000-E000-000001000000}" uniqueName="VTA_total_vta">
      <xmlPr mapId="148" xpath="/ManifestacionInteres/ValoresTecnicosAgregados/@VTA_total_vta" xmlDataType="anyType"/>
    </xmlCellPr>
  </singleXmlCell>
  <singleXmlCell id="235" xr6:uid="{00000000-000C-0000-FFFF-FFFFE1000000}" r="M183" connectionId="0">
    <xmlCellPr id="1" xr6:uid="{00000000-0010-0000-E100-000001000000}" uniqueName="VTA_Es_igual_a">
      <xmlPr mapId="148" xpath="/ManifestacionInteres/ValoresTecnicosAgregados/@VTA_Es_igual_a" xmlDataType="anyType"/>
    </xmlCellPr>
  </singleXmlCell>
  <singleXmlCell id="236" xr6:uid="{00000000-000C-0000-FFFF-FFFFE2000000}" r="K191" connectionId="0">
    <xmlCellPr id="1" xr6:uid="{00000000-0010-0000-E200-000001000000}" uniqueName="TRA_Fecha_inicio_contrato_antiguo_SNBF">
      <xmlPr mapId="148" xpath="/ManifestacionInteres/Trayectoria/@TRA_Fecha_inicio_contrato_antiguo_SNBF" xmlDataType="date"/>
    </xmlCellPr>
  </singleXmlCell>
  <singleXmlCell id="237" xr6:uid="{00000000-000C-0000-FFFF-FFFFE3000000}" r="H191" connectionId="0">
    <xmlCellPr id="1" xr6:uid="{00000000-0010-0000-E300-000001000000}" uniqueName="TRA_Representante_legal">
      <xmlPr mapId="148" xpath="/ManifestacionInteres/Trayectoria/@TRA_Representante_legal" xmlDataType="string"/>
    </xmlCellPr>
  </singleXmlCell>
  <singleXmlCell id="238" xr6:uid="{00000000-000C-0000-FFFF-FFFFE4000000}" r="E191" connectionId="0">
    <xmlCellPr id="1" xr6:uid="{00000000-0010-0000-E400-000001000000}" uniqueName="TRA_resolucion">
      <xmlPr mapId="148" xpath="/ManifestacionInteres/Trayectoria/@TRA_resolucion" xmlDataType="int"/>
    </xmlCellPr>
  </singleXmlCell>
  <singleXmlCell id="240" xr6:uid="{00000000-000C-0000-FFFF-FFFFE5000000}" r="C191" connectionId="0">
    <xmlCellPr id="1" xr6:uid="{00000000-0010-0000-E500-000001000000}" uniqueName="TRA_Fecha_Pesronaria_juridica">
      <xmlPr mapId="148" xpath="/ManifestacionInteres/Trayectoria/@TRA_Fecha_Pesronaria_juridica" xmlDataType="date"/>
    </xmlCellPr>
  </singleXmlCell>
  <singleXmlCell id="241" xr6:uid="{00000000-000C-0000-FFFF-FFFFE6000000}" r="C210" connectionId="0">
    <xmlCellPr id="1" xr6:uid="{00000000-0010-0000-E600-000001000000}" uniqueName="ACP_Representante_legal">
      <xmlPr mapId="148" xpath="/ManifestacionInteres/Aceptacion/@ACP_Representante_legal" xmlDataType="string"/>
    </xmlCellPr>
  </singleXmlCell>
  <singleXmlCell id="242" xr6:uid="{00000000-000C-0000-FFFF-FFFFE7000000}" r="H209" connectionId="0">
    <xmlCellPr id="1" xr6:uid="{00000000-0010-0000-E700-000001000000}" uniqueName="ACP_direccion_comercial">
      <xmlPr mapId="148" xpath="/ManifestacionInteres/Aceptacion/@ACP_direccion_comercial" xmlDataType="string"/>
    </xmlCellPr>
  </singleXmlCell>
  <singleXmlCell id="243" xr6:uid="{00000000-000C-0000-FFFF-FFFFE8000000}" r="H210" connectionId="0">
    <xmlCellPr id="1" xr6:uid="{00000000-0010-0000-E800-000001000000}" uniqueName="ACP_telefono">
      <xmlPr mapId="148" xpath="/ManifestacionInteres/Aceptacion/@ACP_telefono" xmlDataType="string"/>
    </xmlCellPr>
  </singleXmlCell>
  <singleXmlCell id="244" xr6:uid="{00000000-000C-0000-FFFF-FFFFE9000000}" r="K209" connectionId="0">
    <xmlCellPr id="1" xr6:uid="{00000000-0010-0000-E900-000001000000}" uniqueName="ACP_domicilio_legal">
      <xmlPr mapId="148" xpath="/ManifestacionInteres/Aceptacion/@ACP_domicilio_legal" xmlDataType="string"/>
    </xmlCellPr>
  </singleXmlCell>
  <singleXmlCell id="245" xr6:uid="{00000000-000C-0000-FFFF-FFFFEA000000}" r="K210" connectionId="0">
    <xmlCellPr id="1" xr6:uid="{00000000-0010-0000-EA00-00000100000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00000000-000C-0000-FFFF-FFFFEE000000}" r="C15" connectionId="0">
    <xmlCellPr id="1" xr6:uid="{00000000-0010-0000-EE00-000001000000}" uniqueName="DP_Asunto_ManifestacionInteres_No">
      <xmlPr mapId="149" xpath="/ManifestacionInteres/DatosProceso/@DP_Asunto_ManifestacionInteres_No" xmlDataType="string"/>
    </xmlCellPr>
  </singleXmlCell>
  <singleXmlCell id="247" xr6:uid="{00000000-000C-0000-FFFF-FFFFEF000000}" r="B20" connectionId="0">
    <xmlCellPr id="1" xr6:uid="{00000000-0010-0000-EF00-000001000000}" uniqueName="DO_NIT">
      <xmlPr mapId="149" xpath="/ManifestacionInteres/DatosOferente/@DO_NIT" xmlDataType="int"/>
    </xmlCellPr>
  </singleXmlCell>
  <singleXmlCell id="248" xr6:uid="{00000000-000C-0000-FFFF-FFFFF0000000}" r="H15" connectionId="0">
    <xmlCellPr id="1" xr6:uid="{00000000-0010-0000-F000-000001000000}" uniqueName="DP_Regional_ICBF">
      <xmlPr mapId="149" xpath="/ManifestacionInteres/DatosProceso/@DP_Regional_ICBF" xmlDataType="string"/>
    </xmlCellPr>
  </singleXmlCell>
  <singleXmlCell id="249" xr6:uid="{00000000-000C-0000-FFFF-FFFFF1000000}" r="J15" connectionId="0">
    <xmlCellPr id="1" xr6:uid="{00000000-0010-0000-F100-000001000000}" uniqueName="DP_Tipo_de_Oferente">
      <xmlPr mapId="149" xpath="/ManifestacionInteres/DatosProceso/@DP_Tipo_de_Oferente" xmlDataType="string"/>
    </xmlCellPr>
  </singleXmlCell>
  <singleXmlCell id="250" xr6:uid="{00000000-000C-0000-FFFF-FFFFF2000000}" r="N15" connectionId="0">
    <xmlCellPr id="1" xr6:uid="{00000000-0010-0000-F200-000001000000}" uniqueName="DP_PorcentajeParticipacion">
      <xmlPr mapId="149" xpath="/ManifestacionInteres/DatosProceso/@DP_PorcentajeParticipacion" xmlDataType="string"/>
    </xmlCellPr>
  </singleXmlCell>
  <singleXmlCell id="251" xr6:uid="{00000000-000C-0000-FFFF-FFFFF3000000}" r="P4" connectionId="0">
    <xmlCellPr id="1" xr6:uid="{00000000-0010-0000-F300-000001000000}" uniqueName="Fecha">
      <xmlPr mapId="149" xpath="/ManifestacionInteres/DatosProceso/@Fecha" xmlDataType="dateTime"/>
    </xmlCellPr>
  </singleXmlCell>
  <singleXmlCell id="252" xr6:uid="{00000000-000C-0000-FFFF-FFFFF4000000}" r="F19" connectionId="0">
    <xmlCellPr id="1" xr6:uid="{00000000-0010-0000-F400-000001000000}" uniqueName="DO_NIT_UT">
      <xmlPr mapId="149" xpath="/ManifestacionInteres/DatosOferente/@DO_NIT_UT" xmlDataType="int"/>
    </xmlCellPr>
  </singleXmlCell>
  <singleXmlCell id="253" xr6:uid="{00000000-000C-0000-FFFF-FFFFF5000000}" r="F20" connectionId="0">
    <xmlCellPr id="1" xr6:uid="{00000000-0010-0000-F500-000001000000}" uniqueName="DO_Razon_Social_UT">
      <xmlPr mapId="149" xpath="/ManifestacionInteres/DatosOferente/@DO_Razon_Social_UT" xmlDataType="string"/>
    </xmlCellPr>
  </singleXmlCell>
  <singleXmlCell id="254" xr6:uid="{00000000-000C-0000-FFFF-FFFFF6000000}" r="I39" connectionId="0">
    <xmlCellPr id="1" xr6:uid="{00000000-0010-0000-F600-000001000000}" uniqueName="DCI_Objeto_Contrato">
      <xmlPr mapId="149" xpath="/ManifestacionInteres/DatosContratoInvitacion_General/@DCI_Objeto_Contrato" xmlDataType="string"/>
    </xmlCellPr>
  </singleXmlCell>
  <singleXmlCell id="255" xr6:uid="{00000000-000C-0000-FFFF-FFFFF7000000}" r="B38" connectionId="0">
    <xmlCellPr id="1" xr6:uid="{00000000-0010-0000-F700-000001000000}" uniqueName="DO_Razon_Social">
      <xmlPr mapId="149" xpath="/ManifestacionInteres/DatosOferente/@DO_Razon_Social" xmlDataType="string"/>
    </xmlCellPr>
  </singleXmlCell>
  <singleXmlCell id="256" xr6:uid="{00000000-000C-0000-FFFF-FFFFF8000000}" r="N165" connectionId="0">
    <xmlCellPr id="1" xr6:uid="{00000000-0010-0000-F800-000001000000}" uniqueName="D_Certificado">
      <xmlPr mapId="149" xpath="/ManifestacionInteres/Discapacidad/@D_Certificado" xmlDataType="string"/>
    </xmlCellPr>
  </singleXmlCell>
  <singleXmlCell id="257" xr6:uid="{00000000-000C-0000-FFFF-FFFFF9000000}" r="G167" connectionId="0">
    <xmlCellPr id="1" xr6:uid="{00000000-0010-0000-F900-000001000000}" uniqueName="Infraestructura_Cumple">
      <xmlPr mapId="149" xpath="/ManifestacionInteres/Infraestructura/@Infraestructura_Cumple" xmlDataType="string"/>
    </xmlCellPr>
  </singleXmlCell>
  <singleXmlCell id="258" xr6:uid="{00000000-000C-0000-FFFF-FFFFFA000000}" r="D167" connectionId="0">
    <xmlCellPr id="1" xr6:uid="{00000000-0010-0000-FA00-000001000000}" uniqueName="TalentoHumano_cumple">
      <xmlPr mapId="149" xpath="/ManifestacionInteres/TalentoHumano/@TalentoHumano_cumple" xmlDataType="string"/>
    </xmlCellPr>
  </singleXmlCell>
  <singleXmlCell id="259" xr6:uid="{00000000-000C-0000-FFFF-FFFFFB000000}" r="F179" connectionId="0">
    <xmlCellPr id="1" xr6:uid="{00000000-0010-0000-FB00-000001000000}" uniqueName="CON_dotacion">
      <xmlPr mapId="149" xpath="/ManifestacionInteres/Contrapartida/@CON_dotacion" xmlDataType="decimal"/>
    </xmlCellPr>
  </singleXmlCell>
  <singleXmlCell id="260" xr6:uid="{00000000-000C-0000-FFFF-FFFFFC000000}" r="F180" connectionId="0">
    <xmlCellPr id="1" xr6:uid="{00000000-0010-0000-FC00-000001000000}" uniqueName="CON_talento_humano">
      <xmlPr mapId="149" xpath="/ManifestacionInteres/Contrapartida/@CON_talento_humano" xmlDataType="anyType"/>
    </xmlCellPr>
  </singleXmlCell>
  <singleXmlCell id="261" xr6:uid="{00000000-000C-0000-FFFF-FFFFFD000000}" r="F181" connectionId="0">
    <xmlCellPr id="1" xr6:uid="{00000000-0010-0000-FD00-000001000000}" uniqueName="CON_equipos_medicion">
      <xmlPr mapId="149" xpath="/ManifestacionInteres/Contrapartida/@CON_equipos_medicion" xmlDataType="anyType"/>
    </xmlCellPr>
  </singleXmlCell>
  <singleXmlCell id="262" xr6:uid="{00000000-000C-0000-FFFF-FFFFFE000000}" r="F182" connectionId="0">
    <xmlCellPr id="1" xr6:uid="{00000000-0010-0000-FE00-000001000000}" uniqueName="CON_bienes_y_servicios">
      <xmlPr mapId="149" xpath="/ManifestacionInteres/Contrapartida/@CON_bienes_y_servicios" xmlDataType="anyType"/>
    </xmlCellPr>
  </singleXmlCell>
  <singleXmlCell id="263" xr6:uid="{00000000-000C-0000-FFFF-FFFFFF000000}" r="C185" connectionId="0">
    <xmlCellPr id="1" xr6:uid="{00000000-0010-0000-FF00-000001000000}" uniqueName="CON_total_contrapartida">
      <xmlPr mapId="149" xpath="/ManifestacionInteres/Contrapartida/@CON_total_contrapartida" xmlDataType="anyType"/>
    </xmlCellPr>
  </singleXmlCell>
  <singleXmlCell id="264" xr6:uid="{00000000-000C-0000-FFFF-FFFF00010000}" r="E185" connectionId="0">
    <xmlCellPr id="1" xr6:uid="{00000000-0010-0000-0001-000001000000}" uniqueName="CON_Es_igual_a">
      <xmlPr mapId="149" xpath="/ManifestacionInteres/Contrapartida/@CON_Es_igual_a" xmlDataType="anyType"/>
    </xmlCellPr>
  </singleXmlCell>
  <singleXmlCell id="265" xr6:uid="{00000000-000C-0000-FFFF-FFFF01010000}" r="G179" connectionId="0">
    <xmlCellPr id="1" xr6:uid="{00000000-0010-0000-0101-000001000000}" uniqueName="CON_dotacion_total">
      <xmlPr mapId="149" xpath="/ManifestacionInteres/Contrapartida/@CON_dotacion_total" xmlDataType="anyType"/>
    </xmlCellPr>
  </singleXmlCell>
  <singleXmlCell id="266" xr6:uid="{00000000-000C-0000-FFFF-FFFF02010000}" r="G180" connectionId="0">
    <xmlCellPr id="1" xr6:uid="{00000000-0010-0000-0201-000001000000}" uniqueName="CON_talento_humano_total">
      <xmlPr mapId="149" xpath="/ManifestacionInteres/Contrapartida/@CON_talento_humano_total" xmlDataType="anyType"/>
    </xmlCellPr>
  </singleXmlCell>
  <singleXmlCell id="267" xr6:uid="{00000000-000C-0000-FFFF-FFFF03010000}" r="G181" connectionId="0">
    <xmlCellPr id="1" xr6:uid="{00000000-0010-0000-0301-000001000000}" uniqueName="CON_equipos_medicion_total">
      <xmlPr mapId="149" xpath="/ManifestacionInteres/Contrapartida/@CON_equipos_medicion_total" xmlDataType="anyType"/>
    </xmlCellPr>
  </singleXmlCell>
  <singleXmlCell id="268" xr6:uid="{00000000-000C-0000-FFFF-FFFF04010000}" r="G182" connectionId="0">
    <xmlCellPr id="1" xr6:uid="{00000000-0010-0000-0401-000001000000}" uniqueName="CON_bienes_y_servicios_total">
      <xmlPr mapId="149" xpath="/ManifestacionInteres/Contrapartida/@CON_bienes_y_servicios_total" xmlDataType="anyType"/>
    </xmlCellPr>
  </singleXmlCell>
  <singleXmlCell id="269" xr6:uid="{00000000-000C-0000-FFFF-FFFF05010000}" r="M179" connectionId="0">
    <xmlCellPr id="1" xr6:uid="{00000000-0010-0000-0501-000001000000}" uniqueName="VTA_Control_social">
      <xmlPr mapId="149" xpath="/ManifestacionInteres/ValoresTecnicosAgregados/@VTA_Control_social" xmlDataType="anyType"/>
    </xmlCellPr>
  </singleXmlCell>
  <singleXmlCell id="270" xr6:uid="{00000000-000C-0000-FFFF-FFFF06010000}" r="M180" connectionId="0">
    <xmlCellPr id="1" xr6:uid="{00000000-0010-0000-0601-000001000000}" uniqueName="VTA_Logisitica">
      <xmlPr mapId="149" xpath="/ManifestacionInteres/ValoresTecnicosAgregados/@VTA_Logisitica" xmlDataType="anyType"/>
    </xmlCellPr>
  </singleXmlCell>
  <singleXmlCell id="271" xr6:uid="{00000000-000C-0000-FFFF-FFFF07010000}" r="M181" connectionId="0">
    <xmlCellPr id="1" xr6:uid="{00000000-0010-0000-0701-000001000000}" uniqueName="VTA_kit_control_social">
      <xmlPr mapId="149" xpath="/ManifestacionInteres/ValoresTecnicosAgregados/@VTA_kit_control_social" xmlDataType="anyType"/>
    </xmlCellPr>
  </singleXmlCell>
  <singleXmlCell id="272" xr6:uid="{00000000-000C-0000-FFFF-FFFF08010000}" r="M182" connectionId="0">
    <xmlCellPr id="1" xr6:uid="{00000000-0010-0000-0801-000001000000}" uniqueName="VTA_plan_comunicacion">
      <xmlPr mapId="149" xpath="/ManifestacionInteres/ValoresTecnicosAgregados/@VTA_plan_comunicacion" xmlDataType="anyType"/>
    </xmlCellPr>
  </singleXmlCell>
  <singleXmlCell id="273" xr6:uid="{00000000-000C-0000-FFFF-FFFF09010000}" r="M183" connectionId="0">
    <xmlCellPr id="1" xr6:uid="{00000000-0010-0000-0901-000001000000}" uniqueName="VTA_Valor_agregado">
      <xmlPr mapId="149" xpath="/ManifestacionInteres/ValoresTecnicosAgregados/@VTA_Valor_agregado" xmlDataType="anyType"/>
    </xmlCellPr>
  </singleXmlCell>
  <singleXmlCell id="274" xr6:uid="{00000000-000C-0000-FFFF-FFFF0A010000}" r="S179" connectionId="0">
    <xmlCellPr id="1" xr6:uid="{00000000-0010-0000-0A01-000001000000}" uniqueName="VTA_Control_social_total">
      <xmlPr mapId="149" xpath="/ManifestacionInteres/ValoresTecnicosAgregados/@VTA_Control_social_total" xmlDataType="anyType"/>
    </xmlCellPr>
  </singleXmlCell>
  <singleXmlCell id="275" xr6:uid="{00000000-000C-0000-FFFF-FFFF0B010000}" r="N180" connectionId="0">
    <xmlCellPr id="1" xr6:uid="{00000000-0010-0000-0B01-000001000000}" uniqueName="VTA_Logisitica_total">
      <xmlPr mapId="149" xpath="/ManifestacionInteres/ValoresTecnicosAgregados/@VTA_Logisitica_total" xmlDataType="anyType"/>
    </xmlCellPr>
  </singleXmlCell>
  <singleXmlCell id="276" xr6:uid="{00000000-000C-0000-FFFF-FFFF0C010000}" r="N181" connectionId="0">
    <xmlCellPr id="1" xr6:uid="{00000000-0010-0000-0C01-000001000000}" uniqueName="VTA_kit_control_social_total">
      <xmlPr mapId="149" xpath="/ManifestacionInteres/ValoresTecnicosAgregados/@VTA_kit_control_social_total" xmlDataType="anyType"/>
    </xmlCellPr>
  </singleXmlCell>
  <singleXmlCell id="277" xr6:uid="{00000000-000C-0000-FFFF-FFFF0D010000}" r="N182" connectionId="0">
    <xmlCellPr id="1" xr6:uid="{00000000-0010-0000-0D01-000001000000}" uniqueName="VTA_plan_comunicacion_total">
      <xmlPr mapId="149" xpath="/ManifestacionInteres/ValoresTecnicosAgregados/@VTA_plan_comunicacion_total" xmlDataType="anyType"/>
    </xmlCellPr>
  </singleXmlCell>
  <singleXmlCell id="278" xr6:uid="{00000000-000C-0000-FFFF-FFFF0E010000}" r="N183" connectionId="0">
    <xmlCellPr id="1" xr6:uid="{00000000-0010-0000-0E01-000001000000}" uniqueName="VTA_Valor_agregado_total">
      <xmlPr mapId="149" xpath="/ManifestacionInteres/ValoresTecnicosAgregados/@VTA_Valor_agregado_total" xmlDataType="anyType"/>
    </xmlCellPr>
  </singleXmlCell>
  <singleXmlCell id="280" xr6:uid="{00000000-000C-0000-FFFF-FFFF0F010000}" r="J185" connectionId="0">
    <xmlCellPr id="1" xr6:uid="{00000000-0010-0000-0F01-000001000000}" uniqueName="VTA_total_vta">
      <xmlPr mapId="149" xpath="/ManifestacionInteres/ValoresTecnicosAgregados/@VTA_total_vta" xmlDataType="anyType"/>
    </xmlCellPr>
  </singleXmlCell>
  <singleXmlCell id="281" xr6:uid="{00000000-000C-0000-FFFF-FFFF10010000}" r="M185" connectionId="0">
    <xmlCellPr id="1" xr6:uid="{00000000-0010-0000-1001-000001000000}" uniqueName="VTA_Es_igual_a">
      <xmlPr mapId="149" xpath="/ManifestacionInteres/ValoresTecnicosAgregados/@VTA_Es_igual_a" xmlDataType="anyType"/>
    </xmlCellPr>
  </singleXmlCell>
  <singleXmlCell id="282" xr6:uid="{00000000-000C-0000-FFFF-FFFF11010000}" r="C193" connectionId="0">
    <xmlCellPr id="1" xr6:uid="{00000000-0010-0000-1101-000001000000}" uniqueName="TRA_Fecha_Pesronaria_juridica">
      <xmlPr mapId="149" xpath="/ManifestacionInteres/Trayectoria/@TRA_Fecha_Pesronaria_juridica" xmlDataType="date"/>
    </xmlCellPr>
  </singleXmlCell>
  <singleXmlCell id="283" xr6:uid="{00000000-000C-0000-FFFF-FFFF12010000}" r="E193" connectionId="0">
    <xmlCellPr id="1" xr6:uid="{00000000-0010-0000-1201-000001000000}" uniqueName="TRA_resolucion">
      <xmlPr mapId="149" xpath="/ManifestacionInteres/Trayectoria/@TRA_resolucion" xmlDataType="int"/>
    </xmlCellPr>
  </singleXmlCell>
  <singleXmlCell id="284" xr6:uid="{00000000-000C-0000-FFFF-FFFF13010000}" r="H193" connectionId="0">
    <xmlCellPr id="1" xr6:uid="{00000000-0010-0000-1301-000001000000}" uniqueName="TRA_Representante_legal">
      <xmlPr mapId="149" xpath="/ManifestacionInteres/Trayectoria/@TRA_Representante_legal" xmlDataType="string"/>
    </xmlCellPr>
  </singleXmlCell>
  <singleXmlCell id="285" xr6:uid="{00000000-000C-0000-FFFF-FFFF14010000}" r="K193" connectionId="0">
    <xmlCellPr id="1" xr6:uid="{00000000-0010-0000-1401-000001000000}" uniqueName="TRA_Fecha_inicio_contrato_antiguo_SNBF">
      <xmlPr mapId="149" xpath="/ManifestacionInteres/Trayectoria/@TRA_Fecha_inicio_contrato_antiguo_SNBF" xmlDataType="date"/>
    </xmlCellPr>
  </singleXmlCell>
  <singleXmlCell id="286" xr6:uid="{00000000-000C-0000-FFFF-FFFF15010000}" r="K212" connectionId="0">
    <xmlCellPr id="1" xr6:uid="{00000000-0010-0000-1501-000001000000}" uniqueName="ACP_correo_electronico">
      <xmlPr mapId="149" xpath="/ManifestacionInteres/Aceptacion/@ACP_correo_electronico" xmlDataType="string"/>
    </xmlCellPr>
  </singleXmlCell>
  <singleXmlCell id="287" xr6:uid="{00000000-000C-0000-FFFF-FFFF16010000}" r="K211" connectionId="0">
    <xmlCellPr id="1" xr6:uid="{00000000-0010-0000-1601-000001000000}" uniqueName="ACP_domicilio_legal">
      <xmlPr mapId="149" xpath="/ManifestacionInteres/Aceptacion/@ACP_domicilio_legal" xmlDataType="string"/>
    </xmlCellPr>
  </singleXmlCell>
  <singleXmlCell id="288" xr6:uid="{00000000-000C-0000-FFFF-FFFF17010000}" r="H211" connectionId="0">
    <xmlCellPr id="1" xr6:uid="{00000000-0010-0000-1701-000001000000}" uniqueName="ACP_direccion_comercial">
      <xmlPr mapId="149" xpath="/ManifestacionInteres/Aceptacion/@ACP_direccion_comercial" xmlDataType="string"/>
    </xmlCellPr>
  </singleXmlCell>
  <singleXmlCell id="289" xr6:uid="{00000000-000C-0000-FFFF-FFFF18010000}" r="H212" connectionId="0">
    <xmlCellPr id="1" xr6:uid="{00000000-0010-0000-1801-000001000000}" uniqueName="ACP_telefono">
      <xmlPr mapId="149" xpath="/ManifestacionInteres/Aceptacion/@ACP_telefono" xmlDataType="string"/>
    </xmlCellPr>
  </singleXmlCell>
  <singleXmlCell id="290" xr6:uid="{00000000-000C-0000-FFFF-FFFF19010000}" r="C212" connectionId="0">
    <xmlCellPr id="1" xr6:uid="{00000000-0010-0000-1901-000001000000}"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opLeftCell="A26" zoomScale="70" zoomScaleNormal="70" zoomScaleSheetLayoutView="40" zoomScalePageLayoutView="40" workbookViewId="0">
      <selection activeCell="C8" sqref="C8"/>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44194.997465509259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6" t="str">
        <f>HYPERLINK("#Integrante_1!B20","IDENTIFICACIÓN DEL OFERENTE")</f>
        <v>IDENTIFICACIÓN DEL OFERENTE</v>
      </c>
      <c r="C8" s="48"/>
      <c r="D8" s="160"/>
      <c r="E8" s="209" t="str">
        <f>HYPERLINK("#Integrante_1!A109","CAPACIDAD RESIDUAL")</f>
        <v>CAPACIDAD RESIDUAL</v>
      </c>
      <c r="F8" s="210"/>
      <c r="G8" s="211"/>
      <c r="H8" s="187"/>
      <c r="I8" s="186" t="str">
        <f>HYPERLINK("#Integrante_1!N162","DISCAPACIDAD")</f>
        <v>DISCAPACIDAD</v>
      </c>
      <c r="J8" s="188"/>
      <c r="K8" s="186" t="str">
        <f>HYPERLINK("#Integrante_1!A188","TRAYECTORIA")</f>
        <v>TRAYECTORIA</v>
      </c>
      <c r="L8" s="36"/>
      <c r="M8" s="36"/>
      <c r="N8" s="36"/>
      <c r="O8" s="43"/>
    </row>
    <row r="9" spans="1:20" ht="30.75" customHeight="1" thickBot="1" x14ac:dyDescent="0.3">
      <c r="A9" s="42"/>
      <c r="B9" s="186" t="str">
        <f>HYPERLINK("#Integrante_1!I20","DATOS CONTRATO INVITACIÓN")</f>
        <v>DATOS CONTRATO INVITACIÓN</v>
      </c>
      <c r="C9" s="48"/>
      <c r="D9" s="48"/>
      <c r="E9" s="209" t="str">
        <f>HYPERLINK("#Integrante_1!A162","TALENTO HUMANO")</f>
        <v>TALENTO HUMANO</v>
      </c>
      <c r="F9" s="210"/>
      <c r="G9" s="211"/>
      <c r="H9" s="187"/>
      <c r="I9" s="186" t="str">
        <f>HYPERLINK("#Integrante_1!B176","CONTRAPARTIDA ADICIONAL")</f>
        <v>CONTRAPARTIDA ADICIONAL</v>
      </c>
      <c r="J9" s="49"/>
      <c r="K9" s="186" t="str">
        <f>HYPERLINK("#Integrante_1!A199","ACEPTACIÓN")</f>
        <v>ACEPTACIÓN</v>
      </c>
      <c r="L9" s="36"/>
      <c r="M9" s="36"/>
      <c r="N9" s="36"/>
      <c r="O9" s="43"/>
    </row>
    <row r="10" spans="1:20" ht="30.75" customHeight="1" thickBot="1" x14ac:dyDescent="0.3">
      <c r="A10" s="42"/>
      <c r="B10" s="186" t="str">
        <f>HYPERLINK("#Integrante_1!B48","EXPERIENCIA TERRITORIAL")</f>
        <v>EXPERIENCIA TERRITORIAL</v>
      </c>
      <c r="C10" s="48"/>
      <c r="D10" s="48"/>
      <c r="E10" s="209" t="str">
        <f>HYPERLINK("#Integrante_1!F162","INFRAESTRUCTURA")</f>
        <v>INFRAESTRUCTURA</v>
      </c>
      <c r="F10" s="210"/>
      <c r="G10" s="211"/>
      <c r="H10" s="187"/>
      <c r="I10" s="186"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t="s">
        <v>2681</v>
      </c>
      <c r="D15" s="35"/>
      <c r="E15" s="35"/>
      <c r="F15" s="5"/>
      <c r="G15" s="32" t="s">
        <v>1168</v>
      </c>
      <c r="H15" s="105" t="s">
        <v>696</v>
      </c>
      <c r="I15" s="32" t="s">
        <v>2629</v>
      </c>
      <c r="J15" s="110" t="s">
        <v>2637</v>
      </c>
      <c r="L15" s="202" t="s">
        <v>8</v>
      </c>
      <c r="M15" s="202"/>
      <c r="N15" s="184">
        <v>0.8</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61" t="s">
        <v>2669</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v>900922079</v>
      </c>
      <c r="C20" s="5"/>
      <c r="D20" s="74"/>
      <c r="E20" s="161" t="s">
        <v>2670</v>
      </c>
      <c r="F20" s="195" t="s">
        <v>2683</v>
      </c>
      <c r="G20" s="5"/>
      <c r="H20" s="212"/>
      <c r="I20" s="150" t="s">
        <v>1154</v>
      </c>
      <c r="J20" s="151" t="s">
        <v>707</v>
      </c>
      <c r="K20" s="152">
        <v>3999356160</v>
      </c>
      <c r="L20" s="153">
        <v>44194</v>
      </c>
      <c r="M20" s="153">
        <v>44561</v>
      </c>
      <c r="N20" s="136">
        <f>+(M20-L20)/30</f>
        <v>12.233333333333333</v>
      </c>
      <c r="O20" s="139"/>
      <c r="U20" s="135"/>
      <c r="V20" s="107">
        <f ca="1">NOW()</f>
        <v>44194.997465509259</v>
      </c>
      <c r="W20" s="107">
        <f ca="1">NOW()</f>
        <v>44194.997465509259</v>
      </c>
    </row>
    <row r="21" spans="1:23" ht="30" customHeight="1" outlineLevel="1" x14ac:dyDescent="0.25">
      <c r="A21" s="9"/>
      <c r="B21" s="72"/>
      <c r="C21" s="5"/>
      <c r="D21" s="5"/>
      <c r="E21" s="5"/>
      <c r="F21" s="5"/>
      <c r="G21" s="5"/>
      <c r="H21" s="71"/>
      <c r="I21" s="150"/>
      <c r="J21" s="151"/>
      <c r="K21" s="152"/>
      <c r="L21" s="153"/>
      <c r="M21" s="153"/>
      <c r="N21" s="136">
        <f t="shared" ref="N21:N35" si="0">+(M21-L21)/30</f>
        <v>0</v>
      </c>
      <c r="O21" s="140"/>
    </row>
    <row r="22" spans="1:23" ht="30" customHeight="1" outlineLevel="1" x14ac:dyDescent="0.25">
      <c r="A22" s="9"/>
      <c r="B22" s="72"/>
      <c r="C22" s="5"/>
      <c r="D22" s="5"/>
      <c r="E22" s="5"/>
      <c r="F22" s="5"/>
      <c r="G22" s="5"/>
      <c r="H22" s="71"/>
      <c r="I22" s="150"/>
      <c r="J22" s="151"/>
      <c r="K22" s="152"/>
      <c r="L22" s="153"/>
      <c r="M22" s="153"/>
      <c r="N22" s="137">
        <f t="shared" ref="N22:N33" si="1">+(M22-L22)/30</f>
        <v>0</v>
      </c>
      <c r="O22" s="140"/>
    </row>
    <row r="23" spans="1:23" ht="30" customHeight="1" outlineLevel="1" x14ac:dyDescent="0.25">
      <c r="A23" s="9"/>
      <c r="B23" s="103"/>
      <c r="C23" s="21"/>
      <c r="D23" s="21"/>
      <c r="E23" s="21"/>
      <c r="F23" s="5"/>
      <c r="G23" s="5"/>
      <c r="H23" s="71"/>
      <c r="I23" s="150"/>
      <c r="J23" s="151"/>
      <c r="K23" s="152"/>
      <c r="L23" s="153"/>
      <c r="M23" s="153"/>
      <c r="N23" s="137">
        <f t="shared" si="1"/>
        <v>0</v>
      </c>
      <c r="O23" s="140"/>
      <c r="Q23" s="106"/>
      <c r="R23" s="55"/>
      <c r="S23" s="107"/>
      <c r="T23" s="107"/>
    </row>
    <row r="24" spans="1:23" ht="30" customHeight="1" outlineLevel="1" x14ac:dyDescent="0.25">
      <c r="A24" s="9"/>
      <c r="B24" s="103"/>
      <c r="C24" s="21"/>
      <c r="D24" s="21"/>
      <c r="E24" s="21"/>
      <c r="F24" s="5"/>
      <c r="G24" s="5"/>
      <c r="H24" s="71"/>
      <c r="I24" s="150"/>
      <c r="J24" s="151"/>
      <c r="K24" s="152"/>
      <c r="L24" s="153"/>
      <c r="M24" s="153"/>
      <c r="N24" s="137">
        <f t="shared" si="1"/>
        <v>0</v>
      </c>
      <c r="O24" s="140"/>
    </row>
    <row r="25" spans="1:23" ht="30" customHeight="1" outlineLevel="1" x14ac:dyDescent="0.25">
      <c r="A25" s="9"/>
      <c r="B25" s="103"/>
      <c r="C25" s="21"/>
      <c r="D25" s="21"/>
      <c r="E25" s="21"/>
      <c r="F25" s="5"/>
      <c r="G25" s="5"/>
      <c r="H25" s="71"/>
      <c r="I25" s="150"/>
      <c r="J25" s="151"/>
      <c r="K25" s="152"/>
      <c r="L25" s="153"/>
      <c r="M25" s="153"/>
      <c r="N25" s="137">
        <f t="shared" si="1"/>
        <v>0</v>
      </c>
      <c r="O25" s="140"/>
    </row>
    <row r="26" spans="1:23" ht="30" customHeight="1" outlineLevel="1" x14ac:dyDescent="0.25">
      <c r="A26" s="9"/>
      <c r="B26" s="103"/>
      <c r="C26" s="21"/>
      <c r="D26" s="21"/>
      <c r="E26" s="21"/>
      <c r="F26" s="5"/>
      <c r="G26" s="5"/>
      <c r="H26" s="71"/>
      <c r="I26" s="150"/>
      <c r="J26" s="151"/>
      <c r="K26" s="152"/>
      <c r="L26" s="153"/>
      <c r="M26" s="153"/>
      <c r="N26" s="137">
        <f t="shared" si="1"/>
        <v>0</v>
      </c>
      <c r="O26" s="140"/>
    </row>
    <row r="27" spans="1:23" ht="30" customHeight="1" outlineLevel="1" x14ac:dyDescent="0.25">
      <c r="A27" s="9"/>
      <c r="B27" s="103"/>
      <c r="C27" s="21"/>
      <c r="D27" s="21"/>
      <c r="E27" s="21"/>
      <c r="F27" s="5"/>
      <c r="G27" s="5"/>
      <c r="H27" s="71"/>
      <c r="I27" s="150"/>
      <c r="J27" s="151"/>
      <c r="K27" s="152"/>
      <c r="L27" s="153"/>
      <c r="M27" s="153"/>
      <c r="N27" s="137">
        <f t="shared" si="1"/>
        <v>0</v>
      </c>
      <c r="O27" s="140"/>
    </row>
    <row r="28" spans="1:23" ht="30" customHeight="1" outlineLevel="1" x14ac:dyDescent="0.25">
      <c r="A28" s="9"/>
      <c r="B28" s="103"/>
      <c r="C28" s="21"/>
      <c r="D28" s="21"/>
      <c r="E28" s="21"/>
      <c r="F28" s="5"/>
      <c r="G28" s="5"/>
      <c r="H28" s="71"/>
      <c r="I28" s="150"/>
      <c r="J28" s="151"/>
      <c r="K28" s="152"/>
      <c r="L28" s="153"/>
      <c r="M28" s="153"/>
      <c r="N28" s="137">
        <f t="shared" si="1"/>
        <v>0</v>
      </c>
      <c r="O28" s="140"/>
    </row>
    <row r="29" spans="1:23" ht="30" customHeight="1" outlineLevel="1" x14ac:dyDescent="0.25">
      <c r="A29" s="9"/>
      <c r="B29" s="72"/>
      <c r="C29" s="5"/>
      <c r="D29" s="5"/>
      <c r="E29" s="5"/>
      <c r="F29" s="5"/>
      <c r="G29" s="5"/>
      <c r="H29" s="71"/>
      <c r="I29" s="150"/>
      <c r="J29" s="151"/>
      <c r="K29" s="152"/>
      <c r="L29" s="153"/>
      <c r="M29" s="153"/>
      <c r="N29" s="137">
        <f t="shared" si="1"/>
        <v>0</v>
      </c>
      <c r="O29" s="140"/>
    </row>
    <row r="30" spans="1:23" ht="30" customHeight="1" outlineLevel="1" x14ac:dyDescent="0.25">
      <c r="A30" s="9"/>
      <c r="B30" s="72"/>
      <c r="C30" s="5"/>
      <c r="D30" s="5"/>
      <c r="E30" s="5"/>
      <c r="F30" s="5"/>
      <c r="G30" s="5"/>
      <c r="H30" s="71"/>
      <c r="I30" s="150"/>
      <c r="J30" s="151"/>
      <c r="K30" s="152"/>
      <c r="L30" s="153"/>
      <c r="M30" s="153"/>
      <c r="N30" s="137">
        <f t="shared" si="1"/>
        <v>0</v>
      </c>
      <c r="O30" s="140"/>
    </row>
    <row r="31" spans="1:23" ht="30" customHeight="1" outlineLevel="1" x14ac:dyDescent="0.25">
      <c r="A31" s="9"/>
      <c r="B31" s="72"/>
      <c r="C31" s="5"/>
      <c r="D31" s="5"/>
      <c r="E31" s="5"/>
      <c r="F31" s="5"/>
      <c r="G31" s="5"/>
      <c r="H31" s="71"/>
      <c r="I31" s="150"/>
      <c r="J31" s="151"/>
      <c r="K31" s="152"/>
      <c r="L31" s="153"/>
      <c r="M31" s="153"/>
      <c r="N31" s="137">
        <f t="shared" si="1"/>
        <v>0</v>
      </c>
      <c r="O31" s="140"/>
    </row>
    <row r="32" spans="1:23" ht="30" customHeight="1" outlineLevel="1" x14ac:dyDescent="0.25">
      <c r="A32" s="9"/>
      <c r="B32" s="72"/>
      <c r="C32" s="5"/>
      <c r="D32" s="5"/>
      <c r="E32" s="5"/>
      <c r="F32" s="5"/>
      <c r="G32" s="5"/>
      <c r="H32" s="71"/>
      <c r="I32" s="150"/>
      <c r="J32" s="151"/>
      <c r="K32" s="152"/>
      <c r="L32" s="153"/>
      <c r="M32" s="153"/>
      <c r="N32" s="137">
        <f t="shared" si="1"/>
        <v>0</v>
      </c>
      <c r="O32" s="140"/>
    </row>
    <row r="33" spans="1:16" ht="30" customHeight="1" outlineLevel="1" x14ac:dyDescent="0.25">
      <c r="A33" s="9"/>
      <c r="B33" s="72"/>
      <c r="C33" s="5"/>
      <c r="D33" s="5"/>
      <c r="E33" s="5"/>
      <c r="F33" s="5"/>
      <c r="G33" s="5"/>
      <c r="H33" s="71"/>
      <c r="I33" s="150"/>
      <c r="J33" s="151"/>
      <c r="K33" s="152"/>
      <c r="L33" s="153"/>
      <c r="M33" s="153"/>
      <c r="N33" s="137">
        <f t="shared" si="1"/>
        <v>0</v>
      </c>
      <c r="O33" s="140"/>
    </row>
    <row r="34" spans="1:16" ht="30" customHeight="1" outlineLevel="1" x14ac:dyDescent="0.25">
      <c r="A34" s="9"/>
      <c r="B34" s="72"/>
      <c r="C34" s="5"/>
      <c r="D34" s="5"/>
      <c r="E34" s="5"/>
      <c r="F34" s="5"/>
      <c r="G34" s="5"/>
      <c r="H34" s="71"/>
      <c r="I34" s="150"/>
      <c r="J34" s="151"/>
      <c r="K34" s="152"/>
      <c r="L34" s="153"/>
      <c r="M34" s="153"/>
      <c r="N34" s="137">
        <f t="shared" si="0"/>
        <v>0</v>
      </c>
      <c r="O34" s="140"/>
    </row>
    <row r="35" spans="1:16" ht="30" customHeight="1" outlineLevel="1" x14ac:dyDescent="0.25">
      <c r="A35" s="9"/>
      <c r="B35" s="72"/>
      <c r="C35" s="5"/>
      <c r="D35" s="5"/>
      <c r="E35" s="5"/>
      <c r="F35" s="5"/>
      <c r="G35" s="5"/>
      <c r="H35" s="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str">
        <f>VLOOKUP(B20,EAS!A2:B1439,2,0)</f>
        <v>FUNDACION PARA EL DESARROLLO MULTICULTURAL FUNDACOL</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t="s">
        <v>2682</v>
      </c>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13" t="s">
        <v>2684</v>
      </c>
      <c r="C48" s="114" t="s">
        <v>32</v>
      </c>
      <c r="D48" s="112" t="s">
        <v>2685</v>
      </c>
      <c r="E48" s="146">
        <v>37662</v>
      </c>
      <c r="F48" s="146">
        <v>37966</v>
      </c>
      <c r="G48" s="173">
        <f>IF(AND(E48&lt;&gt;"",F48&lt;&gt;""),((F48-E48)/30),"")</f>
        <v>10.133333333333333</v>
      </c>
      <c r="H48" s="116" t="s">
        <v>2686</v>
      </c>
      <c r="I48" s="115" t="s">
        <v>1154</v>
      </c>
      <c r="J48" s="115" t="s">
        <v>707</v>
      </c>
      <c r="K48" s="118">
        <v>6520000</v>
      </c>
      <c r="L48" s="117" t="s">
        <v>1148</v>
      </c>
      <c r="M48" s="119">
        <v>1</v>
      </c>
      <c r="N48" s="117" t="s">
        <v>2639</v>
      </c>
      <c r="O48" s="117" t="s">
        <v>2687</v>
      </c>
      <c r="P48" s="80"/>
    </row>
    <row r="49" spans="1:16" s="6" customFormat="1" ht="24.75" customHeight="1" x14ac:dyDescent="0.25">
      <c r="A49" s="144">
        <v>2</v>
      </c>
      <c r="B49" s="113" t="s">
        <v>2684</v>
      </c>
      <c r="C49" s="114" t="s">
        <v>32</v>
      </c>
      <c r="D49" s="112" t="s">
        <v>2685</v>
      </c>
      <c r="E49" s="146">
        <v>37998</v>
      </c>
      <c r="F49" s="146">
        <v>38331</v>
      </c>
      <c r="G49" s="173">
        <f t="shared" ref="G49:G107" si="2">IF(AND(E49&lt;&gt;"",F49&lt;&gt;""),((F49-E49)/30),"")</f>
        <v>11.1</v>
      </c>
      <c r="H49" s="116" t="s">
        <v>2686</v>
      </c>
      <c r="I49" s="115" t="s">
        <v>1154</v>
      </c>
      <c r="J49" s="115" t="s">
        <v>707</v>
      </c>
      <c r="K49" s="118">
        <v>8635000</v>
      </c>
      <c r="L49" s="117" t="s">
        <v>1148</v>
      </c>
      <c r="M49" s="119">
        <v>1</v>
      </c>
      <c r="N49" s="117" t="s">
        <v>2639</v>
      </c>
      <c r="O49" s="117" t="s">
        <v>2687</v>
      </c>
      <c r="P49" s="80"/>
    </row>
    <row r="50" spans="1:16" s="6" customFormat="1" ht="24.75" customHeight="1" x14ac:dyDescent="0.25">
      <c r="A50" s="144">
        <v>3</v>
      </c>
      <c r="B50" s="113" t="s">
        <v>2684</v>
      </c>
      <c r="C50" s="114" t="s">
        <v>32</v>
      </c>
      <c r="D50" s="112" t="s">
        <v>2685</v>
      </c>
      <c r="E50" s="146">
        <v>38370</v>
      </c>
      <c r="F50" s="146">
        <v>38702</v>
      </c>
      <c r="G50" s="173">
        <f t="shared" si="2"/>
        <v>11.066666666666666</v>
      </c>
      <c r="H50" s="121" t="s">
        <v>2686</v>
      </c>
      <c r="I50" s="115" t="s">
        <v>1154</v>
      </c>
      <c r="J50" s="115" t="s">
        <v>707</v>
      </c>
      <c r="K50" s="118">
        <v>10828000</v>
      </c>
      <c r="L50" s="117" t="s">
        <v>1148</v>
      </c>
      <c r="M50" s="119">
        <v>1</v>
      </c>
      <c r="N50" s="117" t="s">
        <v>2639</v>
      </c>
      <c r="O50" s="117" t="s">
        <v>2687</v>
      </c>
      <c r="P50" s="80"/>
    </row>
    <row r="51" spans="1:16" s="6" customFormat="1" ht="24.75" customHeight="1" outlineLevel="1" x14ac:dyDescent="0.25">
      <c r="A51" s="144">
        <v>4</v>
      </c>
      <c r="B51" s="113" t="s">
        <v>2684</v>
      </c>
      <c r="C51" s="114" t="s">
        <v>32</v>
      </c>
      <c r="D51" s="112" t="s">
        <v>2685</v>
      </c>
      <c r="E51" s="146">
        <v>38755</v>
      </c>
      <c r="F51" s="146">
        <v>39059</v>
      </c>
      <c r="G51" s="173">
        <f t="shared" si="2"/>
        <v>10.133333333333333</v>
      </c>
      <c r="H51" s="116" t="s">
        <v>2686</v>
      </c>
      <c r="I51" s="115" t="s">
        <v>1154</v>
      </c>
      <c r="J51" s="115" t="s">
        <v>707</v>
      </c>
      <c r="K51" s="118">
        <v>12256000</v>
      </c>
      <c r="L51" s="117" t="s">
        <v>1148</v>
      </c>
      <c r="M51" s="119">
        <v>1</v>
      </c>
      <c r="N51" s="117" t="s">
        <v>2639</v>
      </c>
      <c r="O51" s="117" t="s">
        <v>2687</v>
      </c>
      <c r="P51" s="80"/>
    </row>
    <row r="52" spans="1:16" s="7" customFormat="1" ht="24.75" customHeight="1" outlineLevel="1" x14ac:dyDescent="0.25">
      <c r="A52" s="145">
        <v>5</v>
      </c>
      <c r="B52" s="113" t="s">
        <v>2684</v>
      </c>
      <c r="C52" s="114" t="s">
        <v>32</v>
      </c>
      <c r="D52" s="112" t="s">
        <v>2685</v>
      </c>
      <c r="E52" s="146">
        <v>39099</v>
      </c>
      <c r="F52" s="146">
        <v>39430</v>
      </c>
      <c r="G52" s="173">
        <f t="shared" si="2"/>
        <v>11.033333333333333</v>
      </c>
      <c r="H52" s="121" t="s">
        <v>2686</v>
      </c>
      <c r="I52" s="115" t="s">
        <v>1154</v>
      </c>
      <c r="J52" s="115" t="s">
        <v>707</v>
      </c>
      <c r="K52" s="118">
        <v>14447000</v>
      </c>
      <c r="L52" s="117" t="s">
        <v>1148</v>
      </c>
      <c r="M52" s="119">
        <v>1</v>
      </c>
      <c r="N52" s="117" t="s">
        <v>2639</v>
      </c>
      <c r="O52" s="117" t="s">
        <v>2687</v>
      </c>
      <c r="P52" s="81"/>
    </row>
    <row r="53" spans="1:16" s="7" customFormat="1" ht="24.75" customHeight="1" outlineLevel="1" x14ac:dyDescent="0.25">
      <c r="A53" s="145">
        <v>6</v>
      </c>
      <c r="B53" s="113" t="s">
        <v>2684</v>
      </c>
      <c r="C53" s="114" t="s">
        <v>32</v>
      </c>
      <c r="D53" s="112" t="s">
        <v>2685</v>
      </c>
      <c r="E53" s="146">
        <v>39489</v>
      </c>
      <c r="F53" s="146">
        <v>39801</v>
      </c>
      <c r="G53" s="173">
        <f t="shared" si="2"/>
        <v>10.4</v>
      </c>
      <c r="H53" s="121" t="s">
        <v>2686</v>
      </c>
      <c r="I53" s="115" t="s">
        <v>1154</v>
      </c>
      <c r="J53" s="115" t="s">
        <v>707</v>
      </c>
      <c r="K53" s="118">
        <v>15069000</v>
      </c>
      <c r="L53" s="117" t="s">
        <v>1148</v>
      </c>
      <c r="M53" s="119">
        <v>1</v>
      </c>
      <c r="N53" s="117" t="s">
        <v>2639</v>
      </c>
      <c r="O53" s="117" t="s">
        <v>2687</v>
      </c>
      <c r="P53" s="81"/>
    </row>
    <row r="54" spans="1:16" s="7" customFormat="1" ht="24.75" customHeight="1" outlineLevel="1" x14ac:dyDescent="0.25">
      <c r="A54" s="145">
        <v>7</v>
      </c>
      <c r="B54" s="113" t="s">
        <v>2684</v>
      </c>
      <c r="C54" s="114" t="s">
        <v>32</v>
      </c>
      <c r="D54" s="112" t="s">
        <v>2685</v>
      </c>
      <c r="E54" s="146">
        <v>39825</v>
      </c>
      <c r="F54" s="146">
        <v>40158</v>
      </c>
      <c r="G54" s="173">
        <f t="shared" si="2"/>
        <v>11.1</v>
      </c>
      <c r="H54" s="116" t="s">
        <v>2686</v>
      </c>
      <c r="I54" s="115" t="s">
        <v>1154</v>
      </c>
      <c r="J54" s="115" t="s">
        <v>707</v>
      </c>
      <c r="K54" s="120">
        <v>10828000</v>
      </c>
      <c r="L54" s="117" t="s">
        <v>1148</v>
      </c>
      <c r="M54" s="119">
        <v>1</v>
      </c>
      <c r="N54" s="117" t="s">
        <v>2639</v>
      </c>
      <c r="O54" s="117" t="s">
        <v>2687</v>
      </c>
      <c r="P54" s="81"/>
    </row>
    <row r="55" spans="1:16" s="7" customFormat="1" ht="24.75" customHeight="1" outlineLevel="1" x14ac:dyDescent="0.25">
      <c r="A55" s="145">
        <v>8</v>
      </c>
      <c r="B55" s="113"/>
      <c r="C55" s="114"/>
      <c r="D55" s="112"/>
      <c r="E55" s="146"/>
      <c r="F55" s="146"/>
      <c r="G55" s="173" t="str">
        <f t="shared" si="2"/>
        <v/>
      </c>
      <c r="H55" s="116"/>
      <c r="I55" s="115"/>
      <c r="J55" s="115"/>
      <c r="K55" s="120"/>
      <c r="L55" s="117"/>
      <c r="M55" s="119"/>
      <c r="N55" s="117"/>
      <c r="O55" s="117"/>
      <c r="P55" s="81"/>
    </row>
    <row r="56" spans="1:16" s="7" customFormat="1" ht="24.75" customHeight="1" outlineLevel="1" x14ac:dyDescent="0.25">
      <c r="A56" s="145">
        <v>9</v>
      </c>
      <c r="B56" s="113"/>
      <c r="C56" s="114"/>
      <c r="D56" s="112"/>
      <c r="E56" s="146"/>
      <c r="F56" s="146"/>
      <c r="G56" s="173" t="str">
        <f t="shared" si="2"/>
        <v/>
      </c>
      <c r="H56" s="116"/>
      <c r="I56" s="115"/>
      <c r="J56" s="115"/>
      <c r="K56" s="120"/>
      <c r="L56" s="117"/>
      <c r="M56" s="119"/>
      <c r="N56" s="117"/>
      <c r="O56" s="117"/>
      <c r="P56" s="81"/>
    </row>
    <row r="57" spans="1:16" s="7" customFormat="1" ht="24.75" customHeight="1" outlineLevel="1" x14ac:dyDescent="0.25">
      <c r="A57" s="145">
        <v>10</v>
      </c>
      <c r="B57" s="64"/>
      <c r="C57" s="65"/>
      <c r="D57" s="63"/>
      <c r="E57" s="146"/>
      <c r="F57" s="146"/>
      <c r="G57" s="173" t="str">
        <f t="shared" si="2"/>
        <v/>
      </c>
      <c r="H57" s="64"/>
      <c r="I57" s="63"/>
      <c r="J57" s="63"/>
      <c r="K57" s="66"/>
      <c r="L57" s="65"/>
      <c r="M57" s="67"/>
      <c r="N57" s="65"/>
      <c r="O57" s="65"/>
      <c r="P57" s="81"/>
    </row>
    <row r="58" spans="1:16" s="7" customFormat="1" ht="24.75" customHeight="1" outlineLevel="1" x14ac:dyDescent="0.25">
      <c r="A58" s="145">
        <v>11</v>
      </c>
      <c r="B58" s="64"/>
      <c r="C58" s="65"/>
      <c r="D58" s="63"/>
      <c r="E58" s="146"/>
      <c r="F58" s="146"/>
      <c r="G58" s="173" t="str">
        <f t="shared" si="2"/>
        <v/>
      </c>
      <c r="H58" s="64"/>
      <c r="I58" s="63"/>
      <c r="J58" s="63"/>
      <c r="K58" s="66"/>
      <c r="L58" s="65"/>
      <c r="M58" s="67"/>
      <c r="N58" s="65"/>
      <c r="O58" s="65"/>
      <c r="P58" s="81"/>
    </row>
    <row r="59" spans="1:16" s="7" customFormat="1" ht="24.75" customHeight="1" outlineLevel="1" x14ac:dyDescent="0.25">
      <c r="A59" s="145">
        <v>12</v>
      </c>
      <c r="B59" s="64"/>
      <c r="C59" s="65"/>
      <c r="D59" s="63"/>
      <c r="E59" s="146"/>
      <c r="F59" s="146"/>
      <c r="G59" s="173" t="str">
        <f t="shared" si="2"/>
        <v/>
      </c>
      <c r="H59" s="64"/>
      <c r="I59" s="63"/>
      <c r="J59" s="63"/>
      <c r="K59" s="66"/>
      <c r="L59" s="65"/>
      <c r="M59" s="67"/>
      <c r="N59" s="65"/>
      <c r="O59" s="65"/>
      <c r="P59" s="81"/>
    </row>
    <row r="60" spans="1:16" s="7" customFormat="1" ht="24.75" customHeight="1" outlineLevel="1" x14ac:dyDescent="0.25">
      <c r="A60" s="145">
        <v>13</v>
      </c>
      <c r="B60" s="64"/>
      <c r="C60" s="65"/>
      <c r="D60" s="63"/>
      <c r="E60" s="146"/>
      <c r="F60" s="146"/>
      <c r="G60" s="173" t="str">
        <f t="shared" si="2"/>
        <v/>
      </c>
      <c r="H60" s="64"/>
      <c r="I60" s="63"/>
      <c r="J60" s="63"/>
      <c r="K60" s="66"/>
      <c r="L60" s="65"/>
      <c r="M60" s="67"/>
      <c r="N60" s="65"/>
      <c r="O60" s="65"/>
      <c r="P60" s="81"/>
    </row>
    <row r="61" spans="1:16" s="7" customFormat="1" ht="24.75" customHeight="1" outlineLevel="1" x14ac:dyDescent="0.25">
      <c r="A61" s="145">
        <v>14</v>
      </c>
      <c r="B61" s="64"/>
      <c r="C61" s="65"/>
      <c r="D61" s="63"/>
      <c r="E61" s="146"/>
      <c r="F61" s="146"/>
      <c r="G61" s="173" t="str">
        <f t="shared" si="2"/>
        <v/>
      </c>
      <c r="H61" s="64"/>
      <c r="I61" s="63"/>
      <c r="J61" s="63"/>
      <c r="K61" s="66"/>
      <c r="L61" s="65"/>
      <c r="M61" s="67"/>
      <c r="N61" s="65"/>
      <c r="O61" s="65"/>
      <c r="P61" s="81"/>
    </row>
    <row r="62" spans="1:16" s="7" customFormat="1" ht="24.75" customHeight="1" outlineLevel="1" x14ac:dyDescent="0.25">
      <c r="A62" s="145">
        <v>15</v>
      </c>
      <c r="B62" s="64"/>
      <c r="C62" s="65"/>
      <c r="D62" s="63"/>
      <c r="E62" s="146"/>
      <c r="F62" s="146"/>
      <c r="G62" s="173" t="str">
        <f t="shared" si="2"/>
        <v/>
      </c>
      <c r="H62" s="64"/>
      <c r="I62" s="63"/>
      <c r="J62" s="63"/>
      <c r="K62" s="66"/>
      <c r="L62" s="65"/>
      <c r="M62" s="67"/>
      <c r="N62" s="65"/>
      <c r="O62" s="65"/>
      <c r="P62" s="81"/>
    </row>
    <row r="63" spans="1:16" s="7" customFormat="1" ht="24.75" customHeight="1" outlineLevel="1" x14ac:dyDescent="0.25">
      <c r="A63" s="145">
        <v>16</v>
      </c>
      <c r="B63" s="64"/>
      <c r="C63" s="65"/>
      <c r="D63" s="63"/>
      <c r="E63" s="146"/>
      <c r="F63" s="146"/>
      <c r="G63" s="173" t="str">
        <f t="shared" si="2"/>
        <v/>
      </c>
      <c r="H63" s="64"/>
      <c r="I63" s="63"/>
      <c r="J63" s="63"/>
      <c r="K63" s="66"/>
      <c r="L63" s="65"/>
      <c r="M63" s="67"/>
      <c r="N63" s="65"/>
      <c r="O63" s="65"/>
      <c r="P63" s="81"/>
    </row>
    <row r="64" spans="1:16" s="7" customFormat="1" ht="24.75" customHeight="1" outlineLevel="1" x14ac:dyDescent="0.25">
      <c r="A64" s="145">
        <v>17</v>
      </c>
      <c r="B64" s="64"/>
      <c r="C64" s="65"/>
      <c r="D64" s="63"/>
      <c r="E64" s="146"/>
      <c r="F64" s="146"/>
      <c r="G64" s="173" t="str">
        <f t="shared" si="2"/>
        <v/>
      </c>
      <c r="H64" s="64"/>
      <c r="I64" s="63"/>
      <c r="J64" s="63"/>
      <c r="K64" s="66"/>
      <c r="L64" s="65"/>
      <c r="M64" s="67"/>
      <c r="N64" s="65"/>
      <c r="O64" s="65"/>
      <c r="P64" s="81"/>
    </row>
    <row r="65" spans="1:16" s="7" customFormat="1" ht="24.75" customHeight="1" outlineLevel="1" x14ac:dyDescent="0.25">
      <c r="A65" s="145">
        <v>18</v>
      </c>
      <c r="B65" s="64"/>
      <c r="C65" s="65"/>
      <c r="D65" s="63"/>
      <c r="E65" s="146"/>
      <c r="F65" s="146"/>
      <c r="G65" s="173" t="str">
        <f t="shared" si="2"/>
        <v/>
      </c>
      <c r="H65" s="64"/>
      <c r="I65" s="63"/>
      <c r="J65" s="63"/>
      <c r="K65" s="66"/>
      <c r="L65" s="65"/>
      <c r="M65" s="67"/>
      <c r="N65" s="65"/>
      <c r="O65" s="65"/>
      <c r="P65" s="81"/>
    </row>
    <row r="66" spans="1:16" s="7" customFormat="1" ht="24.75" customHeight="1" outlineLevel="1" x14ac:dyDescent="0.25">
      <c r="A66" s="145">
        <v>19</v>
      </c>
      <c r="B66" s="64"/>
      <c r="C66" s="65"/>
      <c r="D66" s="63"/>
      <c r="E66" s="146"/>
      <c r="F66" s="146"/>
      <c r="G66" s="173" t="str">
        <f t="shared" si="2"/>
        <v/>
      </c>
      <c r="H66" s="64"/>
      <c r="I66" s="63"/>
      <c r="J66" s="63"/>
      <c r="K66" s="66"/>
      <c r="L66" s="65"/>
      <c r="M66" s="67"/>
      <c r="N66" s="65"/>
      <c r="O66" s="65"/>
      <c r="P66" s="81"/>
    </row>
    <row r="67" spans="1:16" s="7" customFormat="1" ht="24.75" customHeight="1" outlineLevel="1" x14ac:dyDescent="0.25">
      <c r="A67" s="145">
        <v>20</v>
      </c>
      <c r="B67" s="64"/>
      <c r="C67" s="65"/>
      <c r="D67" s="63"/>
      <c r="E67" s="146"/>
      <c r="F67" s="146"/>
      <c r="G67" s="173" t="str">
        <f t="shared" si="2"/>
        <v/>
      </c>
      <c r="H67" s="64"/>
      <c r="I67" s="63"/>
      <c r="J67" s="63"/>
      <c r="K67" s="66"/>
      <c r="L67" s="65"/>
      <c r="M67" s="67"/>
      <c r="N67" s="65"/>
      <c r="O67" s="65"/>
      <c r="P67" s="81"/>
    </row>
    <row r="68" spans="1:16" s="7" customFormat="1" ht="24.75" customHeight="1" outlineLevel="1" x14ac:dyDescent="0.25">
      <c r="A68" s="144">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4">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4">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4">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19"/>
      <c r="N82" s="126"/>
      <c r="O82" s="126"/>
      <c r="P82" s="81"/>
    </row>
    <row r="83" spans="1:16" s="7" customFormat="1" ht="24.75" customHeight="1" outlineLevel="1" x14ac:dyDescent="0.25">
      <c r="A83" s="145">
        <v>36</v>
      </c>
      <c r="B83" s="64"/>
      <c r="C83" s="65"/>
      <c r="D83" s="63"/>
      <c r="E83" s="146"/>
      <c r="F83" s="146"/>
      <c r="G83" s="173" t="str">
        <f t="shared" si="2"/>
        <v/>
      </c>
      <c r="H83" s="64"/>
      <c r="I83" s="63"/>
      <c r="J83" s="63"/>
      <c r="K83" s="66"/>
      <c r="L83" s="65"/>
      <c r="M83" s="67"/>
      <c r="N83" s="65"/>
      <c r="O83" s="65"/>
      <c r="P83" s="81"/>
    </row>
    <row r="84" spans="1:16" s="7" customFormat="1" ht="24.75" customHeight="1" outlineLevel="1" x14ac:dyDescent="0.25">
      <c r="A84" s="145">
        <v>37</v>
      </c>
      <c r="B84" s="64"/>
      <c r="C84" s="65"/>
      <c r="D84" s="63"/>
      <c r="E84" s="146"/>
      <c r="F84" s="146"/>
      <c r="G84" s="173" t="str">
        <f t="shared" si="2"/>
        <v/>
      </c>
      <c r="H84" s="64"/>
      <c r="I84" s="63"/>
      <c r="J84" s="63"/>
      <c r="K84" s="66"/>
      <c r="L84" s="65"/>
      <c r="M84" s="67"/>
      <c r="N84" s="65"/>
      <c r="O84" s="65"/>
      <c r="P84" s="81"/>
    </row>
    <row r="85" spans="1:16" s="7" customFormat="1" ht="24.75" customHeight="1" outlineLevel="1" x14ac:dyDescent="0.25">
      <c r="A85" s="145">
        <v>38</v>
      </c>
      <c r="B85" s="64"/>
      <c r="C85" s="65"/>
      <c r="D85" s="63"/>
      <c r="E85" s="146"/>
      <c r="F85" s="146"/>
      <c r="G85" s="173" t="str">
        <f t="shared" si="2"/>
        <v/>
      </c>
      <c r="H85" s="64"/>
      <c r="I85" s="63"/>
      <c r="J85" s="63"/>
      <c r="K85" s="66"/>
      <c r="L85" s="65"/>
      <c r="M85" s="67"/>
      <c r="N85" s="65"/>
      <c r="O85" s="65"/>
      <c r="P85" s="81"/>
    </row>
    <row r="86" spans="1:16" s="7" customFormat="1" ht="24.75" customHeight="1" outlineLevel="1" x14ac:dyDescent="0.25">
      <c r="A86" s="145">
        <v>39</v>
      </c>
      <c r="B86" s="64"/>
      <c r="C86" s="65"/>
      <c r="D86" s="63"/>
      <c r="E86" s="146"/>
      <c r="F86" s="146"/>
      <c r="G86" s="173" t="str">
        <f t="shared" si="2"/>
        <v/>
      </c>
      <c r="H86" s="64"/>
      <c r="I86" s="63"/>
      <c r="J86" s="63"/>
      <c r="K86" s="66"/>
      <c r="L86" s="65"/>
      <c r="M86" s="67"/>
      <c r="N86" s="65"/>
      <c r="O86" s="65"/>
      <c r="P86" s="81"/>
    </row>
    <row r="87" spans="1:16" s="7" customFormat="1" ht="24.75" customHeight="1" outlineLevel="1" x14ac:dyDescent="0.25">
      <c r="A87" s="145">
        <v>40</v>
      </c>
      <c r="B87" s="64"/>
      <c r="C87" s="65"/>
      <c r="D87" s="63"/>
      <c r="E87" s="146"/>
      <c r="F87" s="146"/>
      <c r="G87" s="173" t="str">
        <f t="shared" si="2"/>
        <v/>
      </c>
      <c r="H87" s="64"/>
      <c r="I87" s="63"/>
      <c r="J87" s="63"/>
      <c r="K87" s="66"/>
      <c r="L87" s="65"/>
      <c r="M87" s="67"/>
      <c r="N87" s="65"/>
      <c r="O87" s="65"/>
      <c r="P87" s="81"/>
    </row>
    <row r="88" spans="1:16" s="7" customFormat="1" ht="24.75" customHeight="1" outlineLevel="1" x14ac:dyDescent="0.25">
      <c r="A88" s="144">
        <v>41</v>
      </c>
      <c r="B88" s="64"/>
      <c r="C88" s="65"/>
      <c r="D88" s="63"/>
      <c r="E88" s="146"/>
      <c r="F88" s="146"/>
      <c r="G88" s="173" t="str">
        <f t="shared" si="2"/>
        <v/>
      </c>
      <c r="H88" s="64"/>
      <c r="I88" s="63"/>
      <c r="J88" s="63"/>
      <c r="K88" s="66"/>
      <c r="L88" s="65"/>
      <c r="M88" s="67"/>
      <c r="N88" s="65"/>
      <c r="O88" s="65"/>
      <c r="P88" s="81"/>
    </row>
    <row r="89" spans="1:16" s="7" customFormat="1" ht="24.75" customHeight="1" outlineLevel="1" x14ac:dyDescent="0.25">
      <c r="A89" s="144">
        <v>42</v>
      </c>
      <c r="B89" s="64"/>
      <c r="C89" s="65"/>
      <c r="D89" s="63"/>
      <c r="E89" s="146"/>
      <c r="F89" s="146"/>
      <c r="G89" s="173" t="str">
        <f t="shared" si="2"/>
        <v/>
      </c>
      <c r="H89" s="64"/>
      <c r="I89" s="63"/>
      <c r="J89" s="63"/>
      <c r="K89" s="66"/>
      <c r="L89" s="65"/>
      <c r="M89" s="67"/>
      <c r="N89" s="65"/>
      <c r="O89" s="65"/>
      <c r="P89" s="81"/>
    </row>
    <row r="90" spans="1:16" s="7" customFormat="1" ht="24.75" customHeight="1" outlineLevel="1" x14ac:dyDescent="0.25">
      <c r="A90" s="144">
        <v>43</v>
      </c>
      <c r="B90" s="64"/>
      <c r="C90" s="65"/>
      <c r="D90" s="63"/>
      <c r="E90" s="146"/>
      <c r="F90" s="146"/>
      <c r="G90" s="173" t="str">
        <f t="shared" si="2"/>
        <v/>
      </c>
      <c r="H90" s="64"/>
      <c r="I90" s="63"/>
      <c r="J90" s="63"/>
      <c r="K90" s="66"/>
      <c r="L90" s="65"/>
      <c r="M90" s="67"/>
      <c r="N90" s="65"/>
      <c r="O90" s="65"/>
      <c r="P90" s="81"/>
    </row>
    <row r="91" spans="1:16" s="7" customFormat="1" ht="24.75" customHeight="1" outlineLevel="1" x14ac:dyDescent="0.25">
      <c r="A91" s="144">
        <v>44</v>
      </c>
      <c r="B91" s="64"/>
      <c r="C91" s="65"/>
      <c r="D91" s="63"/>
      <c r="E91" s="146"/>
      <c r="F91" s="146"/>
      <c r="G91" s="173" t="str">
        <f t="shared" si="2"/>
        <v/>
      </c>
      <c r="H91" s="64"/>
      <c r="I91" s="63"/>
      <c r="J91" s="63"/>
      <c r="K91" s="66"/>
      <c r="L91" s="65"/>
      <c r="M91" s="67"/>
      <c r="N91" s="65"/>
      <c r="O91" s="65"/>
      <c r="P91" s="81"/>
    </row>
    <row r="92" spans="1:16" s="7" customFormat="1" ht="24.75" customHeight="1" outlineLevel="1" x14ac:dyDescent="0.25">
      <c r="A92" s="145">
        <v>45</v>
      </c>
      <c r="B92" s="64"/>
      <c r="C92" s="65"/>
      <c r="D92" s="63"/>
      <c r="E92" s="146"/>
      <c r="F92" s="146"/>
      <c r="G92" s="173" t="str">
        <f t="shared" si="2"/>
        <v/>
      </c>
      <c r="H92" s="64"/>
      <c r="I92" s="63"/>
      <c r="J92" s="63"/>
      <c r="K92" s="66"/>
      <c r="L92" s="65"/>
      <c r="M92" s="67"/>
      <c r="N92" s="65"/>
      <c r="O92" s="65"/>
      <c r="P92" s="81"/>
    </row>
    <row r="93" spans="1:16" s="7" customFormat="1" ht="24.75" customHeight="1" outlineLevel="1" x14ac:dyDescent="0.25">
      <c r="A93" s="145">
        <v>46</v>
      </c>
      <c r="B93" s="64"/>
      <c r="C93" s="65"/>
      <c r="D93" s="63"/>
      <c r="E93" s="146"/>
      <c r="F93" s="146"/>
      <c r="G93" s="173" t="str">
        <f t="shared" si="2"/>
        <v/>
      </c>
      <c r="H93" s="64"/>
      <c r="I93" s="63"/>
      <c r="J93" s="63"/>
      <c r="K93" s="66"/>
      <c r="L93" s="65"/>
      <c r="M93" s="67"/>
      <c r="N93" s="65"/>
      <c r="O93" s="65"/>
      <c r="P93" s="81"/>
    </row>
    <row r="94" spans="1:16" s="7" customFormat="1" ht="24.75" customHeight="1" outlineLevel="1" x14ac:dyDescent="0.25">
      <c r="A94" s="145">
        <v>47</v>
      </c>
      <c r="B94" s="64"/>
      <c r="C94" s="65"/>
      <c r="D94" s="63"/>
      <c r="E94" s="146"/>
      <c r="F94" s="146"/>
      <c r="G94" s="173" t="str">
        <f t="shared" si="2"/>
        <v/>
      </c>
      <c r="H94" s="64"/>
      <c r="I94" s="63"/>
      <c r="J94" s="63"/>
      <c r="K94" s="66"/>
      <c r="L94" s="65"/>
      <c r="M94" s="67"/>
      <c r="N94" s="65"/>
      <c r="O94" s="65"/>
      <c r="P94" s="81"/>
    </row>
    <row r="95" spans="1:16" s="7" customFormat="1" ht="24.75" customHeight="1" outlineLevel="1" x14ac:dyDescent="0.25">
      <c r="A95" s="145">
        <v>48</v>
      </c>
      <c r="B95" s="64"/>
      <c r="C95" s="65"/>
      <c r="D95" s="63"/>
      <c r="E95" s="146"/>
      <c r="F95" s="146"/>
      <c r="G95" s="173" t="str">
        <f t="shared" si="2"/>
        <v/>
      </c>
      <c r="H95" s="64"/>
      <c r="I95" s="63"/>
      <c r="J95" s="63"/>
      <c r="K95" s="66"/>
      <c r="L95" s="65"/>
      <c r="M95" s="67"/>
      <c r="N95" s="65"/>
      <c r="O95" s="65"/>
      <c r="P95" s="81"/>
    </row>
    <row r="96" spans="1:16" s="7" customFormat="1" ht="24.75" customHeight="1" outlineLevel="1" x14ac:dyDescent="0.25">
      <c r="A96" s="145">
        <v>49</v>
      </c>
      <c r="B96" s="64"/>
      <c r="C96" s="65"/>
      <c r="D96" s="63"/>
      <c r="E96" s="146"/>
      <c r="F96" s="146"/>
      <c r="G96" s="173" t="str">
        <f t="shared" si="2"/>
        <v/>
      </c>
      <c r="H96" s="64"/>
      <c r="I96" s="63"/>
      <c r="J96" s="63"/>
      <c r="K96" s="66"/>
      <c r="L96" s="65"/>
      <c r="M96" s="67"/>
      <c r="N96" s="65"/>
      <c r="O96" s="65"/>
      <c r="P96" s="81"/>
    </row>
    <row r="97" spans="1:16" s="7" customFormat="1" ht="24.75" customHeight="1" outlineLevel="1" x14ac:dyDescent="0.25">
      <c r="A97" s="145">
        <v>50</v>
      </c>
      <c r="B97" s="64"/>
      <c r="C97" s="65"/>
      <c r="D97" s="63"/>
      <c r="E97" s="146"/>
      <c r="F97" s="146"/>
      <c r="G97" s="173" t="str">
        <f t="shared" si="2"/>
        <v/>
      </c>
      <c r="H97" s="64"/>
      <c r="I97" s="63"/>
      <c r="J97" s="63"/>
      <c r="K97" s="66"/>
      <c r="L97" s="65"/>
      <c r="M97" s="67"/>
      <c r="N97" s="65"/>
      <c r="O97" s="65"/>
      <c r="P97" s="81"/>
    </row>
    <row r="98" spans="1:16" s="7" customFormat="1" ht="24.75" customHeight="1" outlineLevel="1" x14ac:dyDescent="0.25">
      <c r="A98" s="145">
        <v>51</v>
      </c>
      <c r="B98" s="64"/>
      <c r="C98" s="65"/>
      <c r="D98" s="63"/>
      <c r="E98" s="146"/>
      <c r="F98" s="146"/>
      <c r="G98" s="173" t="str">
        <f t="shared" si="2"/>
        <v/>
      </c>
      <c r="H98" s="64"/>
      <c r="I98" s="63"/>
      <c r="J98" s="63"/>
      <c r="K98" s="66"/>
      <c r="L98" s="65"/>
      <c r="M98" s="67"/>
      <c r="N98" s="65"/>
      <c r="O98" s="65"/>
      <c r="P98" s="81"/>
    </row>
    <row r="99" spans="1:16" s="7" customFormat="1" ht="24.75" customHeight="1" outlineLevel="1" x14ac:dyDescent="0.25">
      <c r="A99" s="145">
        <v>52</v>
      </c>
      <c r="B99" s="64"/>
      <c r="C99" s="65"/>
      <c r="D99" s="63"/>
      <c r="E99" s="146"/>
      <c r="F99" s="146"/>
      <c r="G99" s="173" t="str">
        <f t="shared" si="2"/>
        <v/>
      </c>
      <c r="H99" s="64"/>
      <c r="I99" s="63"/>
      <c r="J99" s="63"/>
      <c r="K99" s="66"/>
      <c r="L99" s="65"/>
      <c r="M99" s="67"/>
      <c r="N99" s="65"/>
      <c r="O99" s="65"/>
      <c r="P99" s="81"/>
    </row>
    <row r="100" spans="1:16" s="7" customFormat="1" ht="24.75" customHeight="1" outlineLevel="1" x14ac:dyDescent="0.25">
      <c r="A100" s="145">
        <v>53</v>
      </c>
      <c r="B100" s="64"/>
      <c r="C100" s="65"/>
      <c r="D100" s="63"/>
      <c r="E100" s="146"/>
      <c r="F100" s="146"/>
      <c r="G100" s="173" t="str">
        <f t="shared" si="2"/>
        <v/>
      </c>
      <c r="H100" s="64"/>
      <c r="I100" s="63"/>
      <c r="J100" s="63"/>
      <c r="K100" s="66"/>
      <c r="L100" s="65"/>
      <c r="M100" s="67"/>
      <c r="N100" s="65"/>
      <c r="O100" s="65"/>
      <c r="P100" s="81"/>
    </row>
    <row r="101" spans="1:16" s="7" customFormat="1" ht="24.75" customHeight="1" outlineLevel="1" x14ac:dyDescent="0.25">
      <c r="A101" s="145">
        <v>54</v>
      </c>
      <c r="B101" s="64"/>
      <c r="C101" s="65"/>
      <c r="D101" s="63"/>
      <c r="E101" s="146"/>
      <c r="F101" s="146"/>
      <c r="G101" s="173" t="str">
        <f t="shared" si="2"/>
        <v/>
      </c>
      <c r="H101" s="64"/>
      <c r="I101" s="63"/>
      <c r="J101" s="63"/>
      <c r="K101" s="66"/>
      <c r="L101" s="65"/>
      <c r="M101" s="67"/>
      <c r="N101" s="65"/>
      <c r="O101" s="65"/>
      <c r="P101" s="81"/>
    </row>
    <row r="102" spans="1:16" s="7" customFormat="1" ht="24.75" customHeight="1" outlineLevel="1" x14ac:dyDescent="0.25">
      <c r="A102" s="145">
        <v>55</v>
      </c>
      <c r="B102" s="64"/>
      <c r="C102" s="65"/>
      <c r="D102" s="63"/>
      <c r="E102" s="146"/>
      <c r="F102" s="146"/>
      <c r="G102" s="173" t="str">
        <f t="shared" si="2"/>
        <v/>
      </c>
      <c r="H102" s="64"/>
      <c r="I102" s="63"/>
      <c r="J102" s="63"/>
      <c r="K102" s="66"/>
      <c r="L102" s="65"/>
      <c r="M102" s="67"/>
      <c r="N102" s="65"/>
      <c r="O102" s="65"/>
      <c r="P102" s="81"/>
    </row>
    <row r="103" spans="1:16" s="7" customFormat="1" ht="24.75" customHeight="1" outlineLevel="1" x14ac:dyDescent="0.25">
      <c r="A103" s="145">
        <v>56</v>
      </c>
      <c r="B103" s="64"/>
      <c r="C103" s="65"/>
      <c r="D103" s="63"/>
      <c r="E103" s="146"/>
      <c r="F103" s="146"/>
      <c r="G103" s="173" t="str">
        <f t="shared" si="2"/>
        <v/>
      </c>
      <c r="H103" s="64"/>
      <c r="I103" s="63"/>
      <c r="J103" s="63"/>
      <c r="K103" s="66"/>
      <c r="L103" s="65"/>
      <c r="M103" s="67"/>
      <c r="N103" s="65"/>
      <c r="O103" s="65"/>
      <c r="P103" s="81"/>
    </row>
    <row r="104" spans="1:16" s="7" customFormat="1" ht="24.75" customHeight="1" outlineLevel="1" x14ac:dyDescent="0.25">
      <c r="A104" s="145">
        <v>57</v>
      </c>
      <c r="B104" s="64"/>
      <c r="C104" s="65"/>
      <c r="D104" s="63"/>
      <c r="E104" s="146"/>
      <c r="F104" s="146"/>
      <c r="G104" s="173" t="str">
        <f t="shared" si="2"/>
        <v/>
      </c>
      <c r="H104" s="64"/>
      <c r="I104" s="63"/>
      <c r="J104" s="63"/>
      <c r="K104" s="66"/>
      <c r="L104" s="65"/>
      <c r="M104" s="67"/>
      <c r="N104" s="65"/>
      <c r="O104" s="65"/>
      <c r="P104" s="81"/>
    </row>
    <row r="105" spans="1:16" s="7" customFormat="1" ht="24.75" customHeight="1" outlineLevel="1" x14ac:dyDescent="0.25">
      <c r="A105" s="145">
        <v>58</v>
      </c>
      <c r="B105" s="64"/>
      <c r="C105" s="65"/>
      <c r="D105" s="63"/>
      <c r="E105" s="146"/>
      <c r="F105" s="146"/>
      <c r="G105" s="173" t="str">
        <f t="shared" si="2"/>
        <v/>
      </c>
      <c r="H105" s="64"/>
      <c r="I105" s="63"/>
      <c r="J105" s="63"/>
      <c r="K105" s="66"/>
      <c r="L105" s="65"/>
      <c r="M105" s="67"/>
      <c r="N105" s="65"/>
      <c r="O105" s="65"/>
      <c r="P105" s="81"/>
    </row>
    <row r="106" spans="1:16" s="7" customFormat="1" ht="24.75" customHeight="1" outlineLevel="1" x14ac:dyDescent="0.25">
      <c r="A106" s="145">
        <v>59</v>
      </c>
      <c r="B106" s="64"/>
      <c r="C106" s="65"/>
      <c r="D106" s="63"/>
      <c r="E106" s="146"/>
      <c r="F106" s="146"/>
      <c r="G106" s="173" t="str">
        <f t="shared" si="2"/>
        <v/>
      </c>
      <c r="H106" s="64"/>
      <c r="I106" s="63"/>
      <c r="J106" s="63"/>
      <c r="K106" s="66"/>
      <c r="L106" s="65"/>
      <c r="M106" s="67"/>
      <c r="N106" s="65"/>
      <c r="O106" s="65"/>
      <c r="P106" s="81"/>
    </row>
    <row r="107" spans="1:16" s="7" customFormat="1" ht="24.75" customHeight="1" outlineLevel="1" thickBot="1" x14ac:dyDescent="0.3">
      <c r="A107" s="145">
        <v>60</v>
      </c>
      <c r="B107" s="64"/>
      <c r="C107" s="65"/>
      <c r="D107" s="63"/>
      <c r="E107" s="146"/>
      <c r="F107" s="146"/>
      <c r="G107" s="173" t="str">
        <f t="shared" si="2"/>
        <v/>
      </c>
      <c r="H107" s="64"/>
      <c r="I107" s="63"/>
      <c r="J107" s="63"/>
      <c r="K107" s="66"/>
      <c r="L107" s="65"/>
      <c r="M107" s="67"/>
      <c r="N107" s="65"/>
      <c r="O107" s="65"/>
      <c r="P107" s="81"/>
    </row>
    <row r="108" spans="1:16" ht="29.45" customHeight="1" thickBot="1" x14ac:dyDescent="0.3">
      <c r="O108" s="186" t="str">
        <f>HYPERLINK("#Integrante_1!A1","INICIO")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2"/>
      <c r="E114" s="146"/>
      <c r="F114" s="146"/>
      <c r="G114" s="173" t="str">
        <f>IF(AND(E114&lt;&gt;"",F114&lt;&gt;""),((F114-E114)/30),"")</f>
        <v/>
      </c>
      <c r="H114" s="124"/>
      <c r="I114" s="123"/>
      <c r="J114" s="123"/>
      <c r="K114" s="125"/>
      <c r="L114" s="102" t="str">
        <f>+IF(AND(K114&gt;0,O114="Ejecución"),(K114/877802)*Tabla28[[#This Row],[% participación]],IF(AND(K114&gt;0,O114&lt;&gt;"Ejecución"),"-",""))</f>
        <v/>
      </c>
      <c r="M114" s="126"/>
      <c r="N114" s="182"/>
      <c r="O114" s="178" t="s">
        <v>1150</v>
      </c>
      <c r="P114" s="80"/>
    </row>
    <row r="115" spans="1:16" s="6" customFormat="1" ht="24.75" customHeight="1" x14ac:dyDescent="0.25">
      <c r="A115" s="144">
        <v>2</v>
      </c>
      <c r="B115" s="176" t="s">
        <v>2672</v>
      </c>
      <c r="C115" s="177" t="s">
        <v>31</v>
      </c>
      <c r="D115" s="63"/>
      <c r="E115" s="146"/>
      <c r="F115" s="146"/>
      <c r="G115" s="173" t="str">
        <f t="shared" ref="G115:G116" si="3">IF(AND(E115&lt;&gt;"",F115&lt;&gt;""),((F115-E115)/30),"")</f>
        <v/>
      </c>
      <c r="H115" s="64"/>
      <c r="I115" s="63"/>
      <c r="J115" s="63"/>
      <c r="K115" s="68"/>
      <c r="L115" s="102" t="str">
        <f>+IF(AND(K115&gt;0,O115="Ejecución"),(K115/877802)*Tabla28[[#This Row],[% participación]],IF(AND(K115&gt;0,O115&lt;&gt;"Ejecución"),"-",""))</f>
        <v/>
      </c>
      <c r="M115" s="65"/>
      <c r="N115" s="182" t="str">
        <f>+IF(M116="No",1,IF(M116="Si","Ingrese %",""))</f>
        <v/>
      </c>
      <c r="O115" s="178" t="s">
        <v>1150</v>
      </c>
      <c r="P115" s="80"/>
    </row>
    <row r="116" spans="1:16" s="6" customFormat="1" ht="24.75" customHeight="1" x14ac:dyDescent="0.25">
      <c r="A116" s="144">
        <v>3</v>
      </c>
      <c r="B116" s="176" t="s">
        <v>2672</v>
      </c>
      <c r="C116" s="177" t="s">
        <v>31</v>
      </c>
      <c r="D116" s="63"/>
      <c r="E116" s="146"/>
      <c r="F116" s="146"/>
      <c r="G116" s="173" t="str">
        <f t="shared" si="3"/>
        <v/>
      </c>
      <c r="H116" s="64"/>
      <c r="I116" s="63"/>
      <c r="J116" s="63"/>
      <c r="K116" s="68"/>
      <c r="L116" s="102" t="str">
        <f>+IF(AND(K116&gt;0,O116="Ejecución"),(K116/877802)*Tabla28[[#This Row],[% participación]],IF(AND(K116&gt;0,O116&lt;&gt;"Ejecución"),"-",""))</f>
        <v/>
      </c>
      <c r="M116" s="65"/>
      <c r="N116" s="182" t="str">
        <f t="shared" ref="N116:N160" si="4">+IF(M116="No",1,IF(M116="Si","Ingrese %",""))</f>
        <v/>
      </c>
      <c r="O116" s="178" t="s">
        <v>1150</v>
      </c>
      <c r="P116" s="80"/>
    </row>
    <row r="117" spans="1:16" s="6" customFormat="1" ht="24.75" customHeight="1" outlineLevel="1" x14ac:dyDescent="0.25">
      <c r="A117" s="144">
        <v>4</v>
      </c>
      <c r="B117" s="176" t="s">
        <v>2672</v>
      </c>
      <c r="C117" s="177" t="s">
        <v>31</v>
      </c>
      <c r="D117" s="63"/>
      <c r="E117" s="146"/>
      <c r="F117" s="146"/>
      <c r="G117" s="173" t="str">
        <f t="shared" ref="G117:G159" si="5">IF(AND(E117&lt;&gt;"",F117&lt;&gt;""),((F117-E117)/30),"")</f>
        <v/>
      </c>
      <c r="H117" s="64"/>
      <c r="I117" s="63"/>
      <c r="J117" s="63"/>
      <c r="K117" s="68"/>
      <c r="L117" s="102" t="str">
        <f>+IF(AND(K117&gt;0,O117="Ejecución"),(K117/877802)*Tabla28[[#This Row],[% participación]],IF(AND(K117&gt;0,O117&lt;&gt;"Ejecución"),"-",""))</f>
        <v/>
      </c>
      <c r="M117" s="65"/>
      <c r="N117" s="182" t="str">
        <f t="shared" si="4"/>
        <v/>
      </c>
      <c r="O117" s="178" t="s">
        <v>1150</v>
      </c>
      <c r="P117" s="80"/>
    </row>
    <row r="118" spans="1:16" s="7" customFormat="1" ht="24.75" customHeight="1" outlineLevel="1" x14ac:dyDescent="0.25">
      <c r="A118" s="145">
        <v>5</v>
      </c>
      <c r="B118" s="176" t="s">
        <v>2672</v>
      </c>
      <c r="C118" s="177" t="s">
        <v>31</v>
      </c>
      <c r="D118" s="63"/>
      <c r="E118" s="146"/>
      <c r="F118" s="146"/>
      <c r="G118" s="173" t="str">
        <f t="shared" si="5"/>
        <v/>
      </c>
      <c r="H118" s="64"/>
      <c r="I118" s="63"/>
      <c r="J118" s="63"/>
      <c r="K118" s="68"/>
      <c r="L118" s="102" t="str">
        <f>+IF(AND(K118&gt;0,O118="Ejecución"),(K118/877802)*Tabla28[[#This Row],[% participación]],IF(AND(K118&gt;0,O118&lt;&gt;"Ejecución"),"-",""))</f>
        <v/>
      </c>
      <c r="M118" s="65"/>
      <c r="N118" s="182" t="str">
        <f t="shared" si="4"/>
        <v/>
      </c>
      <c r="O118" s="178" t="s">
        <v>1150</v>
      </c>
      <c r="P118" s="81"/>
    </row>
    <row r="119" spans="1:16" s="7" customFormat="1" ht="24.75" customHeight="1" outlineLevel="1" x14ac:dyDescent="0.25">
      <c r="A119" s="145">
        <v>6</v>
      </c>
      <c r="B119" s="176" t="s">
        <v>2672</v>
      </c>
      <c r="C119" s="177" t="s">
        <v>31</v>
      </c>
      <c r="D119" s="63"/>
      <c r="E119" s="146"/>
      <c r="F119" s="146"/>
      <c r="G119" s="173" t="str">
        <f t="shared" si="5"/>
        <v/>
      </c>
      <c r="H119" s="64"/>
      <c r="I119" s="63"/>
      <c r="J119" s="63"/>
      <c r="K119" s="68"/>
      <c r="L119" s="102" t="str">
        <f>+IF(AND(K119&gt;0,O119="Ejecución"),(K119/877802)*Tabla28[[#This Row],[% participación]],IF(AND(K119&gt;0,O119&lt;&gt;"Ejecución"),"-",""))</f>
        <v/>
      </c>
      <c r="M119" s="65"/>
      <c r="N119" s="182" t="str">
        <f t="shared" si="4"/>
        <v/>
      </c>
      <c r="O119" s="178" t="s">
        <v>1150</v>
      </c>
      <c r="P119" s="81"/>
    </row>
    <row r="120" spans="1:16" s="7" customFormat="1" ht="24.75" customHeight="1" outlineLevel="1" x14ac:dyDescent="0.25">
      <c r="A120" s="145">
        <v>7</v>
      </c>
      <c r="B120" s="176" t="s">
        <v>2672</v>
      </c>
      <c r="C120" s="177" t="s">
        <v>31</v>
      </c>
      <c r="D120" s="63"/>
      <c r="E120" s="146"/>
      <c r="F120" s="146"/>
      <c r="G120" s="173" t="str">
        <f t="shared" si="5"/>
        <v/>
      </c>
      <c r="H120" s="64"/>
      <c r="I120" s="63"/>
      <c r="J120" s="63"/>
      <c r="K120" s="68"/>
      <c r="L120" s="102" t="str">
        <f>+IF(AND(K120&gt;0,O120="Ejecución"),(K120/877802)*Tabla28[[#This Row],[% participación]],IF(AND(K120&gt;0,O120&lt;&gt;"Ejecución"),"-",""))</f>
        <v/>
      </c>
      <c r="M120" s="65"/>
      <c r="N120" s="182" t="str">
        <f t="shared" si="4"/>
        <v/>
      </c>
      <c r="O120" s="178" t="s">
        <v>1150</v>
      </c>
      <c r="P120" s="81"/>
    </row>
    <row r="121" spans="1:16" s="7" customFormat="1" ht="24.75" customHeight="1" outlineLevel="1" x14ac:dyDescent="0.25">
      <c r="A121" s="145">
        <v>8</v>
      </c>
      <c r="B121" s="176" t="s">
        <v>2672</v>
      </c>
      <c r="C121" s="177" t="s">
        <v>31</v>
      </c>
      <c r="D121" s="63"/>
      <c r="E121" s="146"/>
      <c r="F121" s="146"/>
      <c r="G121" s="173" t="str">
        <f t="shared" si="5"/>
        <v/>
      </c>
      <c r="H121" s="104"/>
      <c r="I121" s="63"/>
      <c r="J121" s="63"/>
      <c r="K121" s="68"/>
      <c r="L121" s="102" t="str">
        <f>+IF(AND(K121&gt;0,O121="Ejecución"),(K121/877802)*Tabla28[[#This Row],[% participación]],IF(AND(K121&gt;0,O121&lt;&gt;"Ejecución"),"-",""))</f>
        <v/>
      </c>
      <c r="M121" s="65"/>
      <c r="N121" s="182" t="str">
        <f t="shared" si="4"/>
        <v/>
      </c>
      <c r="O121" s="178" t="s">
        <v>1150</v>
      </c>
      <c r="P121" s="81"/>
    </row>
    <row r="122" spans="1:16" s="7" customFormat="1" ht="24.75" customHeight="1" outlineLevel="1" x14ac:dyDescent="0.25">
      <c r="A122" s="145">
        <v>9</v>
      </c>
      <c r="B122" s="176" t="s">
        <v>2672</v>
      </c>
      <c r="C122" s="177" t="s">
        <v>31</v>
      </c>
      <c r="D122" s="63"/>
      <c r="E122" s="146"/>
      <c r="F122" s="146"/>
      <c r="G122" s="173" t="str">
        <f t="shared" si="5"/>
        <v/>
      </c>
      <c r="H122" s="64"/>
      <c r="I122" s="63"/>
      <c r="J122" s="63"/>
      <c r="K122" s="68"/>
      <c r="L122" s="102" t="str">
        <f>+IF(AND(K122&gt;0,O122="Ejecución"),(K122/877802)*Tabla28[[#This Row],[% participación]],IF(AND(K122&gt;0,O122&lt;&gt;"Ejecución"),"-",""))</f>
        <v/>
      </c>
      <c r="M122" s="65"/>
      <c r="N122" s="182" t="str">
        <f t="shared" si="4"/>
        <v/>
      </c>
      <c r="O122" s="178" t="s">
        <v>1150</v>
      </c>
      <c r="P122" s="81"/>
    </row>
    <row r="123" spans="1:16" s="7" customFormat="1" ht="24.75" customHeight="1" outlineLevel="1" x14ac:dyDescent="0.25">
      <c r="A123" s="145">
        <v>10</v>
      </c>
      <c r="B123" s="176" t="s">
        <v>2672</v>
      </c>
      <c r="C123" s="177" t="s">
        <v>31</v>
      </c>
      <c r="D123" s="63"/>
      <c r="E123" s="146"/>
      <c r="F123" s="146"/>
      <c r="G123" s="173" t="str">
        <f t="shared" si="5"/>
        <v/>
      </c>
      <c r="H123" s="64"/>
      <c r="I123" s="63"/>
      <c r="J123" s="63"/>
      <c r="K123" s="68"/>
      <c r="L123" s="102" t="str">
        <f>+IF(AND(K123&gt;0,O123="Ejecución"),(K123/877802)*Tabla28[[#This Row],[% participación]],IF(AND(K123&gt;0,O123&lt;&gt;"Ejecución"),"-",""))</f>
        <v/>
      </c>
      <c r="M123" s="65"/>
      <c r="N123" s="182" t="str">
        <f t="shared" si="4"/>
        <v/>
      </c>
      <c r="O123" s="178" t="s">
        <v>1150</v>
      </c>
      <c r="P123" s="81"/>
    </row>
    <row r="124" spans="1:16" s="7" customFormat="1" ht="24.75" customHeight="1" outlineLevel="1" x14ac:dyDescent="0.25">
      <c r="A124" s="145">
        <v>11</v>
      </c>
      <c r="B124" s="176" t="s">
        <v>2672</v>
      </c>
      <c r="C124" s="177" t="s">
        <v>31</v>
      </c>
      <c r="D124" s="63"/>
      <c r="E124" s="146"/>
      <c r="F124" s="146"/>
      <c r="G124" s="173" t="str">
        <f t="shared" si="5"/>
        <v/>
      </c>
      <c r="H124" s="64"/>
      <c r="I124" s="63"/>
      <c r="J124" s="63"/>
      <c r="K124" s="68"/>
      <c r="L124" s="102" t="str">
        <f>+IF(AND(K124&gt;0,O124="Ejecución"),(K124/877802)*Tabla28[[#This Row],[% participación]],IF(AND(K124&gt;0,O124&lt;&gt;"Ejecución"),"-",""))</f>
        <v/>
      </c>
      <c r="M124" s="65"/>
      <c r="N124" s="182" t="str">
        <f t="shared" si="4"/>
        <v/>
      </c>
      <c r="O124" s="178" t="s">
        <v>1150</v>
      </c>
      <c r="P124" s="81"/>
    </row>
    <row r="125" spans="1:16" s="7" customFormat="1" ht="24.75" customHeight="1" outlineLevel="1" x14ac:dyDescent="0.25">
      <c r="A125" s="145">
        <v>12</v>
      </c>
      <c r="B125" s="176" t="s">
        <v>2672</v>
      </c>
      <c r="C125" s="177" t="s">
        <v>31</v>
      </c>
      <c r="D125" s="63"/>
      <c r="E125" s="146"/>
      <c r="F125" s="146"/>
      <c r="G125" s="173" t="str">
        <f t="shared" si="5"/>
        <v/>
      </c>
      <c r="H125" s="64"/>
      <c r="I125" s="63"/>
      <c r="J125" s="63"/>
      <c r="K125" s="68"/>
      <c r="L125" s="102" t="str">
        <f>+IF(AND(K125&gt;0,O125="Ejecución"),(K125/877802)*Tabla28[[#This Row],[% participación]],IF(AND(K125&gt;0,O125&lt;&gt;"Ejecución"),"-",""))</f>
        <v/>
      </c>
      <c r="M125" s="65"/>
      <c r="N125" s="182" t="str">
        <f t="shared" si="4"/>
        <v/>
      </c>
      <c r="O125" s="178" t="s">
        <v>1150</v>
      </c>
      <c r="P125" s="81"/>
    </row>
    <row r="126" spans="1:16" s="7" customFormat="1" ht="24.75" customHeight="1" outlineLevel="1" x14ac:dyDescent="0.25">
      <c r="A126" s="145">
        <v>13</v>
      </c>
      <c r="B126" s="176" t="s">
        <v>2672</v>
      </c>
      <c r="C126" s="177" t="s">
        <v>31</v>
      </c>
      <c r="D126" s="63"/>
      <c r="E126" s="146"/>
      <c r="F126" s="146"/>
      <c r="G126" s="173" t="str">
        <f t="shared" si="5"/>
        <v/>
      </c>
      <c r="H126" s="64"/>
      <c r="I126" s="63"/>
      <c r="J126" s="63"/>
      <c r="K126" s="68"/>
      <c r="L126" s="102" t="str">
        <f>+IF(AND(K126&gt;0,O126="Ejecución"),(K126/877802)*Tabla28[[#This Row],[% participación]],IF(AND(K126&gt;0,O126&lt;&gt;"Ejecución"),"-",""))</f>
        <v/>
      </c>
      <c r="M126" s="65"/>
      <c r="N126" s="182" t="str">
        <f t="shared" si="4"/>
        <v/>
      </c>
      <c r="O126" s="178" t="s">
        <v>1150</v>
      </c>
      <c r="P126" s="81"/>
    </row>
    <row r="127" spans="1:16" s="7" customFormat="1" ht="24.75" customHeight="1" outlineLevel="1" x14ac:dyDescent="0.25">
      <c r="A127" s="145">
        <v>14</v>
      </c>
      <c r="B127" s="176" t="s">
        <v>2672</v>
      </c>
      <c r="C127" s="177" t="s">
        <v>31</v>
      </c>
      <c r="D127" s="63"/>
      <c r="E127" s="146"/>
      <c r="F127" s="146"/>
      <c r="G127" s="173" t="str">
        <f t="shared" si="5"/>
        <v/>
      </c>
      <c r="H127" s="64"/>
      <c r="I127" s="63"/>
      <c r="J127" s="63"/>
      <c r="K127" s="68"/>
      <c r="L127" s="102" t="str">
        <f>+IF(AND(K127&gt;0,O127="Ejecución"),(K127/877802)*Tabla28[[#This Row],[% participación]],IF(AND(K127&gt;0,O127&lt;&gt;"Ejecución"),"-",""))</f>
        <v/>
      </c>
      <c r="M127" s="65"/>
      <c r="N127" s="182" t="str">
        <f t="shared" si="4"/>
        <v/>
      </c>
      <c r="O127" s="178" t="s">
        <v>1150</v>
      </c>
      <c r="P127" s="81"/>
    </row>
    <row r="128" spans="1:16" s="7" customFormat="1" ht="24.75" customHeight="1" outlineLevel="1" x14ac:dyDescent="0.25">
      <c r="A128" s="145">
        <v>15</v>
      </c>
      <c r="B128" s="176" t="s">
        <v>2672</v>
      </c>
      <c r="C128" s="177" t="s">
        <v>31</v>
      </c>
      <c r="D128" s="63"/>
      <c r="E128" s="146"/>
      <c r="F128" s="146"/>
      <c r="G128" s="173" t="str">
        <f t="shared" si="5"/>
        <v/>
      </c>
      <c r="H128" s="64"/>
      <c r="I128" s="63"/>
      <c r="J128" s="63"/>
      <c r="K128" s="68"/>
      <c r="L128" s="102" t="str">
        <f>+IF(AND(K128&gt;0,O128="Ejecución"),(K128/877802)*Tabla28[[#This Row],[% participación]],IF(AND(K128&gt;0,O128&lt;&gt;"Ejecución"),"-",""))</f>
        <v/>
      </c>
      <c r="M128" s="65"/>
      <c r="N128" s="182" t="str">
        <f t="shared" si="4"/>
        <v/>
      </c>
      <c r="O128" s="178" t="s">
        <v>1150</v>
      </c>
      <c r="P128" s="81"/>
    </row>
    <row r="129" spans="1:16" s="7" customFormat="1" ht="24.75" customHeight="1" outlineLevel="1" x14ac:dyDescent="0.25">
      <c r="A129" s="145">
        <v>16</v>
      </c>
      <c r="B129" s="176" t="s">
        <v>2672</v>
      </c>
      <c r="C129" s="177" t="s">
        <v>31</v>
      </c>
      <c r="D129" s="63"/>
      <c r="E129" s="146"/>
      <c r="F129" s="146"/>
      <c r="G129" s="173" t="str">
        <f t="shared" si="5"/>
        <v/>
      </c>
      <c r="H129" s="64"/>
      <c r="I129" s="63"/>
      <c r="J129" s="63"/>
      <c r="K129" s="68"/>
      <c r="L129" s="102" t="str">
        <f>+IF(AND(K129&gt;0,O129="Ejecución"),(K129/877802)*Tabla28[[#This Row],[% participación]],IF(AND(K129&gt;0,O129&lt;&gt;"Ejecución"),"-",""))</f>
        <v/>
      </c>
      <c r="M129" s="65"/>
      <c r="N129" s="182" t="str">
        <f t="shared" si="4"/>
        <v/>
      </c>
      <c r="O129" s="178" t="s">
        <v>1150</v>
      </c>
      <c r="P129" s="81"/>
    </row>
    <row r="130" spans="1:16" s="7" customFormat="1" ht="24.75" customHeight="1" outlineLevel="1" x14ac:dyDescent="0.25">
      <c r="A130" s="145">
        <v>17</v>
      </c>
      <c r="B130" s="176" t="s">
        <v>2672</v>
      </c>
      <c r="C130" s="177" t="s">
        <v>31</v>
      </c>
      <c r="D130" s="63"/>
      <c r="E130" s="146"/>
      <c r="F130" s="146"/>
      <c r="G130" s="173" t="str">
        <f t="shared" si="5"/>
        <v/>
      </c>
      <c r="H130" s="64"/>
      <c r="I130" s="63"/>
      <c r="J130" s="63"/>
      <c r="K130" s="68"/>
      <c r="L130" s="102" t="str">
        <f>+IF(AND(K130&gt;0,O130="Ejecución"),(K130/877802)*Tabla28[[#This Row],[% participación]],IF(AND(K130&gt;0,O130&lt;&gt;"Ejecución"),"-",""))</f>
        <v/>
      </c>
      <c r="M130" s="65"/>
      <c r="N130" s="182" t="str">
        <f t="shared" si="4"/>
        <v/>
      </c>
      <c r="O130" s="178" t="s">
        <v>1150</v>
      </c>
      <c r="P130" s="81"/>
    </row>
    <row r="131" spans="1:16" s="7" customFormat="1" ht="24.75" customHeight="1" outlineLevel="1" x14ac:dyDescent="0.25">
      <c r="A131" s="145">
        <v>18</v>
      </c>
      <c r="B131" s="176" t="s">
        <v>2672</v>
      </c>
      <c r="C131" s="177" t="s">
        <v>31</v>
      </c>
      <c r="D131" s="63"/>
      <c r="E131" s="146"/>
      <c r="F131" s="146"/>
      <c r="G131" s="173" t="str">
        <f t="shared" si="5"/>
        <v/>
      </c>
      <c r="H131" s="64"/>
      <c r="I131" s="63"/>
      <c r="J131" s="63"/>
      <c r="K131" s="68"/>
      <c r="L131" s="102" t="str">
        <f>+IF(AND(K131&gt;0,O131="Ejecución"),(K131/877802)*Tabla28[[#This Row],[% participación]],IF(AND(K131&gt;0,O131&lt;&gt;"Ejecución"),"-",""))</f>
        <v/>
      </c>
      <c r="M131" s="65"/>
      <c r="N131" s="182" t="str">
        <f t="shared" si="4"/>
        <v/>
      </c>
      <c r="O131" s="178" t="s">
        <v>1150</v>
      </c>
      <c r="P131" s="81"/>
    </row>
    <row r="132" spans="1:16" s="7" customFormat="1" ht="24.75" customHeight="1" outlineLevel="1" x14ac:dyDescent="0.25">
      <c r="A132" s="145">
        <v>19</v>
      </c>
      <c r="B132" s="176" t="s">
        <v>2672</v>
      </c>
      <c r="C132" s="177" t="s">
        <v>31</v>
      </c>
      <c r="D132" s="63"/>
      <c r="E132" s="146"/>
      <c r="F132" s="146"/>
      <c r="G132" s="173" t="str">
        <f t="shared" si="5"/>
        <v/>
      </c>
      <c r="H132" s="64"/>
      <c r="I132" s="63"/>
      <c r="J132" s="63"/>
      <c r="K132" s="68"/>
      <c r="L132" s="102" t="str">
        <f>+IF(AND(K132&gt;0,O132="Ejecución"),(K132/877802)*Tabla28[[#This Row],[% participación]],IF(AND(K132&gt;0,O132&lt;&gt;"Ejecución"),"-",""))</f>
        <v/>
      </c>
      <c r="M132" s="65"/>
      <c r="N132" s="182" t="str">
        <f t="shared" si="4"/>
        <v/>
      </c>
      <c r="O132" s="178" t="s">
        <v>1150</v>
      </c>
      <c r="P132" s="81"/>
    </row>
    <row r="133" spans="1:16" s="7" customFormat="1" ht="24.75" customHeight="1" outlineLevel="1" x14ac:dyDescent="0.25">
      <c r="A133" s="145">
        <v>20</v>
      </c>
      <c r="B133" s="176" t="s">
        <v>2672</v>
      </c>
      <c r="C133" s="177" t="s">
        <v>31</v>
      </c>
      <c r="D133" s="63"/>
      <c r="E133" s="146"/>
      <c r="F133" s="146"/>
      <c r="G133" s="173" t="str">
        <f t="shared" si="5"/>
        <v/>
      </c>
      <c r="H133" s="64"/>
      <c r="I133" s="63"/>
      <c r="J133" s="63"/>
      <c r="K133" s="68"/>
      <c r="L133" s="102" t="str">
        <f>+IF(AND(K133&gt;0,O133="Ejecución"),(K133/877802)*Tabla28[[#This Row],[% participación]],IF(AND(K133&gt;0,O133&lt;&gt;"Ejecución"),"-",""))</f>
        <v/>
      </c>
      <c r="M133" s="65"/>
      <c r="N133" s="182" t="str">
        <f t="shared" si="4"/>
        <v/>
      </c>
      <c r="O133" s="178" t="s">
        <v>1150</v>
      </c>
      <c r="P133" s="81"/>
    </row>
    <row r="134" spans="1:16" s="7" customFormat="1" ht="24.75" customHeight="1" outlineLevel="1" x14ac:dyDescent="0.25">
      <c r="A134" s="145">
        <v>21</v>
      </c>
      <c r="B134" s="176" t="s">
        <v>2672</v>
      </c>
      <c r="C134" s="177" t="s">
        <v>31</v>
      </c>
      <c r="D134" s="63"/>
      <c r="E134" s="146"/>
      <c r="F134" s="146"/>
      <c r="G134" s="173" t="str">
        <f t="shared" si="5"/>
        <v/>
      </c>
      <c r="H134" s="64"/>
      <c r="I134" s="63"/>
      <c r="J134" s="63"/>
      <c r="K134" s="68"/>
      <c r="L134" s="102" t="str">
        <f>+IF(AND(K134&gt;0,O134="Ejecución"),(K134/877802)*Tabla28[[#This Row],[% participación]],IF(AND(K134&gt;0,O134&lt;&gt;"Ejecución"),"-",""))</f>
        <v/>
      </c>
      <c r="M134" s="65"/>
      <c r="N134" s="182" t="str">
        <f t="shared" si="4"/>
        <v/>
      </c>
      <c r="O134" s="178" t="s">
        <v>1150</v>
      </c>
      <c r="P134" s="81"/>
    </row>
    <row r="135" spans="1:16" s="7" customFormat="1" ht="24.75" customHeight="1" outlineLevel="1" x14ac:dyDescent="0.25">
      <c r="A135" s="145">
        <v>22</v>
      </c>
      <c r="B135" s="176" t="s">
        <v>2672</v>
      </c>
      <c r="C135" s="177" t="s">
        <v>31</v>
      </c>
      <c r="D135" s="63"/>
      <c r="E135" s="146"/>
      <c r="F135" s="146"/>
      <c r="G135" s="173" t="str">
        <f t="shared" si="5"/>
        <v/>
      </c>
      <c r="H135" s="64"/>
      <c r="I135" s="63"/>
      <c r="J135" s="63"/>
      <c r="K135" s="68"/>
      <c r="L135" s="102" t="str">
        <f>+IF(AND(K135&gt;0,O135="Ejecución"),(K135/877802)*Tabla28[[#This Row],[% participación]],IF(AND(K135&gt;0,O135&lt;&gt;"Ejecución"),"-",""))</f>
        <v/>
      </c>
      <c r="M135" s="65"/>
      <c r="N135" s="182" t="str">
        <f t="shared" si="4"/>
        <v/>
      </c>
      <c r="O135" s="178" t="s">
        <v>1150</v>
      </c>
      <c r="P135" s="81"/>
    </row>
    <row r="136" spans="1:16" s="7" customFormat="1" ht="24.75" customHeight="1" outlineLevel="1" x14ac:dyDescent="0.25">
      <c r="A136" s="145">
        <v>23</v>
      </c>
      <c r="B136" s="176" t="s">
        <v>2672</v>
      </c>
      <c r="C136" s="177" t="s">
        <v>31</v>
      </c>
      <c r="D136" s="63"/>
      <c r="E136" s="146"/>
      <c r="F136" s="146"/>
      <c r="G136" s="173" t="str">
        <f t="shared" si="5"/>
        <v/>
      </c>
      <c r="H136" s="64"/>
      <c r="I136" s="63"/>
      <c r="J136" s="63"/>
      <c r="K136" s="68"/>
      <c r="L136" s="102" t="str">
        <f>+IF(AND(K136&gt;0,O136="Ejecución"),(K136/877802)*Tabla28[[#This Row],[% participación]],IF(AND(K136&gt;0,O136&lt;&gt;"Ejecución"),"-",""))</f>
        <v/>
      </c>
      <c r="M136" s="65"/>
      <c r="N136" s="182" t="str">
        <f t="shared" si="4"/>
        <v/>
      </c>
      <c r="O136" s="178" t="s">
        <v>1150</v>
      </c>
      <c r="P136" s="81"/>
    </row>
    <row r="137" spans="1:16" s="7" customFormat="1" ht="24.75" customHeight="1" outlineLevel="1" x14ac:dyDescent="0.25">
      <c r="A137" s="145">
        <v>24</v>
      </c>
      <c r="B137" s="176" t="s">
        <v>2672</v>
      </c>
      <c r="C137" s="177" t="s">
        <v>31</v>
      </c>
      <c r="D137" s="63"/>
      <c r="E137" s="146"/>
      <c r="F137" s="146"/>
      <c r="G137" s="173" t="str">
        <f t="shared" si="5"/>
        <v/>
      </c>
      <c r="H137" s="64"/>
      <c r="I137" s="63"/>
      <c r="J137" s="63"/>
      <c r="K137" s="68"/>
      <c r="L137" s="102" t="str">
        <f>+IF(AND(K137&gt;0,O137="Ejecución"),(K137/877802)*Tabla28[[#This Row],[% participación]],IF(AND(K137&gt;0,O137&lt;&gt;"Ejecución"),"-",""))</f>
        <v/>
      </c>
      <c r="M137" s="65"/>
      <c r="N137" s="182" t="str">
        <f t="shared" si="4"/>
        <v/>
      </c>
      <c r="O137" s="178" t="s">
        <v>1150</v>
      </c>
      <c r="P137" s="81"/>
    </row>
    <row r="138" spans="1:16" s="7" customFormat="1" ht="24.75" customHeight="1" outlineLevel="1" x14ac:dyDescent="0.25">
      <c r="A138" s="145">
        <v>25</v>
      </c>
      <c r="B138" s="176" t="s">
        <v>2672</v>
      </c>
      <c r="C138" s="177" t="s">
        <v>31</v>
      </c>
      <c r="D138" s="63"/>
      <c r="E138" s="146"/>
      <c r="F138" s="146"/>
      <c r="G138" s="173" t="str">
        <f t="shared" si="5"/>
        <v/>
      </c>
      <c r="H138" s="64"/>
      <c r="I138" s="63"/>
      <c r="J138" s="63"/>
      <c r="K138" s="68"/>
      <c r="L138" s="102" t="str">
        <f>+IF(AND(K138&gt;0,O138="Ejecución"),(K138/877802)*Tabla28[[#This Row],[% participación]],IF(AND(K138&gt;0,O138&lt;&gt;"Ejecución"),"-",""))</f>
        <v/>
      </c>
      <c r="M138" s="65"/>
      <c r="N138" s="182" t="str">
        <f t="shared" si="4"/>
        <v/>
      </c>
      <c r="O138" s="178" t="s">
        <v>1150</v>
      </c>
      <c r="P138" s="81"/>
    </row>
    <row r="139" spans="1:16" s="7" customFormat="1" ht="24.75" customHeight="1" outlineLevel="1" x14ac:dyDescent="0.25">
      <c r="A139" s="145">
        <v>26</v>
      </c>
      <c r="B139" s="176" t="s">
        <v>2672</v>
      </c>
      <c r="C139" s="177" t="s">
        <v>31</v>
      </c>
      <c r="D139" s="63"/>
      <c r="E139" s="146"/>
      <c r="F139" s="146"/>
      <c r="G139" s="173" t="str">
        <f t="shared" si="5"/>
        <v/>
      </c>
      <c r="H139" s="64"/>
      <c r="I139" s="63"/>
      <c r="J139" s="63"/>
      <c r="K139" s="68"/>
      <c r="L139" s="102" t="str">
        <f>+IF(AND(K139&gt;0,O139="Ejecución"),(K139/877802)*Tabla28[[#This Row],[% participación]],IF(AND(K139&gt;0,O139&lt;&gt;"Ejecución"),"-",""))</f>
        <v/>
      </c>
      <c r="M139" s="65"/>
      <c r="N139" s="182" t="str">
        <f t="shared" si="4"/>
        <v/>
      </c>
      <c r="O139" s="178" t="s">
        <v>1150</v>
      </c>
      <c r="P139" s="81"/>
    </row>
    <row r="140" spans="1:16" s="7" customFormat="1" ht="24.75" customHeight="1" outlineLevel="1" x14ac:dyDescent="0.25">
      <c r="A140" s="145">
        <v>27</v>
      </c>
      <c r="B140" s="176" t="s">
        <v>2672</v>
      </c>
      <c r="C140" s="177" t="s">
        <v>31</v>
      </c>
      <c r="D140" s="63"/>
      <c r="E140" s="146"/>
      <c r="F140" s="146"/>
      <c r="G140" s="173" t="str">
        <f t="shared" si="5"/>
        <v/>
      </c>
      <c r="H140" s="64"/>
      <c r="I140" s="63"/>
      <c r="J140" s="63"/>
      <c r="K140" s="68"/>
      <c r="L140" s="102" t="str">
        <f>+IF(AND(K140&gt;0,O140="Ejecución"),(K140/877802)*Tabla28[[#This Row],[% participación]],IF(AND(K140&gt;0,O140&lt;&gt;"Ejecución"),"-",""))</f>
        <v/>
      </c>
      <c r="M140" s="65"/>
      <c r="N140" s="182" t="str">
        <f t="shared" si="4"/>
        <v/>
      </c>
      <c r="O140" s="178" t="s">
        <v>1150</v>
      </c>
      <c r="P140" s="81"/>
    </row>
    <row r="141" spans="1:16" s="7" customFormat="1" ht="24.75" customHeight="1" outlineLevel="1" x14ac:dyDescent="0.25">
      <c r="A141" s="145">
        <v>28</v>
      </c>
      <c r="B141" s="176" t="s">
        <v>2672</v>
      </c>
      <c r="C141" s="177" t="s">
        <v>31</v>
      </c>
      <c r="D141" s="63"/>
      <c r="E141" s="146"/>
      <c r="F141" s="146"/>
      <c r="G141" s="173" t="str">
        <f t="shared" si="5"/>
        <v/>
      </c>
      <c r="H141" s="64"/>
      <c r="I141" s="63"/>
      <c r="J141" s="63"/>
      <c r="K141" s="68"/>
      <c r="L141" s="102" t="str">
        <f>+IF(AND(K141&gt;0,O141="Ejecución"),(K141/877802)*Tabla28[[#This Row],[% participación]],IF(AND(K141&gt;0,O141&lt;&gt;"Ejecución"),"-",""))</f>
        <v/>
      </c>
      <c r="M141" s="65"/>
      <c r="N141" s="182" t="str">
        <f t="shared" si="4"/>
        <v/>
      </c>
      <c r="O141" s="178" t="s">
        <v>1150</v>
      </c>
      <c r="P141" s="81"/>
    </row>
    <row r="142" spans="1:16" s="7" customFormat="1" ht="24.75" customHeight="1" outlineLevel="1" x14ac:dyDescent="0.25">
      <c r="A142" s="145">
        <v>29</v>
      </c>
      <c r="B142" s="176" t="s">
        <v>2672</v>
      </c>
      <c r="C142" s="177" t="s">
        <v>31</v>
      </c>
      <c r="D142" s="63"/>
      <c r="E142" s="146"/>
      <c r="F142" s="146"/>
      <c r="G142" s="173" t="str">
        <f t="shared" si="5"/>
        <v/>
      </c>
      <c r="H142" s="64"/>
      <c r="I142" s="63"/>
      <c r="J142" s="63"/>
      <c r="K142" s="68"/>
      <c r="L142" s="102" t="str">
        <f>+IF(AND(K142&gt;0,O142="Ejecución"),(K142/877802)*Tabla28[[#This Row],[% participación]],IF(AND(K142&gt;0,O142&lt;&gt;"Ejecución"),"-",""))</f>
        <v/>
      </c>
      <c r="M142" s="65"/>
      <c r="N142" s="182" t="str">
        <f t="shared" si="4"/>
        <v/>
      </c>
      <c r="O142" s="178" t="s">
        <v>1150</v>
      </c>
      <c r="P142" s="81"/>
    </row>
    <row r="143" spans="1:16" s="7" customFormat="1" ht="24.75" customHeight="1" outlineLevel="1" x14ac:dyDescent="0.25">
      <c r="A143" s="145">
        <v>30</v>
      </c>
      <c r="B143" s="176" t="s">
        <v>2672</v>
      </c>
      <c r="C143" s="177" t="s">
        <v>31</v>
      </c>
      <c r="D143" s="63"/>
      <c r="E143" s="146"/>
      <c r="F143" s="146"/>
      <c r="G143" s="173" t="str">
        <f t="shared" si="5"/>
        <v/>
      </c>
      <c r="H143" s="64"/>
      <c r="I143" s="63"/>
      <c r="J143" s="63"/>
      <c r="K143" s="68"/>
      <c r="L143" s="102" t="str">
        <f>+IF(AND(K143&gt;0,O143="Ejecución"),(K143/877802)*Tabla28[[#This Row],[% participación]],IF(AND(K143&gt;0,O143&lt;&gt;"Ejecución"),"-",""))</f>
        <v/>
      </c>
      <c r="M143" s="65"/>
      <c r="N143" s="182" t="str">
        <f t="shared" si="4"/>
        <v/>
      </c>
      <c r="O143" s="178" t="s">
        <v>1150</v>
      </c>
      <c r="P143" s="81"/>
    </row>
    <row r="144" spans="1:16" s="7" customFormat="1" ht="24.75" customHeight="1" outlineLevel="1" x14ac:dyDescent="0.25">
      <c r="A144" s="145">
        <v>31</v>
      </c>
      <c r="B144" s="176" t="s">
        <v>2672</v>
      </c>
      <c r="C144" s="177" t="s">
        <v>31</v>
      </c>
      <c r="D144" s="63"/>
      <c r="E144" s="146"/>
      <c r="F144" s="146"/>
      <c r="G144" s="173" t="str">
        <f t="shared" si="5"/>
        <v/>
      </c>
      <c r="H144" s="64"/>
      <c r="I144" s="63"/>
      <c r="J144" s="63"/>
      <c r="K144" s="68"/>
      <c r="L144" s="102" t="str">
        <f>+IF(AND(K144&gt;0,O144="Ejecución"),(K144/877802)*Tabla28[[#This Row],[% participación]],IF(AND(K144&gt;0,O144&lt;&gt;"Ejecución"),"-",""))</f>
        <v/>
      </c>
      <c r="M144" s="65"/>
      <c r="N144" s="182" t="str">
        <f t="shared" si="4"/>
        <v/>
      </c>
      <c r="O144" s="178" t="s">
        <v>1150</v>
      </c>
      <c r="P144" s="81"/>
    </row>
    <row r="145" spans="1:16" s="7" customFormat="1" ht="24.75" customHeight="1" outlineLevel="1" x14ac:dyDescent="0.25">
      <c r="A145" s="145">
        <v>32</v>
      </c>
      <c r="B145" s="176" t="s">
        <v>2672</v>
      </c>
      <c r="C145" s="177" t="s">
        <v>31</v>
      </c>
      <c r="D145" s="63"/>
      <c r="E145" s="146"/>
      <c r="F145" s="146"/>
      <c r="G145" s="173" t="str">
        <f t="shared" si="5"/>
        <v/>
      </c>
      <c r="H145" s="64"/>
      <c r="I145" s="63"/>
      <c r="J145" s="63"/>
      <c r="K145" s="68"/>
      <c r="L145" s="102" t="str">
        <f>+IF(AND(K145&gt;0,O145="Ejecución"),(K145/877802)*Tabla28[[#This Row],[% participación]],IF(AND(K145&gt;0,O145&lt;&gt;"Ejecución"),"-",""))</f>
        <v/>
      </c>
      <c r="M145" s="65"/>
      <c r="N145" s="182" t="str">
        <f t="shared" si="4"/>
        <v/>
      </c>
      <c r="O145" s="178" t="s">
        <v>1150</v>
      </c>
      <c r="P145" s="81"/>
    </row>
    <row r="146" spans="1:16" s="7" customFormat="1" ht="24.75" customHeight="1" outlineLevel="1" x14ac:dyDescent="0.25">
      <c r="A146" s="145">
        <v>33</v>
      </c>
      <c r="B146" s="176" t="s">
        <v>2672</v>
      </c>
      <c r="C146" s="177" t="s">
        <v>31</v>
      </c>
      <c r="D146" s="63"/>
      <c r="E146" s="146"/>
      <c r="F146" s="146"/>
      <c r="G146" s="173" t="str">
        <f t="shared" si="5"/>
        <v/>
      </c>
      <c r="H146" s="64"/>
      <c r="I146" s="63"/>
      <c r="J146" s="63"/>
      <c r="K146" s="68"/>
      <c r="L146" s="102" t="str">
        <f>+IF(AND(K146&gt;0,O146="Ejecución"),(K146/877802)*Tabla28[[#This Row],[% participación]],IF(AND(K146&gt;0,O146&lt;&gt;"Ejecución"),"-",""))</f>
        <v/>
      </c>
      <c r="M146" s="65"/>
      <c r="N146" s="182" t="str">
        <f t="shared" si="4"/>
        <v/>
      </c>
      <c r="O146" s="178" t="s">
        <v>1150</v>
      </c>
      <c r="P146" s="81"/>
    </row>
    <row r="147" spans="1:16" s="7" customFormat="1" ht="24.75" customHeight="1" outlineLevel="1" x14ac:dyDescent="0.25">
      <c r="A147" s="145">
        <v>34</v>
      </c>
      <c r="B147" s="176" t="s">
        <v>2672</v>
      </c>
      <c r="C147" s="177" t="s">
        <v>31</v>
      </c>
      <c r="D147" s="63"/>
      <c r="E147" s="146"/>
      <c r="F147" s="146"/>
      <c r="G147" s="173" t="str">
        <f t="shared" si="5"/>
        <v/>
      </c>
      <c r="H147" s="64"/>
      <c r="I147" s="63"/>
      <c r="J147" s="63"/>
      <c r="K147" s="68"/>
      <c r="L147" s="102" t="str">
        <f>+IF(AND(K147&gt;0,O147="Ejecución"),(K147/877802)*Tabla28[[#This Row],[% participación]],IF(AND(K147&gt;0,O147&lt;&gt;"Ejecución"),"-",""))</f>
        <v/>
      </c>
      <c r="M147" s="65"/>
      <c r="N147" s="182" t="str">
        <f t="shared" si="4"/>
        <v/>
      </c>
      <c r="O147" s="178" t="s">
        <v>1150</v>
      </c>
      <c r="P147" s="81"/>
    </row>
    <row r="148" spans="1:16" s="7" customFormat="1" ht="24.75" customHeight="1" outlineLevel="1" x14ac:dyDescent="0.25">
      <c r="A148" s="145">
        <v>35</v>
      </c>
      <c r="B148" s="176" t="s">
        <v>2672</v>
      </c>
      <c r="C148" s="177" t="s">
        <v>31</v>
      </c>
      <c r="D148" s="63"/>
      <c r="E148" s="146"/>
      <c r="F148" s="146"/>
      <c r="G148" s="173" t="str">
        <f t="shared" si="5"/>
        <v/>
      </c>
      <c r="H148" s="64"/>
      <c r="I148" s="63"/>
      <c r="J148" s="63"/>
      <c r="K148" s="68"/>
      <c r="L148" s="102" t="str">
        <f>+IF(AND(K148&gt;0,O148="Ejecución"),(K148/877802)*Tabla28[[#This Row],[% participación]],IF(AND(K148&gt;0,O148&lt;&gt;"Ejecución"),"-",""))</f>
        <v/>
      </c>
      <c r="M148" s="65"/>
      <c r="N148" s="182" t="str">
        <f t="shared" si="4"/>
        <v/>
      </c>
      <c r="O148" s="178" t="s">
        <v>1150</v>
      </c>
      <c r="P148" s="81"/>
    </row>
    <row r="149" spans="1:16" s="7" customFormat="1" ht="24.75" customHeight="1" outlineLevel="1" x14ac:dyDescent="0.25">
      <c r="A149" s="145">
        <v>36</v>
      </c>
      <c r="B149" s="176" t="s">
        <v>2672</v>
      </c>
      <c r="C149" s="177" t="s">
        <v>31</v>
      </c>
      <c r="D149" s="63"/>
      <c r="E149" s="146"/>
      <c r="F149" s="146"/>
      <c r="G149" s="173" t="str">
        <f t="shared" si="5"/>
        <v/>
      </c>
      <c r="H149" s="64"/>
      <c r="I149" s="63"/>
      <c r="J149" s="63"/>
      <c r="K149" s="68"/>
      <c r="L149" s="102" t="str">
        <f>+IF(AND(K149&gt;0,O149="Ejecución"),(K149/877802)*Tabla28[[#This Row],[% participación]],IF(AND(K149&gt;0,O149&lt;&gt;"Ejecución"),"-",""))</f>
        <v/>
      </c>
      <c r="M149" s="65"/>
      <c r="N149" s="182" t="str">
        <f t="shared" si="4"/>
        <v/>
      </c>
      <c r="O149" s="178" t="s">
        <v>1150</v>
      </c>
      <c r="P149" s="81"/>
    </row>
    <row r="150" spans="1:16" s="7" customFormat="1" ht="24.75" customHeight="1" outlineLevel="1" x14ac:dyDescent="0.25">
      <c r="A150" s="145">
        <v>37</v>
      </c>
      <c r="B150" s="176" t="s">
        <v>2672</v>
      </c>
      <c r="C150" s="177" t="s">
        <v>31</v>
      </c>
      <c r="D150" s="63"/>
      <c r="E150" s="146"/>
      <c r="F150" s="146"/>
      <c r="G150" s="173" t="str">
        <f t="shared" si="5"/>
        <v/>
      </c>
      <c r="H150" s="64"/>
      <c r="I150" s="63"/>
      <c r="J150" s="63"/>
      <c r="K150" s="68"/>
      <c r="L150" s="102" t="str">
        <f>+IF(AND(K150&gt;0,O150="Ejecución"),(K150/877802)*Tabla28[[#This Row],[% participación]],IF(AND(K150&gt;0,O150&lt;&gt;"Ejecución"),"-",""))</f>
        <v/>
      </c>
      <c r="M150" s="65"/>
      <c r="N150" s="182" t="str">
        <f t="shared" si="4"/>
        <v/>
      </c>
      <c r="O150" s="178" t="s">
        <v>1150</v>
      </c>
      <c r="P150" s="81"/>
    </row>
    <row r="151" spans="1:16" s="7" customFormat="1" ht="24.75" customHeight="1" outlineLevel="1" x14ac:dyDescent="0.25">
      <c r="A151" s="145">
        <v>38</v>
      </c>
      <c r="B151" s="176" t="s">
        <v>2672</v>
      </c>
      <c r="C151" s="177" t="s">
        <v>31</v>
      </c>
      <c r="D151" s="63"/>
      <c r="E151" s="146"/>
      <c r="F151" s="146"/>
      <c r="G151" s="173" t="str">
        <f t="shared" si="5"/>
        <v/>
      </c>
      <c r="H151" s="64"/>
      <c r="I151" s="63"/>
      <c r="J151" s="63"/>
      <c r="K151" s="68"/>
      <c r="L151" s="102" t="str">
        <f>+IF(AND(K151&gt;0,O151="Ejecución"),(K151/877802)*Tabla28[[#This Row],[% participación]],IF(AND(K151&gt;0,O151&lt;&gt;"Ejecución"),"-",""))</f>
        <v/>
      </c>
      <c r="M151" s="65"/>
      <c r="N151" s="182" t="str">
        <f t="shared" si="4"/>
        <v/>
      </c>
      <c r="O151" s="178" t="s">
        <v>1150</v>
      </c>
      <c r="P151" s="81"/>
    </row>
    <row r="152" spans="1:16" s="7" customFormat="1" ht="24.75" customHeight="1" outlineLevel="1" x14ac:dyDescent="0.25">
      <c r="A152" s="145">
        <v>39</v>
      </c>
      <c r="B152" s="176" t="s">
        <v>2672</v>
      </c>
      <c r="C152" s="177" t="s">
        <v>31</v>
      </c>
      <c r="D152" s="63"/>
      <c r="E152" s="146"/>
      <c r="F152" s="146"/>
      <c r="G152" s="173" t="str">
        <f t="shared" si="5"/>
        <v/>
      </c>
      <c r="H152" s="64"/>
      <c r="I152" s="63"/>
      <c r="J152" s="63"/>
      <c r="K152" s="68"/>
      <c r="L152" s="102" t="str">
        <f>+IF(AND(K152&gt;0,O152="Ejecución"),(K152/877802)*Tabla28[[#This Row],[% participación]],IF(AND(K152&gt;0,O152&lt;&gt;"Ejecución"),"-",""))</f>
        <v/>
      </c>
      <c r="M152" s="65"/>
      <c r="N152" s="182" t="str">
        <f t="shared" si="4"/>
        <v/>
      </c>
      <c r="O152" s="178" t="s">
        <v>1150</v>
      </c>
      <c r="P152" s="81"/>
    </row>
    <row r="153" spans="1:16" s="7" customFormat="1" ht="24.75" customHeight="1" outlineLevel="1" x14ac:dyDescent="0.25">
      <c r="A153" s="145">
        <v>40</v>
      </c>
      <c r="B153" s="176" t="s">
        <v>2672</v>
      </c>
      <c r="C153" s="177" t="s">
        <v>31</v>
      </c>
      <c r="D153" s="63"/>
      <c r="E153" s="146"/>
      <c r="F153" s="146"/>
      <c r="G153" s="173" t="str">
        <f t="shared" si="5"/>
        <v/>
      </c>
      <c r="H153" s="64"/>
      <c r="I153" s="63"/>
      <c r="J153" s="63"/>
      <c r="K153" s="68"/>
      <c r="L153" s="102" t="str">
        <f>+IF(AND(K153&gt;0,O153="Ejecución"),(K153/877802)*Tabla28[[#This Row],[% participación]],IF(AND(K153&gt;0,O153&lt;&gt;"Ejecución"),"-",""))</f>
        <v/>
      </c>
      <c r="M153" s="65"/>
      <c r="N153" s="182" t="str">
        <f t="shared" si="4"/>
        <v/>
      </c>
      <c r="O153" s="178" t="s">
        <v>1150</v>
      </c>
      <c r="P153" s="81"/>
    </row>
    <row r="154" spans="1:16" s="7" customFormat="1" ht="24.75" customHeight="1" outlineLevel="1" x14ac:dyDescent="0.25">
      <c r="A154" s="145">
        <v>41</v>
      </c>
      <c r="B154" s="176" t="s">
        <v>2672</v>
      </c>
      <c r="C154" s="177" t="s">
        <v>31</v>
      </c>
      <c r="D154" s="63"/>
      <c r="E154" s="146"/>
      <c r="F154" s="146"/>
      <c r="G154" s="173" t="str">
        <f t="shared" si="5"/>
        <v/>
      </c>
      <c r="H154" s="64"/>
      <c r="I154" s="63"/>
      <c r="J154" s="63"/>
      <c r="K154" s="68"/>
      <c r="L154" s="102" t="str">
        <f>+IF(AND(K154&gt;0,O154="Ejecución"),(K154/877802)*Tabla28[[#This Row],[% participación]],IF(AND(K154&gt;0,O154&lt;&gt;"Ejecución"),"-",""))</f>
        <v/>
      </c>
      <c r="M154" s="65"/>
      <c r="N154" s="182" t="str">
        <f t="shared" si="4"/>
        <v/>
      </c>
      <c r="O154" s="178" t="s">
        <v>1150</v>
      </c>
      <c r="P154" s="81"/>
    </row>
    <row r="155" spans="1:16" s="7" customFormat="1" ht="24.75" customHeight="1" outlineLevel="1" x14ac:dyDescent="0.25">
      <c r="A155" s="145">
        <v>42</v>
      </c>
      <c r="B155" s="176" t="s">
        <v>2672</v>
      </c>
      <c r="C155" s="177" t="s">
        <v>31</v>
      </c>
      <c r="D155" s="63"/>
      <c r="E155" s="146"/>
      <c r="F155" s="146"/>
      <c r="G155" s="173" t="str">
        <f t="shared" si="5"/>
        <v/>
      </c>
      <c r="H155" s="64"/>
      <c r="I155" s="63"/>
      <c r="J155" s="63"/>
      <c r="K155" s="68"/>
      <c r="L155" s="102" t="str">
        <f>+IF(AND(K155&gt;0,O155="Ejecución"),(K155/877802)*Tabla28[[#This Row],[% participación]],IF(AND(K155&gt;0,O155&lt;&gt;"Ejecución"),"-",""))</f>
        <v/>
      </c>
      <c r="M155" s="65"/>
      <c r="N155" s="182" t="str">
        <f t="shared" si="4"/>
        <v/>
      </c>
      <c r="O155" s="178" t="s">
        <v>1150</v>
      </c>
      <c r="P155" s="81"/>
    </row>
    <row r="156" spans="1:16" s="7" customFormat="1" ht="24" customHeight="1" outlineLevel="1" x14ac:dyDescent="0.25">
      <c r="A156" s="145">
        <v>43</v>
      </c>
      <c r="B156" s="176" t="s">
        <v>2672</v>
      </c>
      <c r="C156" s="177" t="s">
        <v>31</v>
      </c>
      <c r="D156" s="63"/>
      <c r="E156" s="146"/>
      <c r="F156" s="146"/>
      <c r="G156" s="173" t="str">
        <f t="shared" si="5"/>
        <v/>
      </c>
      <c r="H156" s="64"/>
      <c r="I156" s="63"/>
      <c r="J156" s="63"/>
      <c r="K156" s="68"/>
      <c r="L156" s="102" t="str">
        <f>+IF(AND(K156&gt;0,O156="Ejecución"),(K156/877802)*Tabla28[[#This Row],[% participación]],IF(AND(K156&gt;0,O156&lt;&gt;"Ejecución"),"-",""))</f>
        <v/>
      </c>
      <c r="M156" s="65"/>
      <c r="N156" s="182" t="str">
        <f t="shared" si="4"/>
        <v/>
      </c>
      <c r="O156" s="178" t="s">
        <v>1150</v>
      </c>
      <c r="P156" s="81"/>
    </row>
    <row r="157" spans="1:16" s="7" customFormat="1" ht="24.75" customHeight="1" outlineLevel="1" x14ac:dyDescent="0.25">
      <c r="A157" s="145">
        <v>44</v>
      </c>
      <c r="B157" s="176" t="s">
        <v>2672</v>
      </c>
      <c r="C157" s="177" t="s">
        <v>31</v>
      </c>
      <c r="D157" s="63"/>
      <c r="E157" s="146"/>
      <c r="F157" s="146"/>
      <c r="G157" s="173" t="str">
        <f t="shared" si="5"/>
        <v/>
      </c>
      <c r="H157" s="64"/>
      <c r="I157" s="63"/>
      <c r="J157" s="63"/>
      <c r="K157" s="68"/>
      <c r="L157" s="102" t="str">
        <f>+IF(AND(K157&gt;0,O157="Ejecución"),(K157/877802)*Tabla28[[#This Row],[% participación]],IF(AND(K157&gt;0,O157&lt;&gt;"Ejecución"),"-",""))</f>
        <v/>
      </c>
      <c r="M157" s="65"/>
      <c r="N157" s="182" t="str">
        <f t="shared" si="4"/>
        <v/>
      </c>
      <c r="O157" s="178" t="s">
        <v>1150</v>
      </c>
      <c r="P157" s="81"/>
    </row>
    <row r="158" spans="1:16" s="7" customFormat="1" ht="24.75" customHeight="1" outlineLevel="1" x14ac:dyDescent="0.25">
      <c r="A158" s="145">
        <v>45</v>
      </c>
      <c r="B158" s="176" t="s">
        <v>2672</v>
      </c>
      <c r="C158" s="177" t="s">
        <v>31</v>
      </c>
      <c r="D158" s="63"/>
      <c r="E158" s="146"/>
      <c r="F158" s="146"/>
      <c r="G158" s="173" t="str">
        <f t="shared" si="5"/>
        <v/>
      </c>
      <c r="H158" s="64"/>
      <c r="I158" s="63"/>
      <c r="J158" s="63"/>
      <c r="K158" s="68"/>
      <c r="L158" s="102" t="str">
        <f>+IF(AND(K158&gt;0,O158="Ejecución"),(K158/877802)*Tabla28[[#This Row],[% participación]],IF(AND(K158&gt;0,O158&lt;&gt;"Ejecución"),"-",""))</f>
        <v/>
      </c>
      <c r="M158" s="65"/>
      <c r="N158" s="182" t="str">
        <f t="shared" si="4"/>
        <v/>
      </c>
      <c r="O158" s="178" t="s">
        <v>1150</v>
      </c>
      <c r="P158" s="81"/>
    </row>
    <row r="159" spans="1:16" s="7" customFormat="1" ht="24.75" customHeight="1" outlineLevel="1" x14ac:dyDescent="0.25">
      <c r="A159" s="145">
        <v>46</v>
      </c>
      <c r="B159" s="176" t="s">
        <v>2672</v>
      </c>
      <c r="C159" s="177" t="s">
        <v>31</v>
      </c>
      <c r="D159" s="63"/>
      <c r="E159" s="146"/>
      <c r="F159" s="146"/>
      <c r="G159" s="173" t="str">
        <f t="shared" si="5"/>
        <v/>
      </c>
      <c r="H159" s="64"/>
      <c r="I159" s="63"/>
      <c r="J159" s="63"/>
      <c r="K159" s="68"/>
      <c r="L159" s="102" t="str">
        <f>+IF(AND(K159&gt;0,O159="Ejecución"),(K159/877802)*Tabla28[[#This Row],[% participación]],IF(AND(K159&gt;0,O159&lt;&gt;"Ejecución"),"-",""))</f>
        <v/>
      </c>
      <c r="M159" s="65"/>
      <c r="N159" s="182" t="str">
        <f t="shared" si="4"/>
        <v/>
      </c>
      <c r="O159" s="178" t="s">
        <v>1150</v>
      </c>
      <c r="P159" s="81"/>
    </row>
    <row r="160" spans="1:16" s="7" customFormat="1" ht="24.75" customHeight="1" outlineLevel="1" thickBot="1" x14ac:dyDescent="0.3">
      <c r="A160" s="145">
        <v>47</v>
      </c>
      <c r="B160" s="176" t="s">
        <v>2672</v>
      </c>
      <c r="C160" s="177" t="s">
        <v>31</v>
      </c>
      <c r="D160" s="63"/>
      <c r="E160" s="146"/>
      <c r="F160" s="146"/>
      <c r="G160" s="173" t="str">
        <f t="shared" ref="G160" si="6">IF(AND(E160&lt;&gt;"",F160&lt;&gt;""),((F160-E160)/30),"")</f>
        <v/>
      </c>
      <c r="H160" s="64"/>
      <c r="I160" s="63"/>
      <c r="J160" s="63"/>
      <c r="K160" s="68"/>
      <c r="L160" s="102" t="str">
        <f>+IF(AND(K160&gt;0,O160="Ejecución"),(K160/877802)*Tabla28[[#This Row],[% participación]],IF(AND(K160&gt;0,O160&lt;&gt;"Ejecución"),"-",""))</f>
        <v/>
      </c>
      <c r="M160" s="65"/>
      <c r="N160" s="182" t="str">
        <f t="shared" si="4"/>
        <v/>
      </c>
      <c r="O160" s="178" t="s">
        <v>1150</v>
      </c>
      <c r="P160" s="81"/>
    </row>
    <row r="161" spans="1:28" ht="23.1" customHeight="1" thickBot="1" x14ac:dyDescent="0.3">
      <c r="O161" s="186" t="str">
        <f>HYPERLINK("#Integrante_1!A1","INICIO")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8"/>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29"/>
      <c r="B164" s="30"/>
      <c r="C164" s="30"/>
      <c r="E164" s="8"/>
      <c r="F164" s="30"/>
      <c r="G164" s="30"/>
      <c r="H164" s="30"/>
      <c r="I164" s="29"/>
      <c r="J164" s="30"/>
      <c r="K164" s="5"/>
      <c r="L164" s="5"/>
      <c r="M164" s="5"/>
      <c r="N164" s="158"/>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9" t="s">
        <v>1148</v>
      </c>
      <c r="O165" s="8"/>
      <c r="S165" s="51"/>
    </row>
    <row r="166" spans="1:28" x14ac:dyDescent="0.25">
      <c r="A166" s="9"/>
      <c r="B166" s="5"/>
      <c r="C166" s="5"/>
      <c r="D166" s="159" t="s">
        <v>14</v>
      </c>
      <c r="E166" s="8"/>
      <c r="F166" s="5"/>
      <c r="G166" s="26" t="s">
        <v>14</v>
      </c>
      <c r="I166" s="9"/>
      <c r="J166" s="5"/>
      <c r="K166" s="5"/>
      <c r="L166" s="5"/>
      <c r="M166" s="5"/>
      <c r="N166" s="5"/>
      <c r="O166" s="8"/>
    </row>
    <row r="167" spans="1:28" x14ac:dyDescent="0.25">
      <c r="A167" s="9"/>
      <c r="D167" s="109" t="s">
        <v>26</v>
      </c>
      <c r="E167" s="8"/>
      <c r="F167" s="5"/>
      <c r="G167" s="109" t="s">
        <v>26</v>
      </c>
      <c r="I167" s="256" t="s">
        <v>2648</v>
      </c>
      <c r="J167" s="257"/>
      <c r="K167" s="257"/>
      <c r="L167" s="257"/>
      <c r="M167" s="257"/>
      <c r="N167" s="257"/>
      <c r="O167" s="258"/>
      <c r="U167" s="51"/>
    </row>
    <row r="168" spans="1:28" x14ac:dyDescent="0.25">
      <c r="A168" s="9"/>
      <c r="B168" s="267" t="s">
        <v>2663</v>
      </c>
      <c r="C168" s="267"/>
      <c r="D168" s="267"/>
      <c r="E168" s="8"/>
      <c r="F168" s="5"/>
      <c r="H168" s="83" t="s">
        <v>2662</v>
      </c>
      <c r="I168" s="256"/>
      <c r="J168" s="257"/>
      <c r="K168" s="257"/>
      <c r="L168" s="257"/>
      <c r="M168" s="257"/>
      <c r="N168" s="257"/>
      <c r="O168" s="258"/>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8"/>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86" t="str">
        <f>HYPERLINK("#Integrante_1!A1","INICIO")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28"/>
      <c r="S177" s="28" t="s">
        <v>2619</v>
      </c>
      <c r="T177" s="19"/>
      <c r="U177" s="19"/>
      <c r="V177" s="19"/>
      <c r="W177" s="19"/>
      <c r="X177" s="19"/>
      <c r="Y177" s="19"/>
      <c r="Z177" s="19"/>
      <c r="AA177" s="19"/>
      <c r="AB177" s="19"/>
    </row>
    <row r="178" spans="1:28" ht="23.25" x14ac:dyDescent="0.25">
      <c r="A178" s="9"/>
      <c r="B178" s="260"/>
      <c r="C178" s="261"/>
      <c r="D178" s="262"/>
      <c r="E178" s="28" t="s">
        <v>2621</v>
      </c>
      <c r="F178" s="28" t="s">
        <v>2622</v>
      </c>
      <c r="G178" s="28" t="s">
        <v>2623</v>
      </c>
      <c r="H178" s="5"/>
      <c r="I178" s="235"/>
      <c r="J178" s="236"/>
      <c r="K178" s="236"/>
      <c r="L178" s="237"/>
      <c r="M178" s="242"/>
      <c r="O178" s="8"/>
      <c r="Q178" s="19"/>
      <c r="R178" s="28" t="s">
        <v>2623</v>
      </c>
      <c r="S178" s="28" t="s">
        <v>2621</v>
      </c>
      <c r="T178" s="19"/>
      <c r="U178" s="19"/>
      <c r="V178" s="19"/>
      <c r="W178" s="19"/>
      <c r="X178" s="19"/>
      <c r="Y178" s="19"/>
      <c r="Z178" s="19"/>
      <c r="AA178" s="19"/>
      <c r="AB178" s="19"/>
    </row>
    <row r="179" spans="1:28" ht="23.25" x14ac:dyDescent="0.25">
      <c r="A179" s="9"/>
      <c r="B179" s="230" t="s">
        <v>2671</v>
      </c>
      <c r="C179" s="230"/>
      <c r="D179" s="230"/>
      <c r="E179" s="24">
        <v>0.02</v>
      </c>
      <c r="F179" s="179">
        <v>0.03</v>
      </c>
      <c r="G179" s="180">
        <f>IF(F179&gt;0,SUM(E179+F179),"")</f>
        <v>0.05</v>
      </c>
      <c r="H179" s="5"/>
      <c r="I179" s="238" t="s">
        <v>2675</v>
      </c>
      <c r="J179" s="239"/>
      <c r="K179" s="239"/>
      <c r="L179" s="240"/>
      <c r="M179" s="179">
        <v>0.03</v>
      </c>
      <c r="O179" s="8"/>
      <c r="Q179" s="19"/>
      <c r="R179" s="180">
        <f>IF(M179&gt;0,SUM(S179+M179),"")</f>
        <v>0.05</v>
      </c>
      <c r="S179" s="24">
        <v>0.02</v>
      </c>
      <c r="T179" s="19"/>
      <c r="U179" s="19"/>
      <c r="V179" s="19"/>
      <c r="W179" s="19"/>
      <c r="X179" s="19"/>
      <c r="Y179" s="19"/>
      <c r="Z179" s="19"/>
      <c r="AA179" s="19"/>
      <c r="AB179" s="19"/>
    </row>
    <row r="180" spans="1:28" ht="23.25" hidden="1" x14ac:dyDescent="0.25">
      <c r="A180" s="9"/>
      <c r="B180" s="230" t="s">
        <v>1165</v>
      </c>
      <c r="C180" s="230"/>
      <c r="D180" s="230"/>
      <c r="E180" s="24">
        <v>0.02</v>
      </c>
      <c r="F180" s="69"/>
      <c r="G180" s="164" t="str">
        <f>IF(F180&gt;0,SUM(E180+F180),"")</f>
        <v/>
      </c>
      <c r="H180" s="5"/>
      <c r="I180" s="221" t="s">
        <v>1169</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64" t="str">
        <f>IF(F181&gt;0,SUM(E181+F181),"")</f>
        <v/>
      </c>
      <c r="H181" s="5"/>
      <c r="I181" s="221" t="s">
        <v>1170</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64" t="str">
        <f>IF(F182&gt;0,SUM(E182+F182),"")</f>
        <v/>
      </c>
      <c r="H182" s="5"/>
      <c r="I182" s="221" t="s">
        <v>1171</v>
      </c>
      <c r="J182" s="222"/>
      <c r="K182" s="223"/>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5">
        <f>+SUM(G179:G182)</f>
        <v>0.05</v>
      </c>
      <c r="D185" s="93" t="s">
        <v>2633</v>
      </c>
      <c r="E185" s="96">
        <f>+(C185*SUM(K20:K35))</f>
        <v>199967808</v>
      </c>
      <c r="F185" s="94"/>
      <c r="G185" s="95"/>
      <c r="H185" s="90"/>
      <c r="I185" s="92" t="s">
        <v>2632</v>
      </c>
      <c r="J185" s="185">
        <f>M179</f>
        <v>0.03</v>
      </c>
      <c r="K185" s="231" t="s">
        <v>2633</v>
      </c>
      <c r="L185" s="231"/>
      <c r="M185" s="96">
        <f>+J185*K20</f>
        <v>119980684.8</v>
      </c>
      <c r="N185" s="97"/>
      <c r="O185" s="98"/>
    </row>
    <row r="186" spans="1:28" ht="15.75" thickBot="1" x14ac:dyDescent="0.3">
      <c r="A186" s="10"/>
      <c r="B186" s="99"/>
      <c r="C186" s="99"/>
      <c r="D186" s="99"/>
      <c r="E186" s="99"/>
      <c r="F186" s="99"/>
      <c r="G186" s="99"/>
      <c r="H186" s="99"/>
      <c r="I186" s="181" t="s">
        <v>2676</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8"/>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6" t="s">
        <v>2641</v>
      </c>
      <c r="C192" s="246"/>
      <c r="E192" s="5" t="s">
        <v>20</v>
      </c>
      <c r="H192" s="26" t="s">
        <v>24</v>
      </c>
      <c r="J192" s="5" t="s">
        <v>2642</v>
      </c>
      <c r="K192" s="5"/>
      <c r="M192" s="5"/>
      <c r="N192" s="5"/>
      <c r="O192" s="8"/>
      <c r="Q192" s="155"/>
      <c r="R192" s="156"/>
      <c r="S192" s="156"/>
      <c r="T192" s="155"/>
    </row>
    <row r="193" spans="1:18" x14ac:dyDescent="0.25">
      <c r="A193" s="9"/>
      <c r="C193" s="127">
        <v>43794</v>
      </c>
      <c r="D193" s="5"/>
      <c r="E193" s="128">
        <v>2737</v>
      </c>
      <c r="F193" s="5"/>
      <c r="G193" s="5"/>
      <c r="H193" s="148" t="s">
        <v>2688</v>
      </c>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8"/>
    </row>
    <row r="198" spans="1:18" ht="21.75" thickBot="1" x14ac:dyDescent="0.3">
      <c r="A198" s="9"/>
      <c r="B198" s="5"/>
      <c r="C198" s="5"/>
      <c r="D198" s="5"/>
      <c r="E198" s="5"/>
      <c r="F198" s="5"/>
      <c r="G198" s="5"/>
      <c r="H198" s="5"/>
      <c r="I198" s="5"/>
      <c r="J198" s="5"/>
      <c r="K198" s="5"/>
      <c r="L198" s="5"/>
      <c r="M198" s="5"/>
      <c r="N198" s="5"/>
      <c r="O198" s="186" t="str">
        <f>HYPERLINK("#Integrante_1!A1","INICIO")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9" t="s">
        <v>2697</v>
      </c>
      <c r="J211" s="27" t="s">
        <v>2627</v>
      </c>
      <c r="K211" s="149" t="s">
        <v>2697</v>
      </c>
      <c r="L211" s="21"/>
      <c r="M211" s="21"/>
      <c r="N211" s="21"/>
      <c r="O211" s="8"/>
    </row>
    <row r="212" spans="1:15" x14ac:dyDescent="0.25">
      <c r="A212" s="9"/>
      <c r="B212" s="27" t="s">
        <v>2624</v>
      </c>
      <c r="C212" s="148" t="s">
        <v>2688</v>
      </c>
      <c r="D212" s="21"/>
      <c r="G212" s="27" t="s">
        <v>2626</v>
      </c>
      <c r="H212" s="149" t="s">
        <v>2698</v>
      </c>
      <c r="J212" s="27" t="s">
        <v>2628</v>
      </c>
      <c r="K212" s="148" t="s">
        <v>2699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whole" allowBlank="1" showInputMessage="1" showErrorMessage="1" sqref="F19" xr:uid="{00000000-0002-0000-0000-00001E000000}">
      <formula1>100000000</formula1>
      <formula2>999999999</formula2>
    </dataValidation>
    <dataValidation type="decimal" allowBlank="1" showInputMessage="1" showErrorMessage="1" sqref="M179" xr:uid="{00000000-0002-0000-0000-00001F000000}">
      <formula1>0.02</formula1>
      <formula2>0.05</formula2>
    </dataValidation>
    <dataValidation type="decimal" allowBlank="1" showInputMessage="1" showErrorMessage="1" sqref="N15" xr:uid="{00000000-0002-0000-0000-000020000000}">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21000000}">
          <x14:formula1>
            <xm:f>Listas!$D$3:$D$5</xm:f>
          </x14:formula1>
          <xm:sqref>N48:N107</xm:sqref>
        </x14:dataValidation>
        <x14:dataValidation type="list" showInputMessage="1" showErrorMessage="1" xr:uid="{00000000-0002-0000-0000-000022000000}">
          <x14:formula1>
            <xm:f>Listas!$A$2:$A$4</xm:f>
          </x14:formula1>
          <xm:sqref>C48:C107</xm:sqref>
        </x14:dataValidation>
        <x14:dataValidation type="list" showInputMessage="1" showErrorMessage="1" xr:uid="{00000000-0002-0000-0000-000023000000}">
          <x14:formula1>
            <xm:f>Listas!$F$2:$F$34</xm:f>
          </x14:formula1>
          <xm:sqref>H15</xm:sqref>
        </x14:dataValidation>
        <x14:dataValidation type="list" showInputMessage="1" showErrorMessage="1" xr:uid="{00000000-0002-0000-0000-000024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215"/>
  <sheetViews>
    <sheetView showGridLines="0" tabSelected="1" topLeftCell="H10" zoomScale="85" zoomScaleNormal="85" zoomScaleSheetLayoutView="40" zoomScalePageLayoutView="40" workbookViewId="0">
      <selection activeCell="H15" sqref="H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44194.997465509259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HYPERLINK("#Integrante_2!B20","IDENTIFICACIÓN DEL OFERENTE")</f>
        <v>IDENTIFICACIÓN DEL OFERENTE</v>
      </c>
      <c r="C8" s="189"/>
      <c r="D8" s="193"/>
      <c r="E8" s="209" t="str">
        <f>HYPERLINK("#Integrante_2!A109","CAPACIDAD RESIDUAL")</f>
        <v>CAPACIDAD RESIDUAL</v>
      </c>
      <c r="F8" s="210"/>
      <c r="G8" s="211"/>
      <c r="H8" s="194"/>
      <c r="I8" s="186" t="str">
        <f>HYPERLINK("#Integrante_2!N162","DISCAPACIDAD")</f>
        <v>DISCAPACIDAD</v>
      </c>
      <c r="J8" s="190"/>
      <c r="K8" s="186" t="str">
        <f>HYPERLINK("#Integrante_2!A188","TRAYECTORIA")</f>
        <v>TRAYECTORIA</v>
      </c>
      <c r="L8" s="189"/>
      <c r="M8" s="36"/>
      <c r="N8" s="36"/>
      <c r="O8" s="43"/>
    </row>
    <row r="9" spans="1:20" ht="30.75" customHeight="1" thickBot="1" x14ac:dyDescent="0.3">
      <c r="A9" s="192"/>
      <c r="B9" s="186" t="str">
        <f>HYPERLINK("#Integrante_2!I20","DATOS CONTRATO INVITACIÓN")</f>
        <v>DATOS CONTRATO INVITACIÓN</v>
      </c>
      <c r="C9" s="189"/>
      <c r="D9" s="189"/>
      <c r="E9" s="209" t="str">
        <f>HYPERLINK("#Integrante_2!A162","TALENTO HUMANO")</f>
        <v>TALENTO HUMANO</v>
      </c>
      <c r="F9" s="210"/>
      <c r="G9" s="211"/>
      <c r="H9" s="194"/>
      <c r="I9" s="186" t="str">
        <f>HYPERLINK("#Integrante_2!B176","CONTRAPARTIDA ADICIONAL")</f>
        <v>CONTRAPARTIDA ADICIONAL</v>
      </c>
      <c r="J9" s="191"/>
      <c r="K9" s="186" t="str">
        <f>HYPERLINK("#Integrante_2!A199","ACEPTACIÓN")</f>
        <v>ACEPTACIÓN</v>
      </c>
      <c r="L9" s="189"/>
      <c r="M9" s="36"/>
      <c r="N9" s="36"/>
      <c r="O9" s="43"/>
    </row>
    <row r="10" spans="1:20" ht="30.75" customHeight="1" thickBot="1" x14ac:dyDescent="0.3">
      <c r="A10" s="192"/>
      <c r="B10" s="186" t="str">
        <f>HYPERLINK("#Integrante_2!B48","EXPERIENCIA TERRITORIAL")</f>
        <v>EXPERIENCIA TERRITORIAL</v>
      </c>
      <c r="C10" s="189"/>
      <c r="D10" s="189"/>
      <c r="E10" s="209" t="str">
        <f>HYPERLINK("#Integrante_2!F162","INFRAESTRUCTURA")</f>
        <v>INFRAESTRUCTURA</v>
      </c>
      <c r="F10" s="210"/>
      <c r="G10" s="211"/>
      <c r="H10" s="194"/>
      <c r="I10" s="186" t="str">
        <f>HYPERLINK("#Integrante_2!L176","VALOR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t="s">
        <v>2681</v>
      </c>
      <c r="D15" s="35"/>
      <c r="E15" s="35"/>
      <c r="F15" s="5"/>
      <c r="G15" s="32" t="s">
        <v>1168</v>
      </c>
      <c r="H15" s="105" t="s">
        <v>696</v>
      </c>
      <c r="I15" s="32" t="s">
        <v>2629</v>
      </c>
      <c r="J15" s="110" t="s">
        <v>2637</v>
      </c>
      <c r="L15" s="202" t="s">
        <v>8</v>
      </c>
      <c r="M15" s="202"/>
      <c r="N15" s="184">
        <v>0.2</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v>817007115</v>
      </c>
      <c r="C20" s="5"/>
      <c r="D20" s="169"/>
      <c r="E20" s="161" t="s">
        <v>2670</v>
      </c>
      <c r="F20" s="195" t="s">
        <v>2683</v>
      </c>
      <c r="G20" s="5"/>
      <c r="H20" s="212"/>
      <c r="I20" s="150" t="s">
        <v>1154</v>
      </c>
      <c r="J20" s="151" t="s">
        <v>707</v>
      </c>
      <c r="K20" s="152">
        <v>3999356160</v>
      </c>
      <c r="L20" s="153">
        <v>44194</v>
      </c>
      <c r="M20" s="153">
        <v>44561</v>
      </c>
      <c r="N20" s="136">
        <f>+(M20-L20)/30</f>
        <v>12.233333333333333</v>
      </c>
      <c r="O20" s="139"/>
      <c r="U20" s="135"/>
      <c r="V20" s="107">
        <f ca="1">NOW()</f>
        <v>44194.997465509259</v>
      </c>
      <c r="W20" s="107">
        <f ca="1">NOW()</f>
        <v>44194.997465509259</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str">
        <f>VLOOKUP(B20,EAS!A2:B1439,2,0)</f>
        <v>FUNDACION SOCIAL EL BUEN SAMARITANO</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t="s">
        <v>2682</v>
      </c>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t="s">
        <v>2684</v>
      </c>
      <c r="C48" s="126" t="s">
        <v>32</v>
      </c>
      <c r="D48" s="123" t="s">
        <v>2689</v>
      </c>
      <c r="E48" s="146">
        <v>38426</v>
      </c>
      <c r="F48" s="146">
        <v>38701</v>
      </c>
      <c r="G48" s="173">
        <f>IF(AND(E48&lt;&gt;"",F48&lt;&gt;""),((F48-E48)/30),"")</f>
        <v>9.1666666666666661</v>
      </c>
      <c r="H48" s="124" t="s">
        <v>2690</v>
      </c>
      <c r="I48" s="123" t="s">
        <v>1154</v>
      </c>
      <c r="J48" s="123" t="s">
        <v>707</v>
      </c>
      <c r="K48" s="125">
        <v>8620000</v>
      </c>
      <c r="L48" s="126" t="s">
        <v>1148</v>
      </c>
      <c r="M48" s="182">
        <v>1</v>
      </c>
      <c r="N48" s="126" t="s">
        <v>2639</v>
      </c>
      <c r="O48" s="126" t="s">
        <v>1148</v>
      </c>
      <c r="P48" s="80"/>
    </row>
    <row r="49" spans="1:16" s="6" customFormat="1" ht="24.75" customHeight="1" x14ac:dyDescent="0.25">
      <c r="A49" s="144">
        <v>2</v>
      </c>
      <c r="B49" s="124" t="s">
        <v>2684</v>
      </c>
      <c r="C49" s="126" t="s">
        <v>32</v>
      </c>
      <c r="D49" s="123" t="s">
        <v>2689</v>
      </c>
      <c r="E49" s="146">
        <v>38761</v>
      </c>
      <c r="F49" s="146">
        <v>39064</v>
      </c>
      <c r="G49" s="173">
        <f t="shared" ref="G49:G107" si="1">IF(AND(E49&lt;&gt;"",F49&lt;&gt;""),((F49-E49)/30),"")</f>
        <v>10.1</v>
      </c>
      <c r="H49" s="124" t="s">
        <v>2690</v>
      </c>
      <c r="I49" s="123" t="s">
        <v>1154</v>
      </c>
      <c r="J49" s="123" t="s">
        <v>707</v>
      </c>
      <c r="K49" s="125">
        <v>12445000</v>
      </c>
      <c r="L49" s="126" t="s">
        <v>1148</v>
      </c>
      <c r="M49" s="182">
        <v>1</v>
      </c>
      <c r="N49" s="126" t="s">
        <v>2639</v>
      </c>
      <c r="O49" s="126" t="s">
        <v>1148</v>
      </c>
      <c r="P49" s="80"/>
    </row>
    <row r="50" spans="1:16" s="6" customFormat="1" ht="24.75" customHeight="1" x14ac:dyDescent="0.25">
      <c r="A50" s="144">
        <v>3</v>
      </c>
      <c r="B50" s="124" t="s">
        <v>2684</v>
      </c>
      <c r="C50" s="126" t="s">
        <v>32</v>
      </c>
      <c r="D50" s="123" t="s">
        <v>2689</v>
      </c>
      <c r="E50" s="146">
        <v>39160</v>
      </c>
      <c r="F50" s="146">
        <v>39430</v>
      </c>
      <c r="G50" s="173">
        <f t="shared" si="1"/>
        <v>9</v>
      </c>
      <c r="H50" s="121" t="s">
        <v>2690</v>
      </c>
      <c r="I50" s="123" t="s">
        <v>1154</v>
      </c>
      <c r="J50" s="123" t="s">
        <v>707</v>
      </c>
      <c r="K50" s="125">
        <v>13262000</v>
      </c>
      <c r="L50" s="126" t="s">
        <v>1148</v>
      </c>
      <c r="M50" s="182">
        <v>1</v>
      </c>
      <c r="N50" s="126" t="s">
        <v>2639</v>
      </c>
      <c r="O50" s="126" t="s">
        <v>1148</v>
      </c>
      <c r="P50" s="80"/>
    </row>
    <row r="51" spans="1:16" s="6" customFormat="1" ht="24.75" customHeight="1" outlineLevel="1" x14ac:dyDescent="0.25">
      <c r="A51" s="144">
        <v>4</v>
      </c>
      <c r="B51" s="124" t="s">
        <v>2684</v>
      </c>
      <c r="C51" s="126" t="s">
        <v>32</v>
      </c>
      <c r="D51" s="123" t="s">
        <v>2689</v>
      </c>
      <c r="E51" s="146">
        <v>39460</v>
      </c>
      <c r="F51" s="146">
        <v>39793</v>
      </c>
      <c r="G51" s="173">
        <f t="shared" si="1"/>
        <v>11.1</v>
      </c>
      <c r="H51" s="124" t="s">
        <v>2690</v>
      </c>
      <c r="I51" s="123" t="s">
        <v>1154</v>
      </c>
      <c r="J51" s="123" t="s">
        <v>707</v>
      </c>
      <c r="K51" s="125">
        <v>14364000</v>
      </c>
      <c r="L51" s="126" t="s">
        <v>1148</v>
      </c>
      <c r="M51" s="182">
        <v>1</v>
      </c>
      <c r="N51" s="126" t="s">
        <v>2639</v>
      </c>
      <c r="O51" s="126" t="s">
        <v>1148</v>
      </c>
      <c r="P51" s="80"/>
    </row>
    <row r="52" spans="1:16" s="7" customFormat="1" ht="24.75" customHeight="1" outlineLevel="1" x14ac:dyDescent="0.25">
      <c r="A52" s="145">
        <v>5</v>
      </c>
      <c r="B52" s="124" t="s">
        <v>2684</v>
      </c>
      <c r="C52" s="126" t="s">
        <v>32</v>
      </c>
      <c r="D52" s="123" t="s">
        <v>2689</v>
      </c>
      <c r="E52" s="146">
        <v>39852</v>
      </c>
      <c r="F52" s="146">
        <v>40163</v>
      </c>
      <c r="G52" s="173">
        <f t="shared" si="1"/>
        <v>10.366666666666667</v>
      </c>
      <c r="H52" s="121" t="s">
        <v>2690</v>
      </c>
      <c r="I52" s="123" t="s">
        <v>1154</v>
      </c>
      <c r="J52" s="123" t="s">
        <v>707</v>
      </c>
      <c r="K52" s="125">
        <v>15812000</v>
      </c>
      <c r="L52" s="126" t="s">
        <v>1148</v>
      </c>
      <c r="M52" s="182">
        <v>1</v>
      </c>
      <c r="N52" s="126" t="s">
        <v>2639</v>
      </c>
      <c r="O52" s="126" t="s">
        <v>1148</v>
      </c>
      <c r="P52" s="81"/>
    </row>
    <row r="53" spans="1:16" s="7" customFormat="1" ht="24.75" customHeight="1" outlineLevel="1" x14ac:dyDescent="0.25">
      <c r="A53" s="145">
        <v>6</v>
      </c>
      <c r="B53" s="124" t="s">
        <v>2684</v>
      </c>
      <c r="C53" s="126" t="s">
        <v>32</v>
      </c>
      <c r="D53" s="123" t="s">
        <v>2689</v>
      </c>
      <c r="E53" s="146">
        <v>40194</v>
      </c>
      <c r="F53" s="146">
        <v>40526</v>
      </c>
      <c r="G53" s="173">
        <f t="shared" si="1"/>
        <v>11.066666666666666</v>
      </c>
      <c r="H53" s="121" t="s">
        <v>2690</v>
      </c>
      <c r="I53" s="123" t="s">
        <v>1154</v>
      </c>
      <c r="J53" s="123" t="s">
        <v>707</v>
      </c>
      <c r="K53" s="125">
        <v>16931000</v>
      </c>
      <c r="L53" s="126" t="s">
        <v>1148</v>
      </c>
      <c r="M53" s="182">
        <v>1</v>
      </c>
      <c r="N53" s="126" t="s">
        <v>2639</v>
      </c>
      <c r="O53" s="126" t="s">
        <v>1148</v>
      </c>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2"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6"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HYPERLINK("#Integrante_2!A1","INICIO")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3" t="s">
        <v>2691</v>
      </c>
      <c r="E114" s="146">
        <v>43882</v>
      </c>
      <c r="F114" s="146">
        <v>44196</v>
      </c>
      <c r="G114" s="173">
        <f>IF(AND(E114&lt;&gt;"",F114&lt;&gt;""),((F114-E114)/30),"")</f>
        <v>10.466666666666667</v>
      </c>
      <c r="H114" s="124" t="s">
        <v>2692</v>
      </c>
      <c r="I114" s="123" t="s">
        <v>421</v>
      </c>
      <c r="J114" s="123" t="s">
        <v>423</v>
      </c>
      <c r="K114" s="125">
        <v>3067680959</v>
      </c>
      <c r="L114" s="102">
        <f>+IF(AND(K114&gt;0,O114="Ejecución"),(K114/877802)*Tabla283[[#This Row],[% participación]],IF(AND(K114&gt;0,O114&lt;&gt;"Ejecución"),"-",""))</f>
        <v>3494.7299721349464</v>
      </c>
      <c r="M114" s="126" t="s">
        <v>1148</v>
      </c>
      <c r="N114" s="182">
        <v>1</v>
      </c>
      <c r="O114" s="178" t="s">
        <v>1150</v>
      </c>
      <c r="P114" s="80"/>
    </row>
    <row r="115" spans="1:16" s="6" customFormat="1" ht="24.75" customHeight="1" x14ac:dyDescent="0.25">
      <c r="A115" s="144">
        <v>2</v>
      </c>
      <c r="B115" s="176" t="s">
        <v>2672</v>
      </c>
      <c r="C115" s="177" t="s">
        <v>31</v>
      </c>
      <c r="D115" s="123" t="s">
        <v>2693</v>
      </c>
      <c r="E115" s="146">
        <v>43882</v>
      </c>
      <c r="F115" s="146">
        <v>44196</v>
      </c>
      <c r="G115" s="173">
        <f t="shared" ref="G115:G160" si="3">IF(AND(E115&lt;&gt;"",F115&lt;&gt;""),((F115-E115)/30),"")</f>
        <v>10.466666666666667</v>
      </c>
      <c r="H115" s="124" t="s">
        <v>2694</v>
      </c>
      <c r="I115" s="123" t="s">
        <v>421</v>
      </c>
      <c r="J115" s="123" t="s">
        <v>439</v>
      </c>
      <c r="K115" s="68">
        <v>1048104841</v>
      </c>
      <c r="L115" s="102">
        <f>+IF(AND(K115&gt;0,O115="Ejecución"),(K115/877802)*Tabla283[[#This Row],[% participación]],IF(AND(K115&gt;0,O115&lt;&gt;"Ejecución"),"-",""))</f>
        <v>1194.010541101524</v>
      </c>
      <c r="M115" s="126" t="s">
        <v>1148</v>
      </c>
      <c r="N115" s="182">
        <v>1</v>
      </c>
      <c r="O115" s="178" t="s">
        <v>1150</v>
      </c>
      <c r="P115" s="80"/>
    </row>
    <row r="116" spans="1:16" s="6" customFormat="1" ht="24.75" customHeight="1" x14ac:dyDescent="0.25">
      <c r="A116" s="144">
        <v>3</v>
      </c>
      <c r="B116" s="176" t="s">
        <v>2672</v>
      </c>
      <c r="C116" s="177" t="s">
        <v>31</v>
      </c>
      <c r="D116" s="123" t="s">
        <v>2695</v>
      </c>
      <c r="E116" s="146">
        <v>43889</v>
      </c>
      <c r="F116" s="146">
        <v>44196</v>
      </c>
      <c r="G116" s="173">
        <f t="shared" si="3"/>
        <v>10.233333333333333</v>
      </c>
      <c r="H116" s="121" t="s">
        <v>2696</v>
      </c>
      <c r="I116" s="123" t="s">
        <v>1154</v>
      </c>
      <c r="J116" s="123" t="s">
        <v>707</v>
      </c>
      <c r="K116" s="68">
        <v>3923177447</v>
      </c>
      <c r="L116" s="102">
        <f>+IF(AND(K116&gt;0,O116="Ejecución"),(K116/877802)*Tabla283[[#This Row],[% participación]],IF(AND(K116&gt;0,O116&lt;&gt;"Ejecución"),"-",""))</f>
        <v>4469.3193305551822</v>
      </c>
      <c r="M116" s="126" t="s">
        <v>1148</v>
      </c>
      <c r="N116" s="182">
        <f t="shared" ref="N116:N160" si="4">+IF(M116="No",1,IF(M116="Si","Ingrese %",""))</f>
        <v>1</v>
      </c>
      <c r="O116" s="178" t="s">
        <v>1150</v>
      </c>
      <c r="P116" s="80"/>
    </row>
    <row r="117" spans="1:16" s="6" customFormat="1" ht="24.75" customHeight="1" outlineLevel="1" x14ac:dyDescent="0.25">
      <c r="A117" s="144">
        <v>4</v>
      </c>
      <c r="B117" s="176" t="s">
        <v>2672</v>
      </c>
      <c r="C117" s="177" t="s">
        <v>31</v>
      </c>
      <c r="D117" s="123" t="s">
        <v>2704</v>
      </c>
      <c r="E117" s="146">
        <v>44194</v>
      </c>
      <c r="F117" s="146">
        <v>44773</v>
      </c>
      <c r="G117" s="173">
        <f t="shared" si="3"/>
        <v>19.3</v>
      </c>
      <c r="H117" s="121" t="s">
        <v>2705</v>
      </c>
      <c r="I117" s="123" t="s">
        <v>421</v>
      </c>
      <c r="J117" s="123" t="s">
        <v>445</v>
      </c>
      <c r="K117" s="68">
        <v>6419692902</v>
      </c>
      <c r="L117" s="102">
        <f>+IF(AND(K117&gt;0,O117="Ejecución"),(K117/877802)*Tabla283[[#This Row],[% participación]],IF(AND(K117&gt;0,O117&lt;&gt;"Ejecución"),"-",""))</f>
        <v>7313.3723801039414</v>
      </c>
      <c r="M117" s="126" t="s">
        <v>1148</v>
      </c>
      <c r="N117" s="182">
        <f t="shared" si="4"/>
        <v>1</v>
      </c>
      <c r="O117" s="178" t="s">
        <v>1150</v>
      </c>
      <c r="P117" s="80"/>
    </row>
    <row r="118" spans="1:16" s="7" customFormat="1" ht="24.75" customHeight="1" outlineLevel="1" x14ac:dyDescent="0.25">
      <c r="A118" s="145">
        <v>5</v>
      </c>
      <c r="B118" s="176" t="s">
        <v>2672</v>
      </c>
      <c r="C118" s="177" t="s">
        <v>31</v>
      </c>
      <c r="D118" s="123"/>
      <c r="E118" s="146"/>
      <c r="F118" s="146"/>
      <c r="G118" s="173" t="str">
        <f t="shared" si="3"/>
        <v/>
      </c>
      <c r="H118" s="124"/>
      <c r="I118" s="123"/>
      <c r="J118" s="123"/>
      <c r="K118" s="68"/>
      <c r="L118" s="102" t="str">
        <f>+IF(AND(K118&gt;0,O118="Ejecución"),(K118/877802)*Tabla283[[#This Row],[% participación]],IF(AND(K118&gt;0,O118&lt;&gt;"Ejecución"),"-",""))</f>
        <v/>
      </c>
      <c r="M118" s="126"/>
      <c r="N118" s="182" t="str">
        <f t="shared" si="4"/>
        <v/>
      </c>
      <c r="O118" s="178" t="s">
        <v>1150</v>
      </c>
      <c r="P118" s="81"/>
    </row>
    <row r="119" spans="1:16" s="7" customFormat="1" ht="24.75" customHeight="1" outlineLevel="1" x14ac:dyDescent="0.25">
      <c r="A119" s="145">
        <v>6</v>
      </c>
      <c r="B119" s="176" t="s">
        <v>2672</v>
      </c>
      <c r="C119" s="177" t="s">
        <v>31</v>
      </c>
      <c r="D119" s="123"/>
      <c r="E119" s="146"/>
      <c r="F119" s="146"/>
      <c r="G119" s="173" t="str">
        <f t="shared" si="3"/>
        <v/>
      </c>
      <c r="H119" s="124"/>
      <c r="I119" s="123"/>
      <c r="J119" s="123"/>
      <c r="K119" s="68"/>
      <c r="L119" s="102" t="str">
        <f>+IF(AND(K119&gt;0,O119="Ejecución"),(K119/877802)*Tabla283[[#This Row],[% participación]],IF(AND(K119&gt;0,O119&lt;&gt;"Ejecución"),"-",""))</f>
        <v/>
      </c>
      <c r="M119" s="126"/>
      <c r="N119" s="182" t="str">
        <f t="shared" si="4"/>
        <v/>
      </c>
      <c r="O119" s="178" t="s">
        <v>1150</v>
      </c>
      <c r="P119" s="81"/>
    </row>
    <row r="120" spans="1:16" s="7" customFormat="1" ht="24.75" customHeight="1" outlineLevel="1" x14ac:dyDescent="0.25">
      <c r="A120" s="145">
        <v>7</v>
      </c>
      <c r="B120" s="176" t="s">
        <v>2672</v>
      </c>
      <c r="C120" s="177" t="s">
        <v>31</v>
      </c>
      <c r="D120" s="123"/>
      <c r="E120" s="146"/>
      <c r="F120" s="146"/>
      <c r="G120" s="173" t="str">
        <f t="shared" si="3"/>
        <v/>
      </c>
      <c r="H120" s="124"/>
      <c r="I120" s="123"/>
      <c r="J120" s="123"/>
      <c r="K120" s="68"/>
      <c r="L120" s="102" t="str">
        <f>+IF(AND(K120&gt;0,O120="Ejecución"),(K120/877802)*Tabla283[[#This Row],[% participación]],IF(AND(K120&gt;0,O120&lt;&gt;"Ejecución"),"-",""))</f>
        <v/>
      </c>
      <c r="M120" s="126"/>
      <c r="N120" s="182" t="str">
        <f t="shared" si="4"/>
        <v/>
      </c>
      <c r="O120" s="178" t="s">
        <v>1150</v>
      </c>
      <c r="P120" s="81"/>
    </row>
    <row r="121" spans="1:16" s="7" customFormat="1" ht="24.75" customHeight="1" outlineLevel="1" x14ac:dyDescent="0.25">
      <c r="A121" s="145">
        <v>8</v>
      </c>
      <c r="B121" s="176" t="s">
        <v>2672</v>
      </c>
      <c r="C121" s="177" t="s">
        <v>31</v>
      </c>
      <c r="D121" s="123"/>
      <c r="E121" s="146"/>
      <c r="F121" s="146"/>
      <c r="G121" s="173" t="str">
        <f t="shared" si="3"/>
        <v/>
      </c>
      <c r="H121" s="121"/>
      <c r="I121" s="123"/>
      <c r="J121" s="123"/>
      <c r="K121" s="68"/>
      <c r="L121" s="102" t="str">
        <f>+IF(AND(K121&gt;0,O121="Ejecución"),(K121/877802)*Tabla283[[#This Row],[% participación]],IF(AND(K121&gt;0,O121&lt;&gt;"Ejecución"),"-",""))</f>
        <v/>
      </c>
      <c r="M121" s="126"/>
      <c r="N121" s="182" t="str">
        <f t="shared" si="4"/>
        <v/>
      </c>
      <c r="O121" s="178" t="s">
        <v>1150</v>
      </c>
      <c r="P121" s="81"/>
    </row>
    <row r="122" spans="1:16" s="7" customFormat="1" ht="24.75" customHeight="1" outlineLevel="1" x14ac:dyDescent="0.25">
      <c r="A122" s="145">
        <v>9</v>
      </c>
      <c r="B122" s="176" t="s">
        <v>2672</v>
      </c>
      <c r="C122" s="177" t="s">
        <v>31</v>
      </c>
      <c r="D122" s="123"/>
      <c r="E122" s="146"/>
      <c r="F122" s="146"/>
      <c r="G122" s="173" t="str">
        <f t="shared" si="3"/>
        <v/>
      </c>
      <c r="H122" s="124"/>
      <c r="I122" s="123"/>
      <c r="J122" s="123"/>
      <c r="K122" s="68"/>
      <c r="L122" s="102" t="str">
        <f>+IF(AND(K122&gt;0,O122="Ejecución"),(K122/877802)*Tabla283[[#This Row],[% participación]],IF(AND(K122&gt;0,O122&lt;&gt;"Ejecución"),"-",""))</f>
        <v/>
      </c>
      <c r="M122" s="126"/>
      <c r="N122" s="182" t="str">
        <f t="shared" si="4"/>
        <v/>
      </c>
      <c r="O122" s="178" t="s">
        <v>1150</v>
      </c>
      <c r="P122" s="81"/>
    </row>
    <row r="123" spans="1:16" s="7" customFormat="1" ht="24.75" customHeight="1" outlineLevel="1" x14ac:dyDescent="0.25">
      <c r="A123" s="145">
        <v>10</v>
      </c>
      <c r="B123" s="176" t="s">
        <v>2672</v>
      </c>
      <c r="C123" s="177" t="s">
        <v>31</v>
      </c>
      <c r="D123" s="123"/>
      <c r="E123" s="146"/>
      <c r="F123" s="146"/>
      <c r="G123" s="173" t="str">
        <f t="shared" si="3"/>
        <v/>
      </c>
      <c r="H123" s="124"/>
      <c r="I123" s="123"/>
      <c r="J123" s="123"/>
      <c r="K123" s="68"/>
      <c r="L123" s="102" t="str">
        <f>+IF(AND(K123&gt;0,O123="Ejecución"),(K123/877802)*Tabla283[[#This Row],[% participación]],IF(AND(K123&gt;0,O123&lt;&gt;"Ejecución"),"-",""))</f>
        <v/>
      </c>
      <c r="M123" s="126"/>
      <c r="N123" s="182" t="str">
        <f t="shared" si="4"/>
        <v/>
      </c>
      <c r="O123" s="178" t="s">
        <v>1150</v>
      </c>
      <c r="P123" s="81"/>
    </row>
    <row r="124" spans="1:16" s="7" customFormat="1" ht="24.75" customHeight="1" outlineLevel="1" x14ac:dyDescent="0.25">
      <c r="A124" s="145">
        <v>11</v>
      </c>
      <c r="B124" s="176" t="s">
        <v>2672</v>
      </c>
      <c r="C124" s="177" t="s">
        <v>31</v>
      </c>
      <c r="D124" s="123"/>
      <c r="E124" s="146"/>
      <c r="F124" s="146"/>
      <c r="G124" s="173" t="str">
        <f t="shared" si="3"/>
        <v/>
      </c>
      <c r="H124" s="124"/>
      <c r="I124" s="123"/>
      <c r="J124" s="123"/>
      <c r="K124" s="68"/>
      <c r="L124" s="102" t="str">
        <f>+IF(AND(K124&gt;0,O124="Ejecución"),(K124/877802)*Tabla283[[#This Row],[% participación]],IF(AND(K124&gt;0,O124&lt;&gt;"Ejecución"),"-",""))</f>
        <v/>
      </c>
      <c r="M124" s="126"/>
      <c r="N124" s="182" t="str">
        <f t="shared" si="4"/>
        <v/>
      </c>
      <c r="O124" s="178" t="s">
        <v>1150</v>
      </c>
      <c r="P124" s="81"/>
    </row>
    <row r="125" spans="1:16" s="7" customFormat="1" ht="24.75" customHeight="1" outlineLevel="1" x14ac:dyDescent="0.25">
      <c r="A125" s="145">
        <v>12</v>
      </c>
      <c r="B125" s="176" t="s">
        <v>2672</v>
      </c>
      <c r="C125" s="177" t="s">
        <v>31</v>
      </c>
      <c r="D125" s="123"/>
      <c r="E125" s="146"/>
      <c r="F125" s="146"/>
      <c r="G125" s="173" t="str">
        <f t="shared" si="3"/>
        <v/>
      </c>
      <c r="H125" s="124"/>
      <c r="I125" s="123"/>
      <c r="J125" s="123"/>
      <c r="K125" s="68"/>
      <c r="L125" s="102" t="str">
        <f>+IF(AND(K125&gt;0,O125="Ejecución"),(K125/877802)*Tabla283[[#This Row],[% participación]],IF(AND(K125&gt;0,O125&lt;&gt;"Ejecución"),"-",""))</f>
        <v/>
      </c>
      <c r="M125" s="126"/>
      <c r="N125" s="182" t="str">
        <f t="shared" si="4"/>
        <v/>
      </c>
      <c r="O125" s="178" t="s">
        <v>1150</v>
      </c>
      <c r="P125" s="81"/>
    </row>
    <row r="126" spans="1:16" s="7" customFormat="1" ht="24.75" customHeight="1" outlineLevel="1" x14ac:dyDescent="0.25">
      <c r="A126" s="145">
        <v>13</v>
      </c>
      <c r="B126" s="176" t="s">
        <v>2672</v>
      </c>
      <c r="C126" s="177" t="s">
        <v>31</v>
      </c>
      <c r="D126" s="123"/>
      <c r="E126" s="146"/>
      <c r="F126" s="146"/>
      <c r="G126" s="173" t="str">
        <f t="shared" si="3"/>
        <v/>
      </c>
      <c r="H126" s="124"/>
      <c r="I126" s="123"/>
      <c r="J126" s="123"/>
      <c r="K126" s="68"/>
      <c r="L126" s="102" t="str">
        <f>+IF(AND(K126&gt;0,O126="Ejecución"),(K126/877802)*Tabla283[[#This Row],[% participación]],IF(AND(K126&gt;0,O126&lt;&gt;"Ejecución"),"-",""))</f>
        <v/>
      </c>
      <c r="M126" s="126"/>
      <c r="N126" s="182" t="str">
        <f t="shared" si="4"/>
        <v/>
      </c>
      <c r="O126" s="178" t="s">
        <v>1150</v>
      </c>
      <c r="P126" s="81"/>
    </row>
    <row r="127" spans="1:16" s="7" customFormat="1" ht="24.75" customHeight="1" outlineLevel="1" x14ac:dyDescent="0.25">
      <c r="A127" s="145">
        <v>14</v>
      </c>
      <c r="B127" s="176" t="s">
        <v>2672</v>
      </c>
      <c r="C127" s="177" t="s">
        <v>31</v>
      </c>
      <c r="D127" s="123"/>
      <c r="E127" s="146"/>
      <c r="F127" s="146"/>
      <c r="G127" s="173" t="str">
        <f t="shared" si="3"/>
        <v/>
      </c>
      <c r="H127" s="124"/>
      <c r="I127" s="123"/>
      <c r="J127" s="123"/>
      <c r="K127" s="68"/>
      <c r="L127" s="102" t="str">
        <f>+IF(AND(K127&gt;0,O127="Ejecución"),(K127/877802)*Tabla283[[#This Row],[% participación]],IF(AND(K127&gt;0,O127&lt;&gt;"Ejecución"),"-",""))</f>
        <v/>
      </c>
      <c r="M127" s="126"/>
      <c r="N127" s="182" t="str">
        <f t="shared" si="4"/>
        <v/>
      </c>
      <c r="O127" s="178" t="s">
        <v>1150</v>
      </c>
      <c r="P127" s="81"/>
    </row>
    <row r="128" spans="1:16" s="7" customFormat="1" ht="24.75" customHeight="1" outlineLevel="1" x14ac:dyDescent="0.25">
      <c r="A128" s="145">
        <v>15</v>
      </c>
      <c r="B128" s="176" t="s">
        <v>2672</v>
      </c>
      <c r="C128" s="177" t="s">
        <v>31</v>
      </c>
      <c r="D128" s="123"/>
      <c r="E128" s="146"/>
      <c r="F128" s="146"/>
      <c r="G128" s="173" t="str">
        <f t="shared" si="3"/>
        <v/>
      </c>
      <c r="H128" s="124"/>
      <c r="I128" s="123"/>
      <c r="J128" s="123"/>
      <c r="K128" s="68"/>
      <c r="L128" s="102" t="str">
        <f>+IF(AND(K128&gt;0,O128="Ejecución"),(K128/877802)*Tabla283[[#This Row],[% participación]],IF(AND(K128&gt;0,O128&lt;&gt;"Ejecución"),"-",""))</f>
        <v/>
      </c>
      <c r="M128" s="126"/>
      <c r="N128" s="182" t="str">
        <f t="shared" si="4"/>
        <v/>
      </c>
      <c r="O128" s="178" t="s">
        <v>1150</v>
      </c>
      <c r="P128" s="81"/>
    </row>
    <row r="129" spans="1:16" s="7" customFormat="1" ht="24.75" customHeight="1" outlineLevel="1" x14ac:dyDescent="0.25">
      <c r="A129" s="145">
        <v>16</v>
      </c>
      <c r="B129" s="176" t="s">
        <v>2672</v>
      </c>
      <c r="C129" s="177" t="s">
        <v>31</v>
      </c>
      <c r="D129" s="123"/>
      <c r="E129" s="146"/>
      <c r="F129" s="146"/>
      <c r="G129" s="173" t="str">
        <f t="shared" si="3"/>
        <v/>
      </c>
      <c r="H129" s="124"/>
      <c r="I129" s="123"/>
      <c r="J129" s="123"/>
      <c r="K129" s="68"/>
      <c r="L129" s="102" t="str">
        <f>+IF(AND(K129&gt;0,O129="Ejecución"),(K129/877802)*Tabla283[[#This Row],[% participación]],IF(AND(K129&gt;0,O129&lt;&gt;"Ejecución"),"-",""))</f>
        <v/>
      </c>
      <c r="M129" s="126"/>
      <c r="N129" s="182" t="str">
        <f t="shared" si="4"/>
        <v/>
      </c>
      <c r="O129" s="178" t="s">
        <v>1150</v>
      </c>
      <c r="P129" s="81"/>
    </row>
    <row r="130" spans="1:16" s="7" customFormat="1" ht="24.75" customHeight="1" outlineLevel="1" x14ac:dyDescent="0.25">
      <c r="A130" s="145">
        <v>17</v>
      </c>
      <c r="B130" s="176" t="s">
        <v>2672</v>
      </c>
      <c r="C130" s="177" t="s">
        <v>31</v>
      </c>
      <c r="D130" s="123"/>
      <c r="E130" s="146"/>
      <c r="F130" s="146"/>
      <c r="G130" s="173" t="str">
        <f t="shared" si="3"/>
        <v/>
      </c>
      <c r="H130" s="124"/>
      <c r="I130" s="123"/>
      <c r="J130" s="123"/>
      <c r="K130" s="68"/>
      <c r="L130" s="102" t="str">
        <f>+IF(AND(K130&gt;0,O130="Ejecución"),(K130/877802)*Tabla283[[#This Row],[% participación]],IF(AND(K130&gt;0,O130&lt;&gt;"Ejecución"),"-",""))</f>
        <v/>
      </c>
      <c r="M130" s="126"/>
      <c r="N130" s="182" t="str">
        <f t="shared" si="4"/>
        <v/>
      </c>
      <c r="O130" s="178" t="s">
        <v>1150</v>
      </c>
      <c r="P130" s="81"/>
    </row>
    <row r="131" spans="1:16" s="7" customFormat="1" ht="24.75" customHeight="1" outlineLevel="1" x14ac:dyDescent="0.25">
      <c r="A131" s="145">
        <v>18</v>
      </c>
      <c r="B131" s="176" t="s">
        <v>2672</v>
      </c>
      <c r="C131" s="177" t="s">
        <v>31</v>
      </c>
      <c r="D131" s="123"/>
      <c r="E131" s="146"/>
      <c r="F131" s="146"/>
      <c r="G131" s="173" t="str">
        <f t="shared" si="3"/>
        <v/>
      </c>
      <c r="H131" s="124"/>
      <c r="I131" s="123"/>
      <c r="J131" s="123"/>
      <c r="K131" s="68"/>
      <c r="L131" s="102" t="str">
        <f>+IF(AND(K131&gt;0,O131="Ejecución"),(K131/877802)*Tabla283[[#This Row],[% participación]],IF(AND(K131&gt;0,O131&lt;&gt;"Ejecución"),"-",""))</f>
        <v/>
      </c>
      <c r="M131" s="126"/>
      <c r="N131" s="182" t="str">
        <f t="shared" si="4"/>
        <v/>
      </c>
      <c r="O131" s="178" t="s">
        <v>1150</v>
      </c>
      <c r="P131" s="81"/>
    </row>
    <row r="132" spans="1:16" s="7" customFormat="1" ht="24.75" customHeight="1" outlineLevel="1" x14ac:dyDescent="0.25">
      <c r="A132" s="145">
        <v>19</v>
      </c>
      <c r="B132" s="176" t="s">
        <v>2672</v>
      </c>
      <c r="C132" s="177" t="s">
        <v>31</v>
      </c>
      <c r="D132" s="123"/>
      <c r="E132" s="146"/>
      <c r="F132" s="146"/>
      <c r="G132" s="173" t="str">
        <f t="shared" si="3"/>
        <v/>
      </c>
      <c r="H132" s="124"/>
      <c r="I132" s="123"/>
      <c r="J132" s="123"/>
      <c r="K132" s="68"/>
      <c r="L132" s="102" t="str">
        <f>+IF(AND(K132&gt;0,O132="Ejecución"),(K132/877802)*Tabla283[[#This Row],[% participación]],IF(AND(K132&gt;0,O132&lt;&gt;"Ejecución"),"-",""))</f>
        <v/>
      </c>
      <c r="M132" s="126"/>
      <c r="N132" s="182" t="str">
        <f t="shared" si="4"/>
        <v/>
      </c>
      <c r="O132" s="178" t="s">
        <v>1150</v>
      </c>
      <c r="P132" s="81"/>
    </row>
    <row r="133" spans="1:16" s="7" customFormat="1" ht="24.75" customHeight="1" outlineLevel="1" x14ac:dyDescent="0.25">
      <c r="A133" s="145">
        <v>20</v>
      </c>
      <c r="B133" s="176" t="s">
        <v>2672</v>
      </c>
      <c r="C133" s="177" t="s">
        <v>31</v>
      </c>
      <c r="D133" s="123"/>
      <c r="E133" s="146"/>
      <c r="F133" s="146"/>
      <c r="G133" s="173" t="str">
        <f t="shared" si="3"/>
        <v/>
      </c>
      <c r="H133" s="124"/>
      <c r="I133" s="123"/>
      <c r="J133" s="123"/>
      <c r="K133" s="68"/>
      <c r="L133" s="102" t="str">
        <f>+IF(AND(K133&gt;0,O133="Ejecución"),(K133/877802)*Tabla283[[#This Row],[% participación]],IF(AND(K133&gt;0,O133&lt;&gt;"Ejecución"),"-",""))</f>
        <v/>
      </c>
      <c r="M133" s="126"/>
      <c r="N133" s="182" t="str">
        <f t="shared" si="4"/>
        <v/>
      </c>
      <c r="O133" s="178" t="s">
        <v>1150</v>
      </c>
      <c r="P133" s="81"/>
    </row>
    <row r="134" spans="1:16" s="7" customFormat="1" ht="24.75" customHeight="1" outlineLevel="1" x14ac:dyDescent="0.25">
      <c r="A134" s="145">
        <v>21</v>
      </c>
      <c r="B134" s="176" t="s">
        <v>2672</v>
      </c>
      <c r="C134" s="177" t="s">
        <v>31</v>
      </c>
      <c r="D134" s="123"/>
      <c r="E134" s="146"/>
      <c r="F134" s="146"/>
      <c r="G134" s="173" t="str">
        <f t="shared" si="3"/>
        <v/>
      </c>
      <c r="H134" s="124"/>
      <c r="I134" s="123"/>
      <c r="J134" s="123"/>
      <c r="K134" s="68"/>
      <c r="L134" s="102" t="str">
        <f>+IF(AND(K134&gt;0,O134="Ejecución"),(K134/877802)*Tabla283[[#This Row],[% participación]],IF(AND(K134&gt;0,O134&lt;&gt;"Ejecución"),"-",""))</f>
        <v/>
      </c>
      <c r="M134" s="126"/>
      <c r="N134" s="182" t="str">
        <f t="shared" si="4"/>
        <v/>
      </c>
      <c r="O134" s="178" t="s">
        <v>1150</v>
      </c>
      <c r="P134" s="81"/>
    </row>
    <row r="135" spans="1:16" s="7" customFormat="1" ht="24.75" customHeight="1" outlineLevel="1" x14ac:dyDescent="0.25">
      <c r="A135" s="145">
        <v>22</v>
      </c>
      <c r="B135" s="176" t="s">
        <v>2672</v>
      </c>
      <c r="C135" s="177" t="s">
        <v>31</v>
      </c>
      <c r="D135" s="123"/>
      <c r="E135" s="146"/>
      <c r="F135" s="146"/>
      <c r="G135" s="173" t="str">
        <f t="shared" si="3"/>
        <v/>
      </c>
      <c r="H135" s="124"/>
      <c r="I135" s="123"/>
      <c r="J135" s="123"/>
      <c r="K135" s="68"/>
      <c r="L135" s="102" t="str">
        <f>+IF(AND(K135&gt;0,O135="Ejecución"),(K135/877802)*Tabla283[[#This Row],[% participación]],IF(AND(K135&gt;0,O135&lt;&gt;"Ejecución"),"-",""))</f>
        <v/>
      </c>
      <c r="M135" s="126"/>
      <c r="N135" s="182" t="str">
        <f t="shared" si="4"/>
        <v/>
      </c>
      <c r="O135" s="178" t="s">
        <v>1150</v>
      </c>
      <c r="P135" s="81"/>
    </row>
    <row r="136" spans="1:16" s="7" customFormat="1" ht="24.75" customHeight="1" outlineLevel="1" x14ac:dyDescent="0.25">
      <c r="A136" s="145">
        <v>23</v>
      </c>
      <c r="B136" s="176" t="s">
        <v>2672</v>
      </c>
      <c r="C136" s="177" t="s">
        <v>31</v>
      </c>
      <c r="D136" s="123"/>
      <c r="E136" s="146"/>
      <c r="F136" s="146"/>
      <c r="G136" s="173" t="str">
        <f t="shared" si="3"/>
        <v/>
      </c>
      <c r="H136" s="124"/>
      <c r="I136" s="123"/>
      <c r="J136" s="123"/>
      <c r="K136" s="68"/>
      <c r="L136" s="102" t="str">
        <f>+IF(AND(K136&gt;0,O136="Ejecución"),(K136/877802)*Tabla283[[#This Row],[% participación]],IF(AND(K136&gt;0,O136&lt;&gt;"Ejecución"),"-",""))</f>
        <v/>
      </c>
      <c r="M136" s="126"/>
      <c r="N136" s="182" t="str">
        <f t="shared" si="4"/>
        <v/>
      </c>
      <c r="O136" s="178" t="s">
        <v>1150</v>
      </c>
      <c r="P136" s="81"/>
    </row>
    <row r="137" spans="1:16" s="7" customFormat="1" ht="24.75" customHeight="1" outlineLevel="1" x14ac:dyDescent="0.25">
      <c r="A137" s="145">
        <v>24</v>
      </c>
      <c r="B137" s="176" t="s">
        <v>2672</v>
      </c>
      <c r="C137" s="177" t="s">
        <v>31</v>
      </c>
      <c r="D137" s="123"/>
      <c r="E137" s="146"/>
      <c r="F137" s="146"/>
      <c r="G137" s="173" t="str">
        <f t="shared" si="3"/>
        <v/>
      </c>
      <c r="H137" s="124"/>
      <c r="I137" s="123"/>
      <c r="J137" s="123"/>
      <c r="K137" s="68"/>
      <c r="L137" s="102" t="str">
        <f>+IF(AND(K137&gt;0,O137="Ejecución"),(K137/877802)*Tabla283[[#This Row],[% participación]],IF(AND(K137&gt;0,O137&lt;&gt;"Ejecución"),"-",""))</f>
        <v/>
      </c>
      <c r="M137" s="126"/>
      <c r="N137" s="182" t="str">
        <f t="shared" si="4"/>
        <v/>
      </c>
      <c r="O137" s="178" t="s">
        <v>1150</v>
      </c>
      <c r="P137" s="81"/>
    </row>
    <row r="138" spans="1:16" s="7" customFormat="1" ht="24.75" customHeight="1" outlineLevel="1" x14ac:dyDescent="0.25">
      <c r="A138" s="145">
        <v>25</v>
      </c>
      <c r="B138" s="176" t="s">
        <v>2672</v>
      </c>
      <c r="C138" s="177" t="s">
        <v>31</v>
      </c>
      <c r="D138" s="123"/>
      <c r="E138" s="146"/>
      <c r="F138" s="146"/>
      <c r="G138" s="173" t="str">
        <f t="shared" si="3"/>
        <v/>
      </c>
      <c r="H138" s="124"/>
      <c r="I138" s="123"/>
      <c r="J138" s="123"/>
      <c r="K138" s="68"/>
      <c r="L138" s="102" t="str">
        <f>+IF(AND(K138&gt;0,O138="Ejecución"),(K138/877802)*Tabla283[[#This Row],[% participación]],IF(AND(K138&gt;0,O138&lt;&gt;"Ejecución"),"-",""))</f>
        <v/>
      </c>
      <c r="M138" s="126"/>
      <c r="N138" s="182" t="str">
        <f t="shared" si="4"/>
        <v/>
      </c>
      <c r="O138" s="178" t="s">
        <v>1150</v>
      </c>
      <c r="P138" s="81"/>
    </row>
    <row r="139" spans="1:16" s="7" customFormat="1" ht="24.75" customHeight="1" outlineLevel="1" x14ac:dyDescent="0.25">
      <c r="A139" s="145">
        <v>26</v>
      </c>
      <c r="B139" s="176" t="s">
        <v>2672</v>
      </c>
      <c r="C139" s="177" t="s">
        <v>31</v>
      </c>
      <c r="D139" s="123"/>
      <c r="E139" s="146"/>
      <c r="F139" s="146"/>
      <c r="G139" s="173" t="str">
        <f t="shared" si="3"/>
        <v/>
      </c>
      <c r="H139" s="124"/>
      <c r="I139" s="123"/>
      <c r="J139" s="123"/>
      <c r="K139" s="68"/>
      <c r="L139" s="102" t="str">
        <f>+IF(AND(K139&gt;0,O139="Ejecución"),(K139/877802)*Tabla283[[#This Row],[% participación]],IF(AND(K139&gt;0,O139&lt;&gt;"Ejecución"),"-",""))</f>
        <v/>
      </c>
      <c r="M139" s="126"/>
      <c r="N139" s="182" t="str">
        <f t="shared" si="4"/>
        <v/>
      </c>
      <c r="O139" s="178" t="s">
        <v>1150</v>
      </c>
      <c r="P139" s="81"/>
    </row>
    <row r="140" spans="1:16" s="7" customFormat="1" ht="24.75" customHeight="1" outlineLevel="1" x14ac:dyDescent="0.25">
      <c r="A140" s="145">
        <v>27</v>
      </c>
      <c r="B140" s="176" t="s">
        <v>2672</v>
      </c>
      <c r="C140" s="177" t="s">
        <v>31</v>
      </c>
      <c r="D140" s="123"/>
      <c r="E140" s="146"/>
      <c r="F140" s="146"/>
      <c r="G140" s="173" t="str">
        <f t="shared" si="3"/>
        <v/>
      </c>
      <c r="H140" s="124"/>
      <c r="I140" s="123"/>
      <c r="J140" s="123"/>
      <c r="K140" s="68"/>
      <c r="L140" s="102" t="str">
        <f>+IF(AND(K140&gt;0,O140="Ejecución"),(K140/877802)*Tabla283[[#This Row],[% participación]],IF(AND(K140&gt;0,O140&lt;&gt;"Ejecución"),"-",""))</f>
        <v/>
      </c>
      <c r="M140" s="126"/>
      <c r="N140" s="182" t="str">
        <f t="shared" si="4"/>
        <v/>
      </c>
      <c r="O140" s="178" t="s">
        <v>1150</v>
      </c>
      <c r="P140" s="81"/>
    </row>
    <row r="141" spans="1:16" s="7" customFormat="1" ht="24.75" customHeight="1" outlineLevel="1" x14ac:dyDescent="0.25">
      <c r="A141" s="145">
        <v>28</v>
      </c>
      <c r="B141" s="176" t="s">
        <v>2672</v>
      </c>
      <c r="C141" s="177" t="s">
        <v>31</v>
      </c>
      <c r="D141" s="123"/>
      <c r="E141" s="146"/>
      <c r="F141" s="146"/>
      <c r="G141" s="173" t="str">
        <f t="shared" si="3"/>
        <v/>
      </c>
      <c r="H141" s="124"/>
      <c r="I141" s="123"/>
      <c r="J141" s="123"/>
      <c r="K141" s="68"/>
      <c r="L141" s="102" t="str">
        <f>+IF(AND(K141&gt;0,O141="Ejecución"),(K141/877802)*Tabla283[[#This Row],[% participación]],IF(AND(K141&gt;0,O141&lt;&gt;"Ejecución"),"-",""))</f>
        <v/>
      </c>
      <c r="M141" s="126"/>
      <c r="N141" s="182" t="str">
        <f t="shared" si="4"/>
        <v/>
      </c>
      <c r="O141" s="178" t="s">
        <v>1150</v>
      </c>
      <c r="P141" s="81"/>
    </row>
    <row r="142" spans="1:16" s="7" customFormat="1" ht="24.75" customHeight="1" outlineLevel="1" x14ac:dyDescent="0.25">
      <c r="A142" s="145">
        <v>29</v>
      </c>
      <c r="B142" s="176" t="s">
        <v>2672</v>
      </c>
      <c r="C142" s="177" t="s">
        <v>31</v>
      </c>
      <c r="D142" s="123"/>
      <c r="E142" s="146"/>
      <c r="F142" s="146"/>
      <c r="G142" s="173" t="str">
        <f t="shared" si="3"/>
        <v/>
      </c>
      <c r="H142" s="124"/>
      <c r="I142" s="123"/>
      <c r="J142" s="123"/>
      <c r="K142" s="68"/>
      <c r="L142" s="102" t="str">
        <f>+IF(AND(K142&gt;0,O142="Ejecución"),(K142/877802)*Tabla283[[#This Row],[% participación]],IF(AND(K142&gt;0,O142&lt;&gt;"Ejecución"),"-",""))</f>
        <v/>
      </c>
      <c r="M142" s="126"/>
      <c r="N142" s="182" t="str">
        <f t="shared" si="4"/>
        <v/>
      </c>
      <c r="O142" s="178" t="s">
        <v>1150</v>
      </c>
      <c r="P142" s="81"/>
    </row>
    <row r="143" spans="1:16" s="7" customFormat="1" ht="24.75" customHeight="1" outlineLevel="1" x14ac:dyDescent="0.25">
      <c r="A143" s="145">
        <v>30</v>
      </c>
      <c r="B143" s="176" t="s">
        <v>2672</v>
      </c>
      <c r="C143" s="177" t="s">
        <v>31</v>
      </c>
      <c r="D143" s="123"/>
      <c r="E143" s="146"/>
      <c r="F143" s="146"/>
      <c r="G143" s="173" t="str">
        <f t="shared" si="3"/>
        <v/>
      </c>
      <c r="H143" s="124"/>
      <c r="I143" s="123"/>
      <c r="J143" s="123"/>
      <c r="K143" s="68"/>
      <c r="L143" s="102" t="str">
        <f>+IF(AND(K143&gt;0,O143="Ejecución"),(K143/877802)*Tabla283[[#This Row],[% participación]],IF(AND(K143&gt;0,O143&lt;&gt;"Ejecución"),"-",""))</f>
        <v/>
      </c>
      <c r="M143" s="126"/>
      <c r="N143" s="182" t="str">
        <f t="shared" si="4"/>
        <v/>
      </c>
      <c r="O143" s="178" t="s">
        <v>1150</v>
      </c>
      <c r="P143" s="81"/>
    </row>
    <row r="144" spans="1:16" s="7" customFormat="1" ht="24.75" customHeight="1" outlineLevel="1" x14ac:dyDescent="0.25">
      <c r="A144" s="145">
        <v>31</v>
      </c>
      <c r="B144" s="176" t="s">
        <v>2672</v>
      </c>
      <c r="C144" s="177" t="s">
        <v>31</v>
      </c>
      <c r="D144" s="123"/>
      <c r="E144" s="146"/>
      <c r="F144" s="146"/>
      <c r="G144" s="173" t="str">
        <f t="shared" si="3"/>
        <v/>
      </c>
      <c r="H144" s="124"/>
      <c r="I144" s="123"/>
      <c r="J144" s="123"/>
      <c r="K144" s="68"/>
      <c r="L144" s="102" t="str">
        <f>+IF(AND(K144&gt;0,O144="Ejecución"),(K144/877802)*Tabla283[[#This Row],[% participación]],IF(AND(K144&gt;0,O144&lt;&gt;"Ejecución"),"-",""))</f>
        <v/>
      </c>
      <c r="M144" s="126"/>
      <c r="N144" s="182" t="str">
        <f t="shared" si="4"/>
        <v/>
      </c>
      <c r="O144" s="178" t="s">
        <v>1150</v>
      </c>
      <c r="P144" s="81"/>
    </row>
    <row r="145" spans="1:16" s="7" customFormat="1" ht="24.75" customHeight="1" outlineLevel="1" x14ac:dyDescent="0.25">
      <c r="A145" s="145">
        <v>32</v>
      </c>
      <c r="B145" s="176" t="s">
        <v>2672</v>
      </c>
      <c r="C145" s="177" t="s">
        <v>31</v>
      </c>
      <c r="D145" s="123"/>
      <c r="E145" s="146"/>
      <c r="F145" s="146"/>
      <c r="G145" s="173" t="str">
        <f t="shared" si="3"/>
        <v/>
      </c>
      <c r="H145" s="124"/>
      <c r="I145" s="123"/>
      <c r="J145" s="123"/>
      <c r="K145" s="68"/>
      <c r="L145" s="102" t="str">
        <f>+IF(AND(K145&gt;0,O145="Ejecución"),(K145/877802)*Tabla283[[#This Row],[% participación]],IF(AND(K145&gt;0,O145&lt;&gt;"Ejecución"),"-",""))</f>
        <v/>
      </c>
      <c r="M145" s="126"/>
      <c r="N145" s="182" t="str">
        <f t="shared" si="4"/>
        <v/>
      </c>
      <c r="O145" s="178" t="s">
        <v>1150</v>
      </c>
      <c r="P145" s="81"/>
    </row>
    <row r="146" spans="1:16" s="7" customFormat="1" ht="24.75" customHeight="1" outlineLevel="1" x14ac:dyDescent="0.25">
      <c r="A146" s="145">
        <v>33</v>
      </c>
      <c r="B146" s="176" t="s">
        <v>2672</v>
      </c>
      <c r="C146" s="177" t="s">
        <v>31</v>
      </c>
      <c r="D146" s="123"/>
      <c r="E146" s="146"/>
      <c r="F146" s="146"/>
      <c r="G146" s="173" t="str">
        <f t="shared" si="3"/>
        <v/>
      </c>
      <c r="H146" s="124"/>
      <c r="I146" s="123"/>
      <c r="J146" s="123"/>
      <c r="K146" s="68"/>
      <c r="L146" s="102" t="str">
        <f>+IF(AND(K146&gt;0,O146="Ejecución"),(K146/877802)*Tabla283[[#This Row],[% participación]],IF(AND(K146&gt;0,O146&lt;&gt;"Ejecución"),"-",""))</f>
        <v/>
      </c>
      <c r="M146" s="126"/>
      <c r="N146" s="182" t="str">
        <f t="shared" si="4"/>
        <v/>
      </c>
      <c r="O146" s="178" t="s">
        <v>1150</v>
      </c>
      <c r="P146" s="81"/>
    </row>
    <row r="147" spans="1:16" s="7" customFormat="1" ht="24.75" customHeight="1" outlineLevel="1" x14ac:dyDescent="0.25">
      <c r="A147" s="145">
        <v>34</v>
      </c>
      <c r="B147" s="176" t="s">
        <v>2672</v>
      </c>
      <c r="C147" s="177" t="s">
        <v>31</v>
      </c>
      <c r="D147" s="123"/>
      <c r="E147" s="146"/>
      <c r="F147" s="146"/>
      <c r="G147" s="173" t="str">
        <f t="shared" si="3"/>
        <v/>
      </c>
      <c r="H147" s="124"/>
      <c r="I147" s="123"/>
      <c r="J147" s="123"/>
      <c r="K147" s="68"/>
      <c r="L147" s="102" t="str">
        <f>+IF(AND(K147&gt;0,O147="Ejecución"),(K147/877802)*Tabla283[[#This Row],[% participación]],IF(AND(K147&gt;0,O147&lt;&gt;"Ejecución"),"-",""))</f>
        <v/>
      </c>
      <c r="M147" s="126"/>
      <c r="N147" s="182" t="str">
        <f t="shared" si="4"/>
        <v/>
      </c>
      <c r="O147" s="178" t="s">
        <v>1150</v>
      </c>
      <c r="P147" s="81"/>
    </row>
    <row r="148" spans="1:16" s="7" customFormat="1" ht="24.75" customHeight="1" outlineLevel="1" x14ac:dyDescent="0.25">
      <c r="A148" s="145">
        <v>35</v>
      </c>
      <c r="B148" s="176" t="s">
        <v>2672</v>
      </c>
      <c r="C148" s="177" t="s">
        <v>31</v>
      </c>
      <c r="D148" s="123"/>
      <c r="E148" s="146"/>
      <c r="F148" s="146"/>
      <c r="G148" s="173" t="str">
        <f t="shared" si="3"/>
        <v/>
      </c>
      <c r="H148" s="124"/>
      <c r="I148" s="123"/>
      <c r="J148" s="123"/>
      <c r="K148" s="68"/>
      <c r="L148" s="102" t="str">
        <f>+IF(AND(K148&gt;0,O148="Ejecución"),(K148/877802)*Tabla283[[#This Row],[% participación]],IF(AND(K148&gt;0,O148&lt;&gt;"Ejecución"),"-",""))</f>
        <v/>
      </c>
      <c r="M148" s="126"/>
      <c r="N148" s="182" t="str">
        <f t="shared" si="4"/>
        <v/>
      </c>
      <c r="O148" s="178" t="s">
        <v>1150</v>
      </c>
      <c r="P148" s="81"/>
    </row>
    <row r="149" spans="1:16" s="7" customFormat="1" ht="24.75" customHeight="1" outlineLevel="1" x14ac:dyDescent="0.25">
      <c r="A149" s="145">
        <v>36</v>
      </c>
      <c r="B149" s="176" t="s">
        <v>2672</v>
      </c>
      <c r="C149" s="177" t="s">
        <v>31</v>
      </c>
      <c r="D149" s="123"/>
      <c r="E149" s="146"/>
      <c r="F149" s="146"/>
      <c r="G149" s="173" t="str">
        <f t="shared" si="3"/>
        <v/>
      </c>
      <c r="H149" s="124"/>
      <c r="I149" s="123"/>
      <c r="J149" s="123"/>
      <c r="K149" s="68"/>
      <c r="L149" s="102" t="str">
        <f>+IF(AND(K149&gt;0,O149="Ejecución"),(K149/877802)*Tabla283[[#This Row],[% participación]],IF(AND(K149&gt;0,O149&lt;&gt;"Ejecución"),"-",""))</f>
        <v/>
      </c>
      <c r="M149" s="126"/>
      <c r="N149" s="182" t="str">
        <f t="shared" si="4"/>
        <v/>
      </c>
      <c r="O149" s="178" t="s">
        <v>1150</v>
      </c>
      <c r="P149" s="81"/>
    </row>
    <row r="150" spans="1:16" s="7" customFormat="1" ht="24.75" customHeight="1" outlineLevel="1" x14ac:dyDescent="0.25">
      <c r="A150" s="145">
        <v>37</v>
      </c>
      <c r="B150" s="176" t="s">
        <v>2672</v>
      </c>
      <c r="C150" s="177" t="s">
        <v>31</v>
      </c>
      <c r="D150" s="123"/>
      <c r="E150" s="146"/>
      <c r="F150" s="146"/>
      <c r="G150" s="173" t="str">
        <f t="shared" si="3"/>
        <v/>
      </c>
      <c r="H150" s="124"/>
      <c r="I150" s="123"/>
      <c r="J150" s="123"/>
      <c r="K150" s="68"/>
      <c r="L150" s="102" t="str">
        <f>+IF(AND(K150&gt;0,O150="Ejecución"),(K150/877802)*Tabla283[[#This Row],[% participación]],IF(AND(K150&gt;0,O150&lt;&gt;"Ejecución"),"-",""))</f>
        <v/>
      </c>
      <c r="M150" s="126"/>
      <c r="N150" s="182" t="str">
        <f t="shared" si="4"/>
        <v/>
      </c>
      <c r="O150" s="178" t="s">
        <v>1150</v>
      </c>
      <c r="P150" s="81"/>
    </row>
    <row r="151" spans="1:16" s="7" customFormat="1" ht="24.75" customHeight="1" outlineLevel="1" x14ac:dyDescent="0.25">
      <c r="A151" s="145">
        <v>38</v>
      </c>
      <c r="B151" s="176" t="s">
        <v>2672</v>
      </c>
      <c r="C151" s="177" t="s">
        <v>31</v>
      </c>
      <c r="D151" s="123"/>
      <c r="E151" s="146"/>
      <c r="F151" s="146"/>
      <c r="G151" s="173" t="str">
        <f t="shared" si="3"/>
        <v/>
      </c>
      <c r="H151" s="124"/>
      <c r="I151" s="123"/>
      <c r="J151" s="123"/>
      <c r="K151" s="68"/>
      <c r="L151" s="102" t="str">
        <f>+IF(AND(K151&gt;0,O151="Ejecución"),(K151/877802)*Tabla283[[#This Row],[% participación]],IF(AND(K151&gt;0,O151&lt;&gt;"Ejecución"),"-",""))</f>
        <v/>
      </c>
      <c r="M151" s="126"/>
      <c r="N151" s="182" t="str">
        <f t="shared" si="4"/>
        <v/>
      </c>
      <c r="O151" s="178" t="s">
        <v>1150</v>
      </c>
      <c r="P151" s="81"/>
    </row>
    <row r="152" spans="1:16" s="7" customFormat="1" ht="24.75" customHeight="1" outlineLevel="1" x14ac:dyDescent="0.25">
      <c r="A152" s="145">
        <v>39</v>
      </c>
      <c r="B152" s="176" t="s">
        <v>2672</v>
      </c>
      <c r="C152" s="177" t="s">
        <v>31</v>
      </c>
      <c r="D152" s="123"/>
      <c r="E152" s="146"/>
      <c r="F152" s="146"/>
      <c r="G152" s="173" t="str">
        <f t="shared" si="3"/>
        <v/>
      </c>
      <c r="H152" s="124"/>
      <c r="I152" s="123"/>
      <c r="J152" s="123"/>
      <c r="K152" s="68"/>
      <c r="L152" s="102" t="str">
        <f>+IF(AND(K152&gt;0,O152="Ejecución"),(K152/877802)*Tabla283[[#This Row],[% participación]],IF(AND(K152&gt;0,O152&lt;&gt;"Ejecución"),"-",""))</f>
        <v/>
      </c>
      <c r="M152" s="126"/>
      <c r="N152" s="182" t="str">
        <f t="shared" si="4"/>
        <v/>
      </c>
      <c r="O152" s="178" t="s">
        <v>1150</v>
      </c>
      <c r="P152" s="81"/>
    </row>
    <row r="153" spans="1:16" s="7" customFormat="1" ht="24.75" customHeight="1" outlineLevel="1" x14ac:dyDescent="0.25">
      <c r="A153" s="145">
        <v>40</v>
      </c>
      <c r="B153" s="176" t="s">
        <v>2672</v>
      </c>
      <c r="C153" s="177" t="s">
        <v>31</v>
      </c>
      <c r="D153" s="123"/>
      <c r="E153" s="146"/>
      <c r="F153" s="146"/>
      <c r="G153" s="173" t="str">
        <f t="shared" si="3"/>
        <v/>
      </c>
      <c r="H153" s="124"/>
      <c r="I153" s="123"/>
      <c r="J153" s="123"/>
      <c r="K153" s="68"/>
      <c r="L153" s="102" t="str">
        <f>+IF(AND(K153&gt;0,O153="Ejecución"),(K153/877802)*Tabla283[[#This Row],[% participación]],IF(AND(K153&gt;0,O153&lt;&gt;"Ejecución"),"-",""))</f>
        <v/>
      </c>
      <c r="M153" s="126"/>
      <c r="N153" s="182" t="str">
        <f t="shared" si="4"/>
        <v/>
      </c>
      <c r="O153" s="178" t="s">
        <v>1150</v>
      </c>
      <c r="P153" s="81"/>
    </row>
    <row r="154" spans="1:16" s="7" customFormat="1" ht="24.75" customHeight="1" outlineLevel="1" x14ac:dyDescent="0.25">
      <c r="A154" s="145">
        <v>41</v>
      </c>
      <c r="B154" s="176" t="s">
        <v>2672</v>
      </c>
      <c r="C154" s="177" t="s">
        <v>31</v>
      </c>
      <c r="D154" s="123"/>
      <c r="E154" s="146"/>
      <c r="F154" s="146"/>
      <c r="G154" s="173" t="str">
        <f t="shared" si="3"/>
        <v/>
      </c>
      <c r="H154" s="124"/>
      <c r="I154" s="123"/>
      <c r="J154" s="123"/>
      <c r="K154" s="68"/>
      <c r="L154" s="102" t="str">
        <f>+IF(AND(K154&gt;0,O154="Ejecución"),(K154/877802)*Tabla283[[#This Row],[% participación]],IF(AND(K154&gt;0,O154&lt;&gt;"Ejecución"),"-",""))</f>
        <v/>
      </c>
      <c r="M154" s="126"/>
      <c r="N154" s="182" t="str">
        <f t="shared" si="4"/>
        <v/>
      </c>
      <c r="O154" s="178" t="s">
        <v>1150</v>
      </c>
      <c r="P154" s="81"/>
    </row>
    <row r="155" spans="1:16" s="7" customFormat="1" ht="24.75" customHeight="1" outlineLevel="1" x14ac:dyDescent="0.25">
      <c r="A155" s="145">
        <v>42</v>
      </c>
      <c r="B155" s="176" t="s">
        <v>2672</v>
      </c>
      <c r="C155" s="177" t="s">
        <v>31</v>
      </c>
      <c r="D155" s="123"/>
      <c r="E155" s="146"/>
      <c r="F155" s="146"/>
      <c r="G155" s="173" t="str">
        <f t="shared" si="3"/>
        <v/>
      </c>
      <c r="H155" s="124"/>
      <c r="I155" s="123"/>
      <c r="J155" s="123"/>
      <c r="K155" s="68"/>
      <c r="L155" s="102" t="str">
        <f>+IF(AND(K155&gt;0,O155="Ejecución"),(K155/877802)*Tabla283[[#This Row],[% participación]],IF(AND(K155&gt;0,O155&lt;&gt;"Ejecución"),"-",""))</f>
        <v/>
      </c>
      <c r="M155" s="126"/>
      <c r="N155" s="182" t="str">
        <f t="shared" si="4"/>
        <v/>
      </c>
      <c r="O155" s="178" t="s">
        <v>1150</v>
      </c>
      <c r="P155" s="81"/>
    </row>
    <row r="156" spans="1:16" s="7" customFormat="1" ht="24" customHeight="1" outlineLevel="1" x14ac:dyDescent="0.25">
      <c r="A156" s="145">
        <v>43</v>
      </c>
      <c r="B156" s="176" t="s">
        <v>2672</v>
      </c>
      <c r="C156" s="177" t="s">
        <v>31</v>
      </c>
      <c r="D156" s="123"/>
      <c r="E156" s="146"/>
      <c r="F156" s="146"/>
      <c r="G156" s="173" t="str">
        <f t="shared" si="3"/>
        <v/>
      </c>
      <c r="H156" s="124"/>
      <c r="I156" s="123"/>
      <c r="J156" s="123"/>
      <c r="K156" s="68"/>
      <c r="L156" s="102" t="str">
        <f>+IF(AND(K156&gt;0,O156="Ejecución"),(K156/877802)*Tabla283[[#This Row],[% participación]],IF(AND(K156&gt;0,O156&lt;&gt;"Ejecución"),"-",""))</f>
        <v/>
      </c>
      <c r="M156" s="126"/>
      <c r="N156" s="182" t="str">
        <f t="shared" si="4"/>
        <v/>
      </c>
      <c r="O156" s="178" t="s">
        <v>1150</v>
      </c>
      <c r="P156" s="81"/>
    </row>
    <row r="157" spans="1:16" s="7" customFormat="1" ht="24.75" customHeight="1" outlineLevel="1" x14ac:dyDescent="0.25">
      <c r="A157" s="145">
        <v>44</v>
      </c>
      <c r="B157" s="176" t="s">
        <v>2672</v>
      </c>
      <c r="C157" s="177" t="s">
        <v>31</v>
      </c>
      <c r="D157" s="123"/>
      <c r="E157" s="146"/>
      <c r="F157" s="146"/>
      <c r="G157" s="173" t="str">
        <f t="shared" si="3"/>
        <v/>
      </c>
      <c r="H157" s="124"/>
      <c r="I157" s="123"/>
      <c r="J157" s="123"/>
      <c r="K157" s="68"/>
      <c r="L157" s="102" t="str">
        <f>+IF(AND(K157&gt;0,O157="Ejecución"),(K157/877802)*Tabla283[[#This Row],[% participación]],IF(AND(K157&gt;0,O157&lt;&gt;"Ejecución"),"-",""))</f>
        <v/>
      </c>
      <c r="M157" s="126"/>
      <c r="N157" s="182" t="str">
        <f t="shared" si="4"/>
        <v/>
      </c>
      <c r="O157" s="178" t="s">
        <v>1150</v>
      </c>
      <c r="P157" s="81"/>
    </row>
    <row r="158" spans="1:16" s="7" customFormat="1" ht="24.75" customHeight="1" outlineLevel="1" x14ac:dyDescent="0.25">
      <c r="A158" s="145">
        <v>45</v>
      </c>
      <c r="B158" s="176" t="s">
        <v>2672</v>
      </c>
      <c r="C158" s="177" t="s">
        <v>31</v>
      </c>
      <c r="D158" s="123"/>
      <c r="E158" s="146"/>
      <c r="F158" s="146"/>
      <c r="G158" s="173" t="str">
        <f t="shared" si="3"/>
        <v/>
      </c>
      <c r="H158" s="124"/>
      <c r="I158" s="123"/>
      <c r="J158" s="123"/>
      <c r="K158" s="68"/>
      <c r="L158" s="102" t="str">
        <f>+IF(AND(K158&gt;0,O158="Ejecución"),(K158/877802)*Tabla283[[#This Row],[% participación]],IF(AND(K158&gt;0,O158&lt;&gt;"Ejecución"),"-",""))</f>
        <v/>
      </c>
      <c r="M158" s="126"/>
      <c r="N158" s="182" t="str">
        <f t="shared" si="4"/>
        <v/>
      </c>
      <c r="O158" s="178" t="s">
        <v>1150</v>
      </c>
      <c r="P158" s="81"/>
    </row>
    <row r="159" spans="1:16" s="7" customFormat="1" ht="24.75" customHeight="1" outlineLevel="1" x14ac:dyDescent="0.25">
      <c r="A159" s="145">
        <v>46</v>
      </c>
      <c r="B159" s="176" t="s">
        <v>2672</v>
      </c>
      <c r="C159" s="177" t="s">
        <v>31</v>
      </c>
      <c r="D159" s="123"/>
      <c r="E159" s="146"/>
      <c r="F159" s="146"/>
      <c r="G159" s="173" t="str">
        <f t="shared" si="3"/>
        <v/>
      </c>
      <c r="H159" s="124"/>
      <c r="I159" s="123"/>
      <c r="J159" s="123"/>
      <c r="K159" s="68"/>
      <c r="L159" s="102" t="str">
        <f>+IF(AND(K159&gt;0,O159="Ejecución"),(K159/877802)*Tabla283[[#This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2672</v>
      </c>
      <c r="C160" s="177" t="s">
        <v>31</v>
      </c>
      <c r="D160" s="123"/>
      <c r="E160" s="146"/>
      <c r="F160" s="146"/>
      <c r="G160" s="173" t="str">
        <f t="shared" si="3"/>
        <v/>
      </c>
      <c r="H160" s="124"/>
      <c r="I160" s="123"/>
      <c r="J160" s="123"/>
      <c r="K160" s="68"/>
      <c r="L160" s="102" t="str">
        <f>+IF(AND(K160&gt;0,O160="Ejecución"),(K160/877802)*Tabla283[[#This Row],[% participación]],IF(AND(K160&gt;0,O160&lt;&gt;"Ejecución"),"-",""))</f>
        <v/>
      </c>
      <c r="M160" s="126"/>
      <c r="N160" s="182" t="str">
        <f t="shared" si="4"/>
        <v/>
      </c>
      <c r="O160" s="178" t="s">
        <v>1150</v>
      </c>
      <c r="P160" s="81"/>
    </row>
    <row r="161" spans="1:28" ht="23.1" customHeight="1" thickBot="1" x14ac:dyDescent="0.3">
      <c r="O161" s="186" t="str">
        <f>HYPERLINK("#Integrante_2!A1","INICIO")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8"/>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9" t="s">
        <v>1148</v>
      </c>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t="s">
        <v>26</v>
      </c>
      <c r="E167" s="8"/>
      <c r="F167" s="5"/>
      <c r="G167" s="109" t="s">
        <v>26</v>
      </c>
      <c r="I167" s="256" t="s">
        <v>2648</v>
      </c>
      <c r="J167" s="257"/>
      <c r="K167" s="257"/>
      <c r="L167" s="257"/>
      <c r="M167" s="257"/>
      <c r="N167" s="257"/>
      <c r="O167" s="258"/>
      <c r="U167" s="51"/>
    </row>
    <row r="168" spans="1:28" x14ac:dyDescent="0.25">
      <c r="A168" s="9"/>
      <c r="B168" s="267" t="s">
        <v>2663</v>
      </c>
      <c r="C168" s="267"/>
      <c r="D168" s="267"/>
      <c r="E168" s="8"/>
      <c r="F168" s="5"/>
      <c r="H168" s="83" t="s">
        <v>2662</v>
      </c>
      <c r="I168" s="256"/>
      <c r="J168" s="257"/>
      <c r="K168" s="257"/>
      <c r="L168" s="257"/>
      <c r="M168" s="257"/>
      <c r="N168" s="257"/>
      <c r="O168" s="258"/>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8"/>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86" t="str">
        <f>HYPERLINK("#Integrante_2!A1","INICIO")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19"/>
      <c r="S177" s="165"/>
      <c r="T177" s="19"/>
      <c r="U177" s="19"/>
      <c r="V177" s="19"/>
      <c r="W177" s="19"/>
      <c r="X177" s="19"/>
      <c r="Y177" s="19"/>
      <c r="Z177" s="19"/>
      <c r="AA177" s="19"/>
      <c r="AB177" s="19"/>
    </row>
    <row r="178" spans="1:28" ht="23.25" x14ac:dyDescent="0.25">
      <c r="A178" s="9"/>
      <c r="B178" s="260"/>
      <c r="C178" s="261"/>
      <c r="D178" s="262"/>
      <c r="E178" s="165" t="s">
        <v>2621</v>
      </c>
      <c r="F178" s="165" t="s">
        <v>2622</v>
      </c>
      <c r="G178" s="165" t="s">
        <v>2623</v>
      </c>
      <c r="H178" s="5"/>
      <c r="I178" s="260"/>
      <c r="J178" s="261"/>
      <c r="K178" s="261"/>
      <c r="L178" s="262"/>
      <c r="M178" s="242" t="s">
        <v>2622</v>
      </c>
      <c r="O178" s="8"/>
      <c r="Q178" s="19"/>
      <c r="R178" s="19"/>
      <c r="S178" s="165" t="s">
        <v>2623</v>
      </c>
      <c r="T178" s="19"/>
      <c r="U178" s="19"/>
      <c r="V178" s="19"/>
      <c r="W178" s="19"/>
      <c r="X178" s="19"/>
      <c r="Y178" s="19"/>
      <c r="Z178" s="19"/>
      <c r="AA178" s="19"/>
      <c r="AB178" s="19"/>
    </row>
    <row r="179" spans="1:28" ht="23.25" x14ac:dyDescent="0.25">
      <c r="A179" s="9"/>
      <c r="B179" s="230" t="s">
        <v>2671</v>
      </c>
      <c r="C179" s="230"/>
      <c r="D179" s="230"/>
      <c r="E179" s="24">
        <v>0.02</v>
      </c>
      <c r="F179" s="179">
        <v>0.03</v>
      </c>
      <c r="G179" s="180">
        <f>IF(F179&gt;0,SUM(E179+F179),"")</f>
        <v>0.05</v>
      </c>
      <c r="H179" s="5"/>
      <c r="I179" s="221" t="s">
        <v>2675</v>
      </c>
      <c r="J179" s="222"/>
      <c r="K179" s="222"/>
      <c r="L179" s="223"/>
      <c r="M179" s="179">
        <v>0.03</v>
      </c>
      <c r="O179" s="8"/>
      <c r="Q179" s="19"/>
      <c r="R179" s="19"/>
      <c r="S179" s="180">
        <f>IF(M179&gt;0,SUM(L179+M179),"")</f>
        <v>0.03</v>
      </c>
      <c r="T179" s="19"/>
      <c r="U179" s="19"/>
      <c r="V179" s="19"/>
      <c r="W179" s="19"/>
      <c r="X179" s="19"/>
      <c r="Y179" s="19"/>
      <c r="Z179" s="19"/>
      <c r="AA179" s="19"/>
      <c r="AB179" s="19"/>
    </row>
    <row r="180" spans="1:28" ht="23.25" hidden="1" x14ac:dyDescent="0.25">
      <c r="A180" s="9"/>
      <c r="B180" s="230" t="s">
        <v>1165</v>
      </c>
      <c r="C180" s="230"/>
      <c r="D180" s="230"/>
      <c r="E180" s="24">
        <v>0.02</v>
      </c>
      <c r="F180" s="69"/>
      <c r="G180" s="164" t="str">
        <f>IF(F180&gt;0,SUM(E180+F180),"")</f>
        <v/>
      </c>
      <c r="H180" s="5"/>
      <c r="I180" s="221" t="s">
        <v>1169</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64" t="str">
        <f>IF(F181&gt;0,SUM(E181+F181),"")</f>
        <v/>
      </c>
      <c r="H181" s="5"/>
      <c r="I181" s="221" t="s">
        <v>1170</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64" t="str">
        <f>IF(F182&gt;0,SUM(E182+F182),"")</f>
        <v/>
      </c>
      <c r="H182" s="5"/>
      <c r="I182" s="221" t="s">
        <v>1171</v>
      </c>
      <c r="J182" s="222"/>
      <c r="K182" s="223"/>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5">
        <f>+SUM(G179:G182)</f>
        <v>0.05</v>
      </c>
      <c r="D185" s="170" t="s">
        <v>2633</v>
      </c>
      <c r="E185" s="96">
        <f>+(C185*SUM(K20:K35))</f>
        <v>199967808</v>
      </c>
      <c r="F185" s="94"/>
      <c r="G185" s="95"/>
      <c r="H185" s="90"/>
      <c r="I185" s="92" t="s">
        <v>2632</v>
      </c>
      <c r="J185" s="185">
        <f>M179</f>
        <v>0.03</v>
      </c>
      <c r="K185" s="231" t="s">
        <v>2633</v>
      </c>
      <c r="L185" s="231"/>
      <c r="M185" s="96">
        <f>+J185*K20</f>
        <v>119980684.8</v>
      </c>
      <c r="N185" s="97"/>
      <c r="O185" s="98"/>
    </row>
    <row r="186" spans="1:28" ht="15.75" thickBot="1" x14ac:dyDescent="0.3">
      <c r="A186" s="10"/>
      <c r="B186" s="99"/>
      <c r="C186" s="99"/>
      <c r="D186" s="99"/>
      <c r="E186" s="99"/>
      <c r="F186" s="99"/>
      <c r="G186" s="99"/>
      <c r="H186" s="99"/>
      <c r="I186" s="181" t="s">
        <v>2676</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8"/>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6" t="s">
        <v>2641</v>
      </c>
      <c r="C192" s="246"/>
      <c r="E192" s="5" t="s">
        <v>20</v>
      </c>
      <c r="H192" s="168" t="s">
        <v>24</v>
      </c>
      <c r="J192" s="5" t="s">
        <v>2642</v>
      </c>
      <c r="K192" s="5"/>
      <c r="M192" s="5"/>
      <c r="N192" s="5"/>
      <c r="O192" s="50"/>
      <c r="Q192" s="155"/>
      <c r="R192" s="156"/>
      <c r="S192" s="156"/>
      <c r="T192" s="155"/>
    </row>
    <row r="193" spans="1:18" x14ac:dyDescent="0.25">
      <c r="A193" s="9"/>
      <c r="C193" s="129">
        <v>43817</v>
      </c>
      <c r="D193" s="5"/>
      <c r="E193" s="128">
        <v>10466</v>
      </c>
      <c r="F193" s="5"/>
      <c r="G193" s="5"/>
      <c r="H193" s="148" t="s">
        <v>2703</v>
      </c>
      <c r="J193" s="5"/>
      <c r="K193" s="129">
        <v>43882</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8"/>
    </row>
    <row r="198" spans="1:18" ht="21.75" thickBot="1" x14ac:dyDescent="0.3">
      <c r="A198" s="9"/>
      <c r="B198" s="5"/>
      <c r="C198" s="5"/>
      <c r="D198" s="5"/>
      <c r="E198" s="5"/>
      <c r="F198" s="5"/>
      <c r="G198" s="5"/>
      <c r="H198" s="5"/>
      <c r="I198" s="5"/>
      <c r="J198" s="5"/>
      <c r="K198" s="5"/>
      <c r="L198" s="5"/>
      <c r="M198" s="5"/>
      <c r="N198" s="5"/>
      <c r="O198" s="186" t="str">
        <f>HYPERLINK("#Integrante_2!A1","INICIO")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t="s">
        <v>2700</v>
      </c>
      <c r="J211" s="27" t="s">
        <v>2627</v>
      </c>
      <c r="K211" s="149" t="s">
        <v>2700</v>
      </c>
      <c r="L211" s="21"/>
      <c r="M211" s="21"/>
      <c r="N211" s="21"/>
      <c r="O211" s="8"/>
    </row>
    <row r="212" spans="1:15" x14ac:dyDescent="0.25">
      <c r="A212" s="9"/>
      <c r="B212" s="27" t="s">
        <v>2624</v>
      </c>
      <c r="C212" s="148" t="s">
        <v>2703</v>
      </c>
      <c r="D212" s="21"/>
      <c r="G212" s="27" t="s">
        <v>2626</v>
      </c>
      <c r="H212" s="149" t="s">
        <v>2701</v>
      </c>
      <c r="J212" s="27" t="s">
        <v>2628</v>
      </c>
      <c r="K212" s="148"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100-000000000000}">
      <formula1>100000000</formula1>
      <formula2>999999999</formula2>
    </dataValidation>
    <dataValidation type="textLength" showInputMessage="1" showErrorMessage="1" errorTitle="Error" error="Debe tener un máximo de 20 caracteres" sqref="C15" xr:uid="{00000000-0002-0000-0100-000001000000}">
      <formula1>0</formula1>
      <formula2>25</formula2>
    </dataValidation>
    <dataValidation type="whole" allowBlank="1" showInputMessage="1" showErrorMessage="1" sqref="E193" xr:uid="{00000000-0002-0000-0100-000002000000}">
      <formula1>1</formula1>
      <formula2>1000000</formula2>
    </dataValidation>
    <dataValidation type="textLength" allowBlank="1" showInputMessage="1" showErrorMessage="1" sqref="H193" xr:uid="{00000000-0002-0000-0100-000003000000}">
      <formula1>3</formula1>
      <formula2>100</formula2>
    </dataValidation>
    <dataValidation type="decimal" allowBlank="1" showInputMessage="1" showErrorMessage="1" sqref="N114:N160" xr:uid="{00000000-0002-0000-0100-000004000000}">
      <formula1>0</formula1>
      <formula2>100</formula2>
    </dataValidation>
    <dataValidation type="date" allowBlank="1" showInputMessage="1" showErrorMessage="1" sqref="E114:F160 K193 C193 F48:F107" xr:uid="{00000000-0002-0000-0100-000005000000}">
      <formula1>1</formula1>
      <formula2>401769</formula2>
    </dataValidation>
    <dataValidation type="date" allowBlank="1" showInputMessage="1" showErrorMessage="1" sqref="L20:M35" xr:uid="{00000000-0002-0000-0100-000006000000}">
      <formula1>32874</formula1>
      <formula2>54789</formula2>
    </dataValidation>
    <dataValidation type="whole" allowBlank="1" showInputMessage="1" showErrorMessage="1" sqref="K21:K35" xr:uid="{00000000-0002-0000-0100-000007000000}">
      <formula1>0</formula1>
      <formula2>9999999999</formula2>
    </dataValidation>
    <dataValidation type="whole" allowBlank="1" showInputMessage="1" showErrorMessage="1" sqref="K20" xr:uid="{00000000-0002-0000-0100-000008000000}">
      <formula1>0</formula1>
      <formula2>99999999999</formula2>
    </dataValidation>
    <dataValidation type="whole" showInputMessage="1" showErrorMessage="1" sqref="B20" xr:uid="{00000000-0002-0000-0100-000009000000}">
      <formula1>100000000</formula1>
      <formula2>999999999</formula2>
    </dataValidation>
    <dataValidation type="list" showInputMessage="1" showErrorMessage="1" sqref="G167" xr:uid="{00000000-0002-0000-0100-00000A000000}">
      <formula1>SinoA</formula1>
    </dataValidation>
    <dataValidation type="whole" allowBlank="1" showInputMessage="1" showErrorMessage="1" sqref="K114:K160" xr:uid="{00000000-0002-0000-0100-00000B000000}">
      <formula1>0</formula1>
      <formula2>9999999999999</formula2>
    </dataValidation>
    <dataValidation type="list" showInputMessage="1" showErrorMessage="1" sqref="J24" xr:uid="{00000000-0002-0000-0100-00000C000000}">
      <formula1>INDIRECT(DEPeseldt5)</formula1>
    </dataValidation>
    <dataValidation type="list" showInputMessage="1" showErrorMessage="1" sqref="J23" xr:uid="{00000000-0002-0000-0100-00000D000000}">
      <formula1>INDIRECT(DEPeseldt4)</formula1>
    </dataValidation>
    <dataValidation type="list" showInputMessage="1" showErrorMessage="1" sqref="J22" xr:uid="{00000000-0002-0000-0100-00000E000000}">
      <formula1>INDIRECT(DEPeseldt3)</formula1>
    </dataValidation>
    <dataValidation type="list" showInputMessage="1" showErrorMessage="1" sqref="J21" xr:uid="{00000000-0002-0000-0100-00000F000000}">
      <formula1>INDIRECT(DEPeseldt2)</formula1>
    </dataValidation>
    <dataValidation type="list" showInputMessage="1" showErrorMessage="1" sqref="J20" xr:uid="{00000000-0002-0000-0100-000010000000}">
      <formula1>INDIRECT(DEPeseldt1)</formula1>
    </dataValidation>
    <dataValidation showInputMessage="1" showErrorMessage="1" sqref="B38 B21:B35 J15 C114:C160 O114:O160" xr:uid="{00000000-0002-0000-0100-000011000000}"/>
    <dataValidation type="list" showInputMessage="1" showErrorMessage="1" sqref="J48" xr:uid="{00000000-0002-0000-0100-000012000000}">
      <formula1>INDIRECT(DptoSel1)</formula1>
    </dataValidation>
    <dataValidation type="list" showInputMessage="1" showErrorMessage="1" sqref="J49" xr:uid="{00000000-0002-0000-0100-000013000000}">
      <formula1>INDIRECT(DptoSel2)</formula1>
    </dataValidation>
    <dataValidation type="list" showInputMessage="1" showErrorMessage="1" sqref="J50" xr:uid="{00000000-0002-0000-0100-000014000000}">
      <formula1>INDIRECT(DptoSel3)</formula1>
    </dataValidation>
    <dataValidation type="list" showInputMessage="1" showErrorMessage="1" sqref="J51" xr:uid="{00000000-0002-0000-0100-000015000000}">
      <formula1>INDIRECT(DptoSel4)</formula1>
    </dataValidation>
    <dataValidation type="list" showInputMessage="1" showErrorMessage="1" sqref="J52" xr:uid="{00000000-0002-0000-0100-000016000000}">
      <formula1>INDIRECT(DptoSel5)</formula1>
    </dataValidation>
    <dataValidation type="list" showInputMessage="1" showErrorMessage="1" sqref="J53" xr:uid="{00000000-0002-0000-0100-000017000000}">
      <formula1>INDIRECT(DptoSel6)</formula1>
    </dataValidation>
    <dataValidation type="list" showInputMessage="1" showErrorMessage="1" sqref="J54" xr:uid="{00000000-0002-0000-0100-000018000000}">
      <formula1>INDIRECT(DptoSel7)</formula1>
    </dataValidation>
    <dataValidation type="list" showInputMessage="1" showErrorMessage="1" sqref="J55" xr:uid="{00000000-0002-0000-0100-000019000000}">
      <formula1>INDIRECT(DptoSel8)</formula1>
    </dataValidation>
    <dataValidation type="list" showInputMessage="1" showErrorMessage="1" sqref="J56" xr:uid="{00000000-0002-0000-0100-00001A000000}">
      <formula1>INDIRECT(DptoSel9)</formula1>
    </dataValidation>
    <dataValidation type="list" showInputMessage="1" showErrorMessage="1" sqref="I114:I160 I20:I35 I48:I107" xr:uid="{00000000-0002-0000-0100-00001B000000}">
      <formula1>DEPARTAMENTO</formula1>
    </dataValidation>
    <dataValidation type="list" showInputMessage="1" showErrorMessage="1" sqref="J114:J160 J25:J35 J57:J107" xr:uid="{00000000-0002-0000-0100-00001C000000}">
      <formula1>INDIRECT(I25)</formula1>
    </dataValidation>
    <dataValidation type="date" allowBlank="1" showInputMessage="1" showErrorMessage="1" sqref="E48:E107" xr:uid="{00000000-0002-0000-0100-00001D000000}">
      <formula1>1</formula1>
      <formula2>54789</formula2>
    </dataValidation>
    <dataValidation type="whole" allowBlank="1" showInputMessage="1" showErrorMessage="1" sqref="K48:K107" xr:uid="{00000000-0002-0000-0100-00001E000000}">
      <formula1>0</formula1>
      <formula2>99999999999999900</formula2>
    </dataValidation>
    <dataValidation type="decimal" allowBlank="1" showInputMessage="1" showErrorMessage="1" sqref="M179" xr:uid="{00000000-0002-0000-0100-00001F000000}">
      <formula1>0.02</formula1>
      <formula2>0.05</formula2>
    </dataValidation>
    <dataValidation type="decimal" allowBlank="1" showInputMessage="1" showErrorMessage="1" sqref="N15" xr:uid="{00000000-0002-0000-0100-000020000000}">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100-000021000000}">
          <x14:formula1>
            <xm:f>Listas!$B$2:$B$3</xm:f>
          </x14:formula1>
          <xm:sqref>D167 M114:M160 N165 O48:O107 L48:L107</xm:sqref>
        </x14:dataValidation>
        <x14:dataValidation type="list" showInputMessage="1" showErrorMessage="1" xr:uid="{00000000-0002-0000-0100-000022000000}">
          <x14:formula1>
            <xm:f>Listas!$F$2:$F$34</xm:f>
          </x14:formula1>
          <xm:sqref>H15</xm:sqref>
        </x14:dataValidation>
        <x14:dataValidation type="list" showInputMessage="1" showErrorMessage="1" xr:uid="{00000000-0002-0000-0100-000023000000}">
          <x14:formula1>
            <xm:f>Listas!$A$2:$A$4</xm:f>
          </x14:formula1>
          <xm:sqref>C48:C107</xm:sqref>
        </x14:dataValidation>
        <x14:dataValidation type="list" showInputMessage="1" showErrorMessage="1" xr:uid="{00000000-0002-0000-0100-000024000000}">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44194.997465509259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HYPERLINK("#Integrante_3!B20","IDENTIFICACIÓN DEL OFERENTE")</f>
        <v>IDENTIFICACIÓN DEL OFERENTE</v>
      </c>
      <c r="C8" s="189"/>
      <c r="D8" s="193"/>
      <c r="E8" s="209" t="str">
        <f>HYPERLINK("#Integrante_3!A109","CAPACIDAD RESIDUAL")</f>
        <v>CAPACIDAD RESIDUAL</v>
      </c>
      <c r="F8" s="210"/>
      <c r="G8" s="211"/>
      <c r="H8" s="194"/>
      <c r="I8" s="186" t="str">
        <f>HYPERLINK("#Integrante_3!N162","DISCAPACIDAD")</f>
        <v>DISCAPACIDAD</v>
      </c>
      <c r="J8" s="190"/>
      <c r="K8" s="186" t="str">
        <f>HYPERLINK("#Integrante_3!A188","TRAYECTORIA")</f>
        <v>TRAYECTORIA</v>
      </c>
      <c r="L8" s="189"/>
      <c r="M8" s="36"/>
      <c r="N8" s="36"/>
      <c r="O8" s="43"/>
    </row>
    <row r="9" spans="1:20" ht="30.75" customHeight="1" thickBot="1" x14ac:dyDescent="0.3">
      <c r="A9" s="192"/>
      <c r="B9" s="186" t="str">
        <f>HYPERLINK("#Integrante_3!I20","DATOS CONTRATO INVITACIÓN")</f>
        <v>DATOS CONTRATO INVITACIÓN</v>
      </c>
      <c r="C9" s="189"/>
      <c r="D9" s="189"/>
      <c r="E9" s="209" t="str">
        <f>HYPERLINK("#Integrante_3!A162","TALENTO HUMANO")</f>
        <v>TALENTO HUMANO</v>
      </c>
      <c r="F9" s="210"/>
      <c r="G9" s="211"/>
      <c r="H9" s="194"/>
      <c r="I9" s="186" t="str">
        <f>HYPERLINK("#Integrante_3!B176","CONTRAPARTIDA ADICIONAL")</f>
        <v>CONTRAPARTIDA ADICIONAL</v>
      </c>
      <c r="J9" s="191"/>
      <c r="K9" s="186" t="str">
        <f>HYPERLINK("#Integrante_3!A199","ACEPTACIÓN")</f>
        <v>ACEPTACIÓN</v>
      </c>
      <c r="L9" s="189"/>
      <c r="M9" s="36"/>
      <c r="N9" s="36"/>
      <c r="O9" s="43"/>
    </row>
    <row r="10" spans="1:20" ht="30.75" customHeight="1" thickBot="1" x14ac:dyDescent="0.3">
      <c r="A10" s="192"/>
      <c r="B10" s="186" t="str">
        <f>HYPERLINK("#Integrante_3!B48","EXPERIENCIA TERRITORIAL")</f>
        <v>EXPERIENCIA TERRITORIAL</v>
      </c>
      <c r="C10" s="189"/>
      <c r="D10" s="189"/>
      <c r="E10" s="209" t="str">
        <f>HYPERLINK("#Integrante_3!F162","INFRAESTRUCTURA")</f>
        <v>INFRAESTRUCTURA</v>
      </c>
      <c r="F10" s="210"/>
      <c r="G10" s="211"/>
      <c r="H10" s="194"/>
      <c r="I10" s="186" t="str">
        <f>HYPERLINK("#Integrante_3!L176","VALOR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2" t="s">
        <v>8</v>
      </c>
      <c r="M15" s="202"/>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2670</v>
      </c>
      <c r="F20" s="163"/>
      <c r="G20" s="5"/>
      <c r="H20" s="212"/>
      <c r="I20" s="150"/>
      <c r="J20" s="151"/>
      <c r="K20" s="152"/>
      <c r="L20" s="153"/>
      <c r="M20" s="153"/>
      <c r="N20" s="136">
        <f>+(M20-L20)/30</f>
        <v>0</v>
      </c>
      <c r="O20" s="139"/>
      <c r="U20" s="135"/>
      <c r="V20" s="107">
        <f ca="1">NOW()</f>
        <v>44194.997465509259</v>
      </c>
      <c r="W20" s="107">
        <f ca="1">NOW()</f>
        <v>44194.997465509259</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e">
        <f>VLOOKUP(B20,EAS!A2:B1439,2,0)</f>
        <v>#N/A</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HYPERLINK("#Integrante_3!A1","INICIO")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3"/>
      <c r="E114" s="146"/>
      <c r="F114" s="146"/>
      <c r="G114" s="173" t="str">
        <f>IF(AND(E114&lt;&gt;"",F114&lt;&gt;""),((F114-E114)/30),"")</f>
        <v/>
      </c>
      <c r="H114" s="124"/>
      <c r="I114" s="123"/>
      <c r="J114" s="123"/>
      <c r="K114" s="125"/>
      <c r="L114" s="102" t="str">
        <f>+IF(AND(K114&gt;0,O114="Ejecución"),(K114/877802)*Tabla286[[#This Row],[% participación]],IF(AND(K114&gt;0,O114&lt;&gt;"Ejecución"),"-",""))</f>
        <v/>
      </c>
      <c r="M114" s="126"/>
      <c r="N114" s="182" t="str">
        <f>+IF(M116="No",1,IF(M116="Si","Ingrese %",""))</f>
        <v/>
      </c>
      <c r="O114" s="178" t="s">
        <v>1150</v>
      </c>
      <c r="P114" s="80"/>
    </row>
    <row r="115" spans="1:16" s="6" customFormat="1" ht="24.75" customHeight="1" x14ac:dyDescent="0.25">
      <c r="A115" s="144">
        <v>2</v>
      </c>
      <c r="B115" s="176" t="s">
        <v>2672</v>
      </c>
      <c r="C115" s="177" t="s">
        <v>31</v>
      </c>
      <c r="D115" s="123"/>
      <c r="E115" s="146"/>
      <c r="F115" s="146"/>
      <c r="G115" s="173" t="str">
        <f t="shared" ref="G115:G158" si="3">IF(AND(E115&lt;&gt;"",F115&lt;&gt;""),((F115-E115)/30),"")</f>
        <v/>
      </c>
      <c r="H115" s="124"/>
      <c r="I115" s="123"/>
      <c r="J115" s="123"/>
      <c r="K115" s="68"/>
      <c r="L115" s="102" t="str">
        <f>+IF(AND(K115&gt;0,O115="Ejecución"),(K115/877802)*Tabla286[[#This Row],[% participación]],IF(AND(K115&gt;0,O115&lt;&gt;"Ejecución"),"-",""))</f>
        <v/>
      </c>
      <c r="M115" s="126"/>
      <c r="N115" s="182" t="str">
        <f>+IF(M116="No",1,IF(M116="Si","Ingrese %",""))</f>
        <v/>
      </c>
      <c r="O115" s="178" t="s">
        <v>1150</v>
      </c>
      <c r="P115" s="80"/>
    </row>
    <row r="116" spans="1:16" s="6" customFormat="1" ht="24.75" customHeight="1" x14ac:dyDescent="0.25">
      <c r="A116" s="144">
        <v>3</v>
      </c>
      <c r="B116" s="176" t="s">
        <v>2672</v>
      </c>
      <c r="C116" s="177" t="s">
        <v>31</v>
      </c>
      <c r="D116" s="123"/>
      <c r="E116" s="146"/>
      <c r="F116" s="146"/>
      <c r="G116" s="173" t="str">
        <f t="shared" si="3"/>
        <v/>
      </c>
      <c r="H116" s="124"/>
      <c r="I116" s="123"/>
      <c r="J116" s="123"/>
      <c r="K116" s="68"/>
      <c r="L116" s="102" t="str">
        <f>+IF(AND(K116&gt;0,O116="Ejecución"),(K116/877802)*Tabla286[[#This Row],[% participación]],IF(AND(K116&gt;0,O116&lt;&gt;"Ejecución"),"-",""))</f>
        <v/>
      </c>
      <c r="M116" s="126"/>
      <c r="N116" s="182" t="str">
        <f t="shared" ref="N116:N158" si="4">+IF(M116="No",1,IF(M116="Si","Ingrese %",""))</f>
        <v/>
      </c>
      <c r="O116" s="178" t="s">
        <v>1150</v>
      </c>
      <c r="P116" s="80"/>
    </row>
    <row r="117" spans="1:16" s="6" customFormat="1" ht="24.75" customHeight="1" outlineLevel="1" x14ac:dyDescent="0.25">
      <c r="A117" s="144">
        <v>4</v>
      </c>
      <c r="B117" s="176" t="s">
        <v>2672</v>
      </c>
      <c r="C117" s="177" t="s">
        <v>31</v>
      </c>
      <c r="D117" s="123"/>
      <c r="E117" s="146"/>
      <c r="F117" s="146"/>
      <c r="G117" s="173" t="str">
        <f t="shared" si="3"/>
        <v/>
      </c>
      <c r="H117" s="124"/>
      <c r="I117" s="123"/>
      <c r="J117" s="123"/>
      <c r="K117" s="68"/>
      <c r="L117" s="102" t="str">
        <f>+IF(AND(K117&gt;0,O117="Ejecución"),(K117/877802)*Tabla286[[#This Row],[% participación]],IF(AND(K117&gt;0,O117&lt;&gt;"Ejecución"),"-",""))</f>
        <v/>
      </c>
      <c r="M117" s="126"/>
      <c r="N117" s="182" t="str">
        <f t="shared" si="4"/>
        <v/>
      </c>
      <c r="O117" s="178" t="s">
        <v>1150</v>
      </c>
      <c r="P117" s="80"/>
    </row>
    <row r="118" spans="1:16" s="7" customFormat="1" ht="24.75" customHeight="1" outlineLevel="1" x14ac:dyDescent="0.25">
      <c r="A118" s="145">
        <v>5</v>
      </c>
      <c r="B118" s="176" t="s">
        <v>2672</v>
      </c>
      <c r="C118" s="177" t="s">
        <v>31</v>
      </c>
      <c r="D118" s="123"/>
      <c r="E118" s="146"/>
      <c r="F118" s="146"/>
      <c r="G118" s="173" t="str">
        <f t="shared" si="3"/>
        <v/>
      </c>
      <c r="H118" s="124"/>
      <c r="I118" s="123"/>
      <c r="J118" s="123"/>
      <c r="K118" s="68"/>
      <c r="L118" s="102" t="str">
        <f>+IF(AND(K118&gt;0,O118="Ejecución"),(K118/877802)*Tabla286[[#This Row],[% participación]],IF(AND(K118&gt;0,O118&lt;&gt;"Ejecución"),"-",""))</f>
        <v/>
      </c>
      <c r="M118" s="126"/>
      <c r="N118" s="182" t="str">
        <f t="shared" si="4"/>
        <v/>
      </c>
      <c r="O118" s="178" t="s">
        <v>1150</v>
      </c>
      <c r="P118" s="81"/>
    </row>
    <row r="119" spans="1:16" s="7" customFormat="1" ht="24.75" customHeight="1" outlineLevel="1" x14ac:dyDescent="0.25">
      <c r="A119" s="145">
        <v>6</v>
      </c>
      <c r="B119" s="176" t="s">
        <v>2672</v>
      </c>
      <c r="C119" s="177" t="s">
        <v>31</v>
      </c>
      <c r="D119" s="123"/>
      <c r="E119" s="146"/>
      <c r="F119" s="146"/>
      <c r="G119" s="173" t="str">
        <f t="shared" si="3"/>
        <v/>
      </c>
      <c r="H119" s="124"/>
      <c r="I119" s="123"/>
      <c r="J119" s="123"/>
      <c r="K119" s="68"/>
      <c r="L119" s="102" t="str">
        <f>+IF(AND(K119&gt;0,O119="Ejecución"),(K119/877802)*Tabla286[[#This Row],[% participación]],IF(AND(K119&gt;0,O119&lt;&gt;"Ejecución"),"-",""))</f>
        <v/>
      </c>
      <c r="M119" s="126"/>
      <c r="N119" s="182" t="str">
        <f t="shared" si="4"/>
        <v/>
      </c>
      <c r="O119" s="178" t="s">
        <v>1150</v>
      </c>
      <c r="P119" s="81"/>
    </row>
    <row r="120" spans="1:16" s="7" customFormat="1" ht="24.75" customHeight="1" outlineLevel="1" x14ac:dyDescent="0.25">
      <c r="A120" s="145">
        <v>7</v>
      </c>
      <c r="B120" s="176" t="s">
        <v>2672</v>
      </c>
      <c r="C120" s="177" t="s">
        <v>31</v>
      </c>
      <c r="D120" s="123"/>
      <c r="E120" s="146"/>
      <c r="F120" s="146"/>
      <c r="G120" s="173" t="str">
        <f t="shared" si="3"/>
        <v/>
      </c>
      <c r="H120" s="124"/>
      <c r="I120" s="123"/>
      <c r="J120" s="123"/>
      <c r="K120" s="68"/>
      <c r="L120" s="102" t="str">
        <f>+IF(AND(K120&gt;0,O120="Ejecución"),(K120/877802)*Tabla286[[#This Row],[% participación]],IF(AND(K120&gt;0,O120&lt;&gt;"Ejecución"),"-",""))</f>
        <v/>
      </c>
      <c r="M120" s="126"/>
      <c r="N120" s="182" t="str">
        <f t="shared" si="4"/>
        <v/>
      </c>
      <c r="O120" s="178" t="s">
        <v>1150</v>
      </c>
      <c r="P120" s="81"/>
    </row>
    <row r="121" spans="1:16" s="7" customFormat="1" ht="24.75" customHeight="1" outlineLevel="1" x14ac:dyDescent="0.25">
      <c r="A121" s="145">
        <v>8</v>
      </c>
      <c r="B121" s="176" t="s">
        <v>2672</v>
      </c>
      <c r="C121" s="177" t="s">
        <v>31</v>
      </c>
      <c r="D121" s="123"/>
      <c r="E121" s="146"/>
      <c r="F121" s="146"/>
      <c r="G121" s="173" t="str">
        <f t="shared" si="3"/>
        <v/>
      </c>
      <c r="H121" s="121"/>
      <c r="I121" s="123"/>
      <c r="J121" s="123"/>
      <c r="K121" s="68"/>
      <c r="L121" s="102" t="str">
        <f>+IF(AND(K121&gt;0,O121="Ejecución"),(K121/877802)*Tabla286[[#This Row],[% participación]],IF(AND(K121&gt;0,O121&lt;&gt;"Ejecución"),"-",""))</f>
        <v/>
      </c>
      <c r="M121" s="126"/>
      <c r="N121" s="182" t="str">
        <f t="shared" si="4"/>
        <v/>
      </c>
      <c r="O121" s="178" t="s">
        <v>1150</v>
      </c>
      <c r="P121" s="81"/>
    </row>
    <row r="122" spans="1:16" s="7" customFormat="1" ht="24.75" customHeight="1" outlineLevel="1" x14ac:dyDescent="0.25">
      <c r="A122" s="145">
        <v>9</v>
      </c>
      <c r="B122" s="176" t="s">
        <v>2672</v>
      </c>
      <c r="C122" s="177" t="s">
        <v>31</v>
      </c>
      <c r="D122" s="123"/>
      <c r="E122" s="146"/>
      <c r="F122" s="146"/>
      <c r="G122" s="173" t="str">
        <f t="shared" si="3"/>
        <v/>
      </c>
      <c r="H122" s="124"/>
      <c r="I122" s="123"/>
      <c r="J122" s="123"/>
      <c r="K122" s="68"/>
      <c r="L122" s="102" t="str">
        <f>+IF(AND(K122&gt;0,O122="Ejecución"),(K122/877802)*Tabla286[[#This Row],[% participación]],IF(AND(K122&gt;0,O122&lt;&gt;"Ejecución"),"-",""))</f>
        <v/>
      </c>
      <c r="M122" s="126"/>
      <c r="N122" s="182" t="str">
        <f t="shared" si="4"/>
        <v/>
      </c>
      <c r="O122" s="178" t="s">
        <v>1150</v>
      </c>
      <c r="P122" s="81"/>
    </row>
    <row r="123" spans="1:16" s="7" customFormat="1" ht="24.75" customHeight="1" outlineLevel="1" x14ac:dyDescent="0.25">
      <c r="A123" s="145">
        <v>10</v>
      </c>
      <c r="B123" s="176" t="s">
        <v>2672</v>
      </c>
      <c r="C123" s="177" t="s">
        <v>31</v>
      </c>
      <c r="D123" s="123"/>
      <c r="E123" s="146"/>
      <c r="F123" s="146"/>
      <c r="G123" s="173" t="str">
        <f t="shared" si="3"/>
        <v/>
      </c>
      <c r="H123" s="124"/>
      <c r="I123" s="123"/>
      <c r="J123" s="123"/>
      <c r="K123" s="68"/>
      <c r="L123" s="102" t="str">
        <f>+IF(AND(K123&gt;0,O123="Ejecución"),(K123/877802)*Tabla286[[#This Row],[% participación]],IF(AND(K123&gt;0,O123&lt;&gt;"Ejecución"),"-",""))</f>
        <v/>
      </c>
      <c r="M123" s="126"/>
      <c r="N123" s="182" t="str">
        <f t="shared" si="4"/>
        <v/>
      </c>
      <c r="O123" s="178" t="s">
        <v>1150</v>
      </c>
      <c r="P123" s="81"/>
    </row>
    <row r="124" spans="1:16" s="7" customFormat="1" ht="24.75" customHeight="1" outlineLevel="1" x14ac:dyDescent="0.25">
      <c r="A124" s="145">
        <v>11</v>
      </c>
      <c r="B124" s="176" t="s">
        <v>2672</v>
      </c>
      <c r="C124" s="177" t="s">
        <v>31</v>
      </c>
      <c r="D124" s="123"/>
      <c r="E124" s="146"/>
      <c r="F124" s="146"/>
      <c r="G124" s="173" t="str">
        <f t="shared" si="3"/>
        <v/>
      </c>
      <c r="H124" s="124"/>
      <c r="I124" s="123"/>
      <c r="J124" s="123"/>
      <c r="K124" s="68"/>
      <c r="L124" s="102" t="str">
        <f>+IF(AND(K124&gt;0,O124="Ejecución"),(K124/877802)*Tabla286[[#This Row],[% participación]],IF(AND(K124&gt;0,O124&lt;&gt;"Ejecución"),"-",""))</f>
        <v/>
      </c>
      <c r="M124" s="126"/>
      <c r="N124" s="182" t="str">
        <f t="shared" si="4"/>
        <v/>
      </c>
      <c r="O124" s="178" t="s">
        <v>1150</v>
      </c>
      <c r="P124" s="81"/>
    </row>
    <row r="125" spans="1:16" s="7" customFormat="1" ht="24.75" customHeight="1" outlineLevel="1" x14ac:dyDescent="0.25">
      <c r="A125" s="145">
        <v>12</v>
      </c>
      <c r="B125" s="176" t="s">
        <v>2672</v>
      </c>
      <c r="C125" s="177" t="s">
        <v>31</v>
      </c>
      <c r="D125" s="123"/>
      <c r="E125" s="146"/>
      <c r="F125" s="146"/>
      <c r="G125" s="173" t="str">
        <f t="shared" si="3"/>
        <v/>
      </c>
      <c r="H125" s="124"/>
      <c r="I125" s="123"/>
      <c r="J125" s="123"/>
      <c r="K125" s="68"/>
      <c r="L125" s="102" t="str">
        <f>+IF(AND(K125&gt;0,O125="Ejecución"),(K125/877802)*Tabla286[[#This Row],[% participación]],IF(AND(K125&gt;0,O125&lt;&gt;"Ejecución"),"-",""))</f>
        <v/>
      </c>
      <c r="M125" s="126"/>
      <c r="N125" s="182" t="str">
        <f t="shared" si="4"/>
        <v/>
      </c>
      <c r="O125" s="178" t="s">
        <v>1150</v>
      </c>
      <c r="P125" s="81"/>
    </row>
    <row r="126" spans="1:16" s="7" customFormat="1" ht="24.75" customHeight="1" outlineLevel="1" x14ac:dyDescent="0.25">
      <c r="A126" s="145">
        <v>13</v>
      </c>
      <c r="B126" s="176" t="s">
        <v>2672</v>
      </c>
      <c r="C126" s="177" t="s">
        <v>31</v>
      </c>
      <c r="D126" s="123"/>
      <c r="E126" s="146"/>
      <c r="F126" s="146"/>
      <c r="G126" s="173" t="str">
        <f t="shared" si="3"/>
        <v/>
      </c>
      <c r="H126" s="124"/>
      <c r="I126" s="123"/>
      <c r="J126" s="123"/>
      <c r="K126" s="68"/>
      <c r="L126" s="102" t="str">
        <f>+IF(AND(K126&gt;0,O126="Ejecución"),(K126/877802)*Tabla286[[#This Row],[% participación]],IF(AND(K126&gt;0,O126&lt;&gt;"Ejecución"),"-",""))</f>
        <v/>
      </c>
      <c r="M126" s="126"/>
      <c r="N126" s="182" t="str">
        <f t="shared" si="4"/>
        <v/>
      </c>
      <c r="O126" s="178" t="s">
        <v>1150</v>
      </c>
      <c r="P126" s="81"/>
    </row>
    <row r="127" spans="1:16" s="7" customFormat="1" ht="24.75" customHeight="1" outlineLevel="1" x14ac:dyDescent="0.25">
      <c r="A127" s="145">
        <v>14</v>
      </c>
      <c r="B127" s="176" t="s">
        <v>2672</v>
      </c>
      <c r="C127" s="177" t="s">
        <v>31</v>
      </c>
      <c r="D127" s="123"/>
      <c r="E127" s="146"/>
      <c r="F127" s="146"/>
      <c r="G127" s="173" t="str">
        <f t="shared" si="3"/>
        <v/>
      </c>
      <c r="H127" s="124"/>
      <c r="I127" s="123"/>
      <c r="J127" s="123"/>
      <c r="K127" s="68"/>
      <c r="L127" s="102" t="str">
        <f>+IF(AND(K127&gt;0,O127="Ejecución"),(K127/877802)*Tabla286[[#This Row],[% participación]],IF(AND(K127&gt;0,O127&lt;&gt;"Ejecución"),"-",""))</f>
        <v/>
      </c>
      <c r="M127" s="126"/>
      <c r="N127" s="182" t="str">
        <f t="shared" si="4"/>
        <v/>
      </c>
      <c r="O127" s="178" t="s">
        <v>1150</v>
      </c>
      <c r="P127" s="81"/>
    </row>
    <row r="128" spans="1:16" s="7" customFormat="1" ht="24.75" customHeight="1" outlineLevel="1" x14ac:dyDescent="0.25">
      <c r="A128" s="145">
        <v>15</v>
      </c>
      <c r="B128" s="176" t="s">
        <v>2672</v>
      </c>
      <c r="C128" s="177" t="s">
        <v>31</v>
      </c>
      <c r="D128" s="123"/>
      <c r="E128" s="146"/>
      <c r="F128" s="146"/>
      <c r="G128" s="173" t="str">
        <f t="shared" si="3"/>
        <v/>
      </c>
      <c r="H128" s="124"/>
      <c r="I128" s="123"/>
      <c r="J128" s="123"/>
      <c r="K128" s="68"/>
      <c r="L128" s="102" t="str">
        <f>+IF(AND(K128&gt;0,O128="Ejecución"),(K128/877802)*Tabla286[[#This Row],[% participación]],IF(AND(K128&gt;0,O128&lt;&gt;"Ejecución"),"-",""))</f>
        <v/>
      </c>
      <c r="M128" s="126"/>
      <c r="N128" s="182" t="str">
        <f t="shared" si="4"/>
        <v/>
      </c>
      <c r="O128" s="178" t="s">
        <v>1150</v>
      </c>
      <c r="P128" s="81"/>
    </row>
    <row r="129" spans="1:16" s="7" customFormat="1" ht="24.75" customHeight="1" outlineLevel="1" x14ac:dyDescent="0.25">
      <c r="A129" s="145">
        <v>16</v>
      </c>
      <c r="B129" s="176" t="s">
        <v>2672</v>
      </c>
      <c r="C129" s="177" t="s">
        <v>31</v>
      </c>
      <c r="D129" s="123"/>
      <c r="E129" s="146"/>
      <c r="F129" s="146"/>
      <c r="G129" s="173" t="str">
        <f t="shared" si="3"/>
        <v/>
      </c>
      <c r="H129" s="124"/>
      <c r="I129" s="123"/>
      <c r="J129" s="123"/>
      <c r="K129" s="68"/>
      <c r="L129" s="102" t="str">
        <f>+IF(AND(K129&gt;0,O129="Ejecución"),(K129/877802)*Tabla286[[#This Row],[% participación]],IF(AND(K129&gt;0,O129&lt;&gt;"Ejecución"),"-",""))</f>
        <v/>
      </c>
      <c r="M129" s="126"/>
      <c r="N129" s="182" t="str">
        <f t="shared" si="4"/>
        <v/>
      </c>
      <c r="O129" s="178" t="s">
        <v>1150</v>
      </c>
      <c r="P129" s="81"/>
    </row>
    <row r="130" spans="1:16" s="7" customFormat="1" ht="24.75" customHeight="1" outlineLevel="1" x14ac:dyDescent="0.25">
      <c r="A130" s="145">
        <v>17</v>
      </c>
      <c r="B130" s="176" t="s">
        <v>2672</v>
      </c>
      <c r="C130" s="177" t="s">
        <v>31</v>
      </c>
      <c r="D130" s="123"/>
      <c r="E130" s="146"/>
      <c r="F130" s="146"/>
      <c r="G130" s="173" t="str">
        <f t="shared" si="3"/>
        <v/>
      </c>
      <c r="H130" s="124"/>
      <c r="I130" s="123"/>
      <c r="J130" s="123"/>
      <c r="K130" s="68"/>
      <c r="L130" s="102" t="str">
        <f>+IF(AND(K130&gt;0,O130="Ejecución"),(K130/877802)*Tabla286[[#This Row],[% participación]],IF(AND(K130&gt;0,O130&lt;&gt;"Ejecución"),"-",""))</f>
        <v/>
      </c>
      <c r="M130" s="126"/>
      <c r="N130" s="182" t="str">
        <f t="shared" si="4"/>
        <v/>
      </c>
      <c r="O130" s="178" t="s">
        <v>1150</v>
      </c>
      <c r="P130" s="81"/>
    </row>
    <row r="131" spans="1:16" s="7" customFormat="1" ht="24.75" customHeight="1" outlineLevel="1" x14ac:dyDescent="0.25">
      <c r="A131" s="145">
        <v>18</v>
      </c>
      <c r="B131" s="176" t="s">
        <v>2672</v>
      </c>
      <c r="C131" s="177" t="s">
        <v>31</v>
      </c>
      <c r="D131" s="123"/>
      <c r="E131" s="146"/>
      <c r="F131" s="146"/>
      <c r="G131" s="173" t="str">
        <f t="shared" si="3"/>
        <v/>
      </c>
      <c r="H131" s="124"/>
      <c r="I131" s="123"/>
      <c r="J131" s="123"/>
      <c r="K131" s="68"/>
      <c r="L131" s="102" t="str">
        <f>+IF(AND(K131&gt;0,O131="Ejecución"),(K131/877802)*Tabla286[[#This Row],[% participación]],IF(AND(K131&gt;0,O131&lt;&gt;"Ejecución"),"-",""))</f>
        <v/>
      </c>
      <c r="M131" s="126"/>
      <c r="N131" s="182" t="str">
        <f t="shared" si="4"/>
        <v/>
      </c>
      <c r="O131" s="178" t="s">
        <v>1150</v>
      </c>
      <c r="P131" s="81"/>
    </row>
    <row r="132" spans="1:16" s="7" customFormat="1" ht="24.75" customHeight="1" outlineLevel="1" x14ac:dyDescent="0.25">
      <c r="A132" s="145">
        <v>19</v>
      </c>
      <c r="B132" s="176" t="s">
        <v>2672</v>
      </c>
      <c r="C132" s="177" t="s">
        <v>31</v>
      </c>
      <c r="D132" s="123"/>
      <c r="E132" s="146"/>
      <c r="F132" s="146"/>
      <c r="G132" s="173" t="str">
        <f t="shared" si="3"/>
        <v/>
      </c>
      <c r="H132" s="124"/>
      <c r="I132" s="123"/>
      <c r="J132" s="123"/>
      <c r="K132" s="68"/>
      <c r="L132" s="102" t="str">
        <f>+IF(AND(K132&gt;0,O132="Ejecución"),(K132/877802)*Tabla286[[#This Row],[% participación]],IF(AND(K132&gt;0,O132&lt;&gt;"Ejecución"),"-",""))</f>
        <v/>
      </c>
      <c r="M132" s="126"/>
      <c r="N132" s="182" t="str">
        <f t="shared" si="4"/>
        <v/>
      </c>
      <c r="O132" s="178" t="s">
        <v>1150</v>
      </c>
      <c r="P132" s="81"/>
    </row>
    <row r="133" spans="1:16" s="7" customFormat="1" ht="24.75" customHeight="1" outlineLevel="1" x14ac:dyDescent="0.25">
      <c r="A133" s="145">
        <v>20</v>
      </c>
      <c r="B133" s="176" t="s">
        <v>2672</v>
      </c>
      <c r="C133" s="177" t="s">
        <v>31</v>
      </c>
      <c r="D133" s="123"/>
      <c r="E133" s="146"/>
      <c r="F133" s="146"/>
      <c r="G133" s="173" t="str">
        <f t="shared" si="3"/>
        <v/>
      </c>
      <c r="H133" s="124"/>
      <c r="I133" s="123"/>
      <c r="J133" s="123"/>
      <c r="K133" s="68"/>
      <c r="L133" s="102" t="str">
        <f>+IF(AND(K133&gt;0,O133="Ejecución"),(K133/877802)*Tabla286[[#This Row],[% participación]],IF(AND(K133&gt;0,O133&lt;&gt;"Ejecución"),"-",""))</f>
        <v/>
      </c>
      <c r="M133" s="126"/>
      <c r="N133" s="182" t="str">
        <f t="shared" si="4"/>
        <v/>
      </c>
      <c r="O133" s="178" t="s">
        <v>1150</v>
      </c>
      <c r="P133" s="81"/>
    </row>
    <row r="134" spans="1:16" s="7" customFormat="1" ht="24.75" customHeight="1" outlineLevel="1" x14ac:dyDescent="0.25">
      <c r="A134" s="145">
        <v>21</v>
      </c>
      <c r="B134" s="176" t="s">
        <v>2672</v>
      </c>
      <c r="C134" s="177" t="s">
        <v>31</v>
      </c>
      <c r="D134" s="123"/>
      <c r="E134" s="146"/>
      <c r="F134" s="146"/>
      <c r="G134" s="173" t="str">
        <f t="shared" si="3"/>
        <v/>
      </c>
      <c r="H134" s="124"/>
      <c r="I134" s="123"/>
      <c r="J134" s="123"/>
      <c r="K134" s="68"/>
      <c r="L134" s="102" t="str">
        <f>+IF(AND(K134&gt;0,O134="Ejecución"),(K134/877802)*Tabla286[[#This Row],[% participación]],IF(AND(K134&gt;0,O134&lt;&gt;"Ejecución"),"-",""))</f>
        <v/>
      </c>
      <c r="M134" s="126"/>
      <c r="N134" s="182" t="str">
        <f t="shared" si="4"/>
        <v/>
      </c>
      <c r="O134" s="178" t="s">
        <v>1150</v>
      </c>
      <c r="P134" s="81"/>
    </row>
    <row r="135" spans="1:16" s="7" customFormat="1" ht="24.75" customHeight="1" outlineLevel="1" x14ac:dyDescent="0.25">
      <c r="A135" s="145">
        <v>22</v>
      </c>
      <c r="B135" s="176" t="s">
        <v>2672</v>
      </c>
      <c r="C135" s="177" t="s">
        <v>31</v>
      </c>
      <c r="D135" s="123"/>
      <c r="E135" s="146"/>
      <c r="F135" s="146"/>
      <c r="G135" s="173" t="str">
        <f>IF(AND(E135&lt;&gt;"",F135&lt;&gt;""),((F135-E135)/30),"")</f>
        <v/>
      </c>
      <c r="H135" s="124"/>
      <c r="I135" s="123"/>
      <c r="J135" s="123"/>
      <c r="K135" s="68"/>
      <c r="L135" s="102" t="str">
        <f>+IF(AND(K135&gt;0,O135="Ejecución"),(K135/877802)*Tabla286[[#This Row],[% participación]],IF(AND(K135&gt;0,O135&lt;&gt;"Ejecución"),"-",""))</f>
        <v/>
      </c>
      <c r="M135" s="126"/>
      <c r="N135" s="182" t="str">
        <f>+IF(M134="No",1,IF(M134="Si","Ingrese %",""))</f>
        <v/>
      </c>
      <c r="O135" s="178" t="s">
        <v>1150</v>
      </c>
      <c r="P135" s="81"/>
    </row>
    <row r="136" spans="1:16" s="7" customFormat="1" ht="24.75" customHeight="1" outlineLevel="1" x14ac:dyDescent="0.25">
      <c r="A136" s="145">
        <v>23</v>
      </c>
      <c r="B136" s="176" t="s">
        <v>2672</v>
      </c>
      <c r="C136" s="177" t="s">
        <v>31</v>
      </c>
      <c r="D136" s="123"/>
      <c r="E136" s="146"/>
      <c r="F136" s="146"/>
      <c r="G136" s="173" t="str">
        <f t="shared" si="3"/>
        <v/>
      </c>
      <c r="H136" s="124"/>
      <c r="I136" s="123"/>
      <c r="J136" s="123"/>
      <c r="K136" s="68"/>
      <c r="L136" s="102" t="str">
        <f>+IF(AND(K136&gt;0,O136="Ejecución"),(K136/877802)*Tabla286[[#This Row],[% participación]],IF(AND(K136&gt;0,O136&lt;&gt;"Ejecución"),"-",""))</f>
        <v/>
      </c>
      <c r="M136" s="126"/>
      <c r="N136" s="182" t="str">
        <f t="shared" si="4"/>
        <v/>
      </c>
      <c r="O136" s="178" t="s">
        <v>1150</v>
      </c>
      <c r="P136" s="81"/>
    </row>
    <row r="137" spans="1:16" s="7" customFormat="1" ht="24.75" customHeight="1" outlineLevel="1" x14ac:dyDescent="0.25">
      <c r="A137" s="145">
        <v>24</v>
      </c>
      <c r="B137" s="176" t="s">
        <v>2672</v>
      </c>
      <c r="C137" s="177" t="s">
        <v>31</v>
      </c>
      <c r="D137" s="123"/>
      <c r="E137" s="146"/>
      <c r="F137" s="146"/>
      <c r="G137" s="173" t="str">
        <f t="shared" si="3"/>
        <v/>
      </c>
      <c r="H137" s="124"/>
      <c r="I137" s="123"/>
      <c r="J137" s="123"/>
      <c r="K137" s="68"/>
      <c r="L137" s="102" t="str">
        <f>+IF(AND(K137&gt;0,O137="Ejecución"),(K137/877802)*Tabla286[[#This Row],[% participación]],IF(AND(K137&gt;0,O137&lt;&gt;"Ejecución"),"-",""))</f>
        <v/>
      </c>
      <c r="M137" s="126"/>
      <c r="N137" s="182" t="str">
        <f t="shared" si="4"/>
        <v/>
      </c>
      <c r="O137" s="178" t="s">
        <v>1150</v>
      </c>
      <c r="P137" s="81"/>
    </row>
    <row r="138" spans="1:16" s="7" customFormat="1" ht="24.75" customHeight="1" outlineLevel="1" x14ac:dyDescent="0.25">
      <c r="A138" s="145">
        <v>25</v>
      </c>
      <c r="B138" s="176" t="s">
        <v>2672</v>
      </c>
      <c r="C138" s="177" t="s">
        <v>31</v>
      </c>
      <c r="D138" s="123"/>
      <c r="E138" s="146"/>
      <c r="F138" s="146"/>
      <c r="G138" s="173" t="str">
        <f t="shared" si="3"/>
        <v/>
      </c>
      <c r="H138" s="124"/>
      <c r="I138" s="123"/>
      <c r="J138" s="123"/>
      <c r="K138" s="68"/>
      <c r="L138" s="102" t="str">
        <f>+IF(AND(K138&gt;0,O138="Ejecución"),(K138/877802)*Tabla286[[#This Row],[% participación]],IF(AND(K138&gt;0,O138&lt;&gt;"Ejecución"),"-",""))</f>
        <v/>
      </c>
      <c r="M138" s="126"/>
      <c r="N138" s="182" t="str">
        <f t="shared" si="4"/>
        <v/>
      </c>
      <c r="O138" s="178" t="s">
        <v>1150</v>
      </c>
      <c r="P138" s="81"/>
    </row>
    <row r="139" spans="1:16" s="7" customFormat="1" ht="24.75" customHeight="1" outlineLevel="1" x14ac:dyDescent="0.25">
      <c r="A139" s="145">
        <v>26</v>
      </c>
      <c r="B139" s="176" t="s">
        <v>2672</v>
      </c>
      <c r="C139" s="177" t="s">
        <v>31</v>
      </c>
      <c r="D139" s="123"/>
      <c r="E139" s="146"/>
      <c r="F139" s="146"/>
      <c r="G139" s="173" t="str">
        <f t="shared" si="3"/>
        <v/>
      </c>
      <c r="H139" s="124"/>
      <c r="I139" s="123"/>
      <c r="J139" s="123"/>
      <c r="K139" s="68"/>
      <c r="L139" s="102" t="str">
        <f>+IF(AND(K139&gt;0,O139="Ejecución"),(K139/877802)*Tabla286[[#This Row],[% participación]],IF(AND(K139&gt;0,O139&lt;&gt;"Ejecución"),"-",""))</f>
        <v/>
      </c>
      <c r="M139" s="126"/>
      <c r="N139" s="182" t="str">
        <f t="shared" si="4"/>
        <v/>
      </c>
      <c r="O139" s="178" t="s">
        <v>1150</v>
      </c>
      <c r="P139" s="81"/>
    </row>
    <row r="140" spans="1:16" s="7" customFormat="1" ht="24.75" customHeight="1" outlineLevel="1" x14ac:dyDescent="0.25">
      <c r="A140" s="145">
        <v>27</v>
      </c>
      <c r="B140" s="176" t="s">
        <v>2672</v>
      </c>
      <c r="C140" s="177" t="s">
        <v>31</v>
      </c>
      <c r="D140" s="123"/>
      <c r="E140" s="146"/>
      <c r="F140" s="146"/>
      <c r="G140" s="173" t="str">
        <f t="shared" si="3"/>
        <v/>
      </c>
      <c r="H140" s="124"/>
      <c r="I140" s="123"/>
      <c r="J140" s="123"/>
      <c r="K140" s="68"/>
      <c r="L140" s="102" t="str">
        <f>+IF(AND(K140&gt;0,O140="Ejecución"),(K140/877802)*Tabla286[[#This Row],[% participación]],IF(AND(K140&gt;0,O140&lt;&gt;"Ejecución"),"-",""))</f>
        <v/>
      </c>
      <c r="M140" s="126"/>
      <c r="N140" s="182" t="str">
        <f t="shared" si="4"/>
        <v/>
      </c>
      <c r="O140" s="178" t="s">
        <v>1150</v>
      </c>
      <c r="P140" s="81"/>
    </row>
    <row r="141" spans="1:16" s="7" customFormat="1" ht="24.75" customHeight="1" outlineLevel="1" x14ac:dyDescent="0.25">
      <c r="A141" s="145">
        <v>28</v>
      </c>
      <c r="B141" s="176" t="s">
        <v>2672</v>
      </c>
      <c r="C141" s="177" t="s">
        <v>31</v>
      </c>
      <c r="D141" s="123"/>
      <c r="E141" s="146"/>
      <c r="F141" s="146"/>
      <c r="G141" s="173" t="str">
        <f t="shared" si="3"/>
        <v/>
      </c>
      <c r="H141" s="124"/>
      <c r="I141" s="123"/>
      <c r="J141" s="123"/>
      <c r="K141" s="68"/>
      <c r="L141" s="102" t="str">
        <f>+IF(AND(K141&gt;0,O141="Ejecución"),(K141/877802)*Tabla286[[#This Row],[% participación]],IF(AND(K141&gt;0,O141&lt;&gt;"Ejecución"),"-",""))</f>
        <v/>
      </c>
      <c r="M141" s="126"/>
      <c r="N141" s="182" t="str">
        <f t="shared" si="4"/>
        <v/>
      </c>
      <c r="O141" s="178" t="s">
        <v>1150</v>
      </c>
      <c r="P141" s="81"/>
    </row>
    <row r="142" spans="1:16" s="7" customFormat="1" ht="24.75" customHeight="1" outlineLevel="1" x14ac:dyDescent="0.25">
      <c r="A142" s="145">
        <v>29</v>
      </c>
      <c r="B142" s="176" t="s">
        <v>2672</v>
      </c>
      <c r="C142" s="177" t="s">
        <v>31</v>
      </c>
      <c r="D142" s="123"/>
      <c r="E142" s="146"/>
      <c r="F142" s="146"/>
      <c r="G142" s="173" t="str">
        <f t="shared" si="3"/>
        <v/>
      </c>
      <c r="H142" s="124"/>
      <c r="I142" s="123"/>
      <c r="J142" s="123"/>
      <c r="K142" s="68"/>
      <c r="L142" s="102" t="str">
        <f>+IF(AND(K142&gt;0,O142="Ejecución"),(K142/877802)*Tabla286[[#This Row],[% participación]],IF(AND(K142&gt;0,O142&lt;&gt;"Ejecución"),"-",""))</f>
        <v/>
      </c>
      <c r="M142" s="126"/>
      <c r="N142" s="182" t="str">
        <f t="shared" si="4"/>
        <v/>
      </c>
      <c r="O142" s="178" t="s">
        <v>1150</v>
      </c>
      <c r="P142" s="81"/>
    </row>
    <row r="143" spans="1:16" s="7" customFormat="1" ht="24.75" customHeight="1" outlineLevel="1" x14ac:dyDescent="0.25">
      <c r="A143" s="145">
        <v>30</v>
      </c>
      <c r="B143" s="176" t="s">
        <v>2672</v>
      </c>
      <c r="C143" s="177" t="s">
        <v>31</v>
      </c>
      <c r="D143" s="123"/>
      <c r="E143" s="146"/>
      <c r="F143" s="146"/>
      <c r="G143" s="173" t="str">
        <f t="shared" si="3"/>
        <v/>
      </c>
      <c r="H143" s="124"/>
      <c r="I143" s="123"/>
      <c r="J143" s="123"/>
      <c r="K143" s="68"/>
      <c r="L143" s="102" t="str">
        <f>+IF(AND(K143&gt;0,O143="Ejecución"),(K143/877802)*Tabla286[[#This Row],[% participación]],IF(AND(K143&gt;0,O143&lt;&gt;"Ejecución"),"-",""))</f>
        <v/>
      </c>
      <c r="M143" s="126"/>
      <c r="N143" s="182" t="str">
        <f t="shared" si="4"/>
        <v/>
      </c>
      <c r="O143" s="178" t="s">
        <v>1150</v>
      </c>
      <c r="P143" s="81"/>
    </row>
    <row r="144" spans="1:16" s="7" customFormat="1" ht="24.75" customHeight="1" outlineLevel="1" x14ac:dyDescent="0.25">
      <c r="A144" s="145">
        <v>31</v>
      </c>
      <c r="B144" s="176" t="s">
        <v>2672</v>
      </c>
      <c r="C144" s="177" t="s">
        <v>31</v>
      </c>
      <c r="D144" s="123"/>
      <c r="E144" s="146"/>
      <c r="F144" s="146"/>
      <c r="G144" s="173" t="str">
        <f t="shared" si="3"/>
        <v/>
      </c>
      <c r="H144" s="124"/>
      <c r="I144" s="123"/>
      <c r="J144" s="123"/>
      <c r="K144" s="68"/>
      <c r="L144" s="102" t="str">
        <f>+IF(AND(K144&gt;0,O144="Ejecución"),(K144/877802)*Tabla286[[#This Row],[% participación]],IF(AND(K144&gt;0,O144&lt;&gt;"Ejecución"),"-",""))</f>
        <v/>
      </c>
      <c r="M144" s="126"/>
      <c r="N144" s="182" t="str">
        <f t="shared" si="4"/>
        <v/>
      </c>
      <c r="O144" s="178" t="s">
        <v>1150</v>
      </c>
      <c r="P144" s="81"/>
    </row>
    <row r="145" spans="1:16" s="7" customFormat="1" ht="24.75" customHeight="1" outlineLevel="1" x14ac:dyDescent="0.25">
      <c r="A145" s="145">
        <v>32</v>
      </c>
      <c r="B145" s="176" t="s">
        <v>2672</v>
      </c>
      <c r="C145" s="177" t="s">
        <v>31</v>
      </c>
      <c r="D145" s="123"/>
      <c r="E145" s="146"/>
      <c r="F145" s="146"/>
      <c r="G145" s="173" t="str">
        <f t="shared" si="3"/>
        <v/>
      </c>
      <c r="H145" s="124"/>
      <c r="I145" s="123"/>
      <c r="J145" s="123"/>
      <c r="K145" s="68"/>
      <c r="L145" s="102" t="str">
        <f>+IF(AND(K145&gt;0,O145="Ejecución"),(K145/877802)*Tabla286[[#This Row],[% participación]],IF(AND(K145&gt;0,O145&lt;&gt;"Ejecución"),"-",""))</f>
        <v/>
      </c>
      <c r="M145" s="126"/>
      <c r="N145" s="182" t="str">
        <f t="shared" si="4"/>
        <v/>
      </c>
      <c r="O145" s="178" t="s">
        <v>1150</v>
      </c>
      <c r="P145" s="81"/>
    </row>
    <row r="146" spans="1:16" s="7" customFormat="1" ht="24.75" customHeight="1" outlineLevel="1" x14ac:dyDescent="0.25">
      <c r="A146" s="145">
        <v>33</v>
      </c>
      <c r="B146" s="176" t="s">
        <v>2672</v>
      </c>
      <c r="C146" s="177" t="s">
        <v>31</v>
      </c>
      <c r="D146" s="123"/>
      <c r="E146" s="146"/>
      <c r="F146" s="146"/>
      <c r="G146" s="173" t="str">
        <f t="shared" si="3"/>
        <v/>
      </c>
      <c r="H146" s="124"/>
      <c r="I146" s="123"/>
      <c r="J146" s="123"/>
      <c r="K146" s="68"/>
      <c r="L146" s="102" t="str">
        <f>+IF(AND(K146&gt;0,O146="Ejecución"),(K146/877802)*Tabla286[[#This Row],[% participación]],IF(AND(K146&gt;0,O146&lt;&gt;"Ejecución"),"-",""))</f>
        <v/>
      </c>
      <c r="M146" s="126"/>
      <c r="N146" s="182" t="str">
        <f t="shared" si="4"/>
        <v/>
      </c>
      <c r="O146" s="178" t="s">
        <v>1150</v>
      </c>
      <c r="P146" s="81"/>
    </row>
    <row r="147" spans="1:16" s="7" customFormat="1" ht="24.75" customHeight="1" outlineLevel="1" x14ac:dyDescent="0.25">
      <c r="A147" s="145">
        <v>34</v>
      </c>
      <c r="B147" s="176" t="s">
        <v>2672</v>
      </c>
      <c r="C147" s="177" t="s">
        <v>31</v>
      </c>
      <c r="D147" s="123"/>
      <c r="E147" s="146"/>
      <c r="F147" s="146"/>
      <c r="G147" s="173" t="str">
        <f t="shared" si="3"/>
        <v/>
      </c>
      <c r="H147" s="124"/>
      <c r="I147" s="123"/>
      <c r="J147" s="123"/>
      <c r="K147" s="68"/>
      <c r="L147" s="102" t="str">
        <f>+IF(AND(K147&gt;0,O147="Ejecución"),(K147/877802)*Tabla286[[#This Row],[% participación]],IF(AND(K147&gt;0,O147&lt;&gt;"Ejecución"),"-",""))</f>
        <v/>
      </c>
      <c r="M147" s="126"/>
      <c r="N147" s="182" t="str">
        <f t="shared" si="4"/>
        <v/>
      </c>
      <c r="O147" s="178" t="s">
        <v>1150</v>
      </c>
      <c r="P147" s="81"/>
    </row>
    <row r="148" spans="1:16" s="7" customFormat="1" ht="24.75" customHeight="1" outlineLevel="1" x14ac:dyDescent="0.25">
      <c r="A148" s="145">
        <v>35</v>
      </c>
      <c r="B148" s="176" t="s">
        <v>2672</v>
      </c>
      <c r="C148" s="177" t="s">
        <v>31</v>
      </c>
      <c r="D148" s="123"/>
      <c r="E148" s="146"/>
      <c r="F148" s="146"/>
      <c r="G148" s="173" t="str">
        <f t="shared" si="3"/>
        <v/>
      </c>
      <c r="H148" s="124"/>
      <c r="I148" s="123"/>
      <c r="J148" s="123"/>
      <c r="K148" s="68"/>
      <c r="L148" s="102" t="str">
        <f>+IF(AND(K148&gt;0,O148="Ejecución"),(K148/877802)*Tabla286[[#This Row],[% participación]],IF(AND(K148&gt;0,O148&lt;&gt;"Ejecución"),"-",""))</f>
        <v/>
      </c>
      <c r="M148" s="126"/>
      <c r="N148" s="182" t="str">
        <f t="shared" si="4"/>
        <v/>
      </c>
      <c r="O148" s="178" t="s">
        <v>1150</v>
      </c>
      <c r="P148" s="81"/>
    </row>
    <row r="149" spans="1:16" s="7" customFormat="1" ht="24.75" customHeight="1" outlineLevel="1" x14ac:dyDescent="0.25">
      <c r="A149" s="145">
        <v>36</v>
      </c>
      <c r="B149" s="176" t="s">
        <v>2672</v>
      </c>
      <c r="C149" s="177" t="s">
        <v>31</v>
      </c>
      <c r="D149" s="123"/>
      <c r="E149" s="146"/>
      <c r="F149" s="146"/>
      <c r="G149" s="173" t="str">
        <f t="shared" si="3"/>
        <v/>
      </c>
      <c r="H149" s="124"/>
      <c r="I149" s="123"/>
      <c r="J149" s="123"/>
      <c r="K149" s="68"/>
      <c r="L149" s="102" t="str">
        <f>+IF(AND(K149&gt;0,O149="Ejecución"),(K149/877802)*Tabla286[[#This Row],[% participación]],IF(AND(K149&gt;0,O149&lt;&gt;"Ejecución"),"-",""))</f>
        <v/>
      </c>
      <c r="M149" s="126"/>
      <c r="N149" s="182" t="str">
        <f t="shared" si="4"/>
        <v/>
      </c>
      <c r="O149" s="178" t="s">
        <v>1150</v>
      </c>
      <c r="P149" s="81"/>
    </row>
    <row r="150" spans="1:16" s="7" customFormat="1" ht="24.75" customHeight="1" outlineLevel="1" x14ac:dyDescent="0.25">
      <c r="A150" s="145">
        <v>37</v>
      </c>
      <c r="B150" s="176" t="s">
        <v>2672</v>
      </c>
      <c r="C150" s="177" t="s">
        <v>31</v>
      </c>
      <c r="D150" s="123"/>
      <c r="E150" s="146"/>
      <c r="F150" s="146"/>
      <c r="G150" s="173" t="str">
        <f t="shared" si="3"/>
        <v/>
      </c>
      <c r="H150" s="124"/>
      <c r="I150" s="123"/>
      <c r="J150" s="123"/>
      <c r="K150" s="68"/>
      <c r="L150" s="102" t="str">
        <f>+IF(AND(K150&gt;0,O150="Ejecución"),(K150/877802)*Tabla286[[#This Row],[% participación]],IF(AND(K150&gt;0,O150&lt;&gt;"Ejecución"),"-",""))</f>
        <v/>
      </c>
      <c r="M150" s="126"/>
      <c r="N150" s="182" t="str">
        <f t="shared" si="4"/>
        <v/>
      </c>
      <c r="O150" s="178" t="s">
        <v>1150</v>
      </c>
      <c r="P150" s="81"/>
    </row>
    <row r="151" spans="1:16" s="7" customFormat="1" ht="24.75" customHeight="1" outlineLevel="1" x14ac:dyDescent="0.25">
      <c r="A151" s="145">
        <v>38</v>
      </c>
      <c r="B151" s="176" t="s">
        <v>2672</v>
      </c>
      <c r="C151" s="177" t="s">
        <v>31</v>
      </c>
      <c r="D151" s="123"/>
      <c r="E151" s="146"/>
      <c r="F151" s="146"/>
      <c r="G151" s="173" t="str">
        <f t="shared" si="3"/>
        <v/>
      </c>
      <c r="H151" s="124"/>
      <c r="I151" s="123"/>
      <c r="J151" s="123"/>
      <c r="K151" s="68"/>
      <c r="L151" s="102" t="str">
        <f>+IF(AND(K151&gt;0,O151="Ejecución"),(K151/877802)*Tabla286[[#This Row],[% participación]],IF(AND(K151&gt;0,O151&lt;&gt;"Ejecución"),"-",""))</f>
        <v/>
      </c>
      <c r="M151" s="126"/>
      <c r="N151" s="182" t="str">
        <f t="shared" si="4"/>
        <v/>
      </c>
      <c r="O151" s="178" t="s">
        <v>1150</v>
      </c>
      <c r="P151" s="81"/>
    </row>
    <row r="152" spans="1:16" s="7" customFormat="1" ht="24.75" customHeight="1" outlineLevel="1" x14ac:dyDescent="0.25">
      <c r="A152" s="145">
        <v>39</v>
      </c>
      <c r="B152" s="176" t="s">
        <v>2672</v>
      </c>
      <c r="C152" s="177" t="s">
        <v>31</v>
      </c>
      <c r="D152" s="123"/>
      <c r="E152" s="146"/>
      <c r="F152" s="146"/>
      <c r="G152" s="173" t="str">
        <f t="shared" si="3"/>
        <v/>
      </c>
      <c r="H152" s="124"/>
      <c r="I152" s="123"/>
      <c r="J152" s="123"/>
      <c r="K152" s="68"/>
      <c r="L152" s="102" t="str">
        <f>+IF(AND(K152&gt;0,O152="Ejecución"),(K152/877802)*Tabla286[[#This Row],[% participación]],IF(AND(K152&gt;0,O152&lt;&gt;"Ejecución"),"-",""))</f>
        <v/>
      </c>
      <c r="M152" s="126"/>
      <c r="N152" s="182" t="str">
        <f t="shared" si="4"/>
        <v/>
      </c>
      <c r="O152" s="178" t="s">
        <v>1150</v>
      </c>
      <c r="P152" s="81"/>
    </row>
    <row r="153" spans="1:16" s="7" customFormat="1" ht="24.75" customHeight="1" outlineLevel="1" x14ac:dyDescent="0.25">
      <c r="A153" s="145">
        <v>40</v>
      </c>
      <c r="B153" s="176" t="s">
        <v>2672</v>
      </c>
      <c r="C153" s="177" t="s">
        <v>31</v>
      </c>
      <c r="D153" s="123"/>
      <c r="E153" s="146"/>
      <c r="F153" s="146"/>
      <c r="G153" s="173" t="str">
        <f t="shared" si="3"/>
        <v/>
      </c>
      <c r="H153" s="124"/>
      <c r="I153" s="123"/>
      <c r="J153" s="123"/>
      <c r="K153" s="68"/>
      <c r="L153" s="102" t="str">
        <f>+IF(AND(K153&gt;0,O153="Ejecución"),(K153/877802)*Tabla286[[#This Row],[% participación]],IF(AND(K153&gt;0,O153&lt;&gt;"Ejecución"),"-",""))</f>
        <v/>
      </c>
      <c r="M153" s="126"/>
      <c r="N153" s="182" t="str">
        <f t="shared" si="4"/>
        <v/>
      </c>
      <c r="O153" s="178" t="s">
        <v>1150</v>
      </c>
      <c r="P153" s="81"/>
    </row>
    <row r="154" spans="1:16" s="7" customFormat="1" ht="24" customHeight="1" outlineLevel="1" x14ac:dyDescent="0.25">
      <c r="A154" s="145">
        <v>41</v>
      </c>
      <c r="B154" s="176" t="s">
        <v>2672</v>
      </c>
      <c r="C154" s="177" t="s">
        <v>31</v>
      </c>
      <c r="D154" s="123"/>
      <c r="E154" s="146"/>
      <c r="F154" s="146"/>
      <c r="G154" s="173" t="str">
        <f t="shared" si="3"/>
        <v/>
      </c>
      <c r="H154" s="124"/>
      <c r="I154" s="123"/>
      <c r="J154" s="123"/>
      <c r="K154" s="68"/>
      <c r="L154" s="102" t="str">
        <f>+IF(AND(K154&gt;0,O154="Ejecución"),(K154/877802)*Tabla286[[#This Row],[% participación]],IF(AND(K154&gt;0,O154&lt;&gt;"Ejecución"),"-",""))</f>
        <v/>
      </c>
      <c r="M154" s="126"/>
      <c r="N154" s="182" t="str">
        <f t="shared" si="4"/>
        <v/>
      </c>
      <c r="O154" s="178" t="s">
        <v>1150</v>
      </c>
      <c r="P154" s="81"/>
    </row>
    <row r="155" spans="1:16" s="7" customFormat="1" ht="24.75" customHeight="1" outlineLevel="1" x14ac:dyDescent="0.25">
      <c r="A155" s="145">
        <v>42</v>
      </c>
      <c r="B155" s="176" t="s">
        <v>2672</v>
      </c>
      <c r="C155" s="177" t="s">
        <v>31</v>
      </c>
      <c r="D155" s="123"/>
      <c r="E155" s="146"/>
      <c r="F155" s="146"/>
      <c r="G155" s="173" t="str">
        <f t="shared" si="3"/>
        <v/>
      </c>
      <c r="H155" s="124"/>
      <c r="I155" s="123"/>
      <c r="J155" s="123"/>
      <c r="K155" s="68"/>
      <c r="L155" s="102" t="str">
        <f>+IF(AND(K155&gt;0,O155="Ejecución"),(K155/877802)*Tabla286[[#This Row],[% participación]],IF(AND(K155&gt;0,O155&lt;&gt;"Ejecución"),"-",""))</f>
        <v/>
      </c>
      <c r="M155" s="126"/>
      <c r="N155" s="182" t="str">
        <f t="shared" si="4"/>
        <v/>
      </c>
      <c r="O155" s="178" t="s">
        <v>1150</v>
      </c>
      <c r="P155" s="81"/>
    </row>
    <row r="156" spans="1:16" s="7" customFormat="1" ht="24.75" customHeight="1" outlineLevel="1" x14ac:dyDescent="0.25">
      <c r="A156" s="145">
        <v>43</v>
      </c>
      <c r="B156" s="176" t="s">
        <v>2672</v>
      </c>
      <c r="C156" s="177" t="s">
        <v>31</v>
      </c>
      <c r="D156" s="123"/>
      <c r="E156" s="146"/>
      <c r="F156" s="146"/>
      <c r="G156" s="173" t="str">
        <f t="shared" si="3"/>
        <v/>
      </c>
      <c r="H156" s="124"/>
      <c r="I156" s="123"/>
      <c r="J156" s="123"/>
      <c r="K156" s="68"/>
      <c r="L156" s="102" t="str">
        <f>+IF(AND(K156&gt;0,O156="Ejecución"),(K156/877802)*Tabla286[[#This Row],[% participación]],IF(AND(K156&gt;0,O156&lt;&gt;"Ejecución"),"-",""))</f>
        <v/>
      </c>
      <c r="M156" s="126"/>
      <c r="N156" s="182" t="str">
        <f t="shared" si="4"/>
        <v/>
      </c>
      <c r="O156" s="178" t="s">
        <v>1150</v>
      </c>
      <c r="P156" s="81"/>
    </row>
    <row r="157" spans="1:16" s="7" customFormat="1" ht="24.75" customHeight="1" outlineLevel="1" x14ac:dyDescent="0.25">
      <c r="A157" s="145">
        <v>44</v>
      </c>
      <c r="B157" s="176" t="s">
        <v>2672</v>
      </c>
      <c r="C157" s="177" t="s">
        <v>31</v>
      </c>
      <c r="D157" s="123"/>
      <c r="E157" s="146"/>
      <c r="F157" s="146"/>
      <c r="G157" s="173" t="str">
        <f t="shared" si="3"/>
        <v/>
      </c>
      <c r="H157" s="124"/>
      <c r="I157" s="123"/>
      <c r="J157" s="123"/>
      <c r="K157" s="68"/>
      <c r="L157" s="102" t="str">
        <f>+IF(AND(K157&gt;0,O157="Ejecución"),(K157/877802)*Tabla286[[#This Row],[% participación]],IF(AND(K157&gt;0,O157&lt;&gt;"Ejecución"),"-",""))</f>
        <v/>
      </c>
      <c r="M157" s="126"/>
      <c r="N157" s="182" t="str">
        <f t="shared" si="4"/>
        <v/>
      </c>
      <c r="O157" s="178" t="s">
        <v>1150</v>
      </c>
      <c r="P157" s="81"/>
    </row>
    <row r="158" spans="1:16" s="7" customFormat="1" ht="24.75" customHeight="1" outlineLevel="1" thickBot="1" x14ac:dyDescent="0.3">
      <c r="A158" s="145">
        <v>45</v>
      </c>
      <c r="B158" s="176" t="s">
        <v>2672</v>
      </c>
      <c r="C158" s="177" t="s">
        <v>31</v>
      </c>
      <c r="D158" s="123"/>
      <c r="E158" s="146"/>
      <c r="F158" s="146"/>
      <c r="G158" s="173" t="str">
        <f t="shared" si="3"/>
        <v/>
      </c>
      <c r="H158" s="124"/>
      <c r="I158" s="123"/>
      <c r="J158" s="123"/>
      <c r="K158" s="68"/>
      <c r="L158" s="102" t="str">
        <f>+IF(AND(K158&gt;0,O158="Ejecución"),(K158/877802)*Tabla286[[#This Row],[% participación]],IF(AND(K158&gt;0,O158&lt;&gt;"Ejecución"),"-",""))</f>
        <v/>
      </c>
      <c r="M158" s="126"/>
      <c r="N158" s="182" t="str">
        <f t="shared" si="4"/>
        <v/>
      </c>
      <c r="O158" s="178" t="s">
        <v>1150</v>
      </c>
      <c r="P158" s="81"/>
    </row>
    <row r="159" spans="1:16" ht="23.1" customHeight="1" thickBot="1" x14ac:dyDescent="0.3">
      <c r="O159" s="186" t="str">
        <f>HYPERLINK("#Integrante_3!A1","INICIO")</f>
        <v>INICIO</v>
      </c>
    </row>
    <row r="160" spans="1:16" s="19" customFormat="1" ht="31.5" customHeight="1" thickBot="1" x14ac:dyDescent="0.3">
      <c r="A160" s="203" t="s">
        <v>13</v>
      </c>
      <c r="B160" s="204"/>
      <c r="C160" s="204"/>
      <c r="D160" s="204"/>
      <c r="E160" s="208"/>
      <c r="F160" s="204" t="s">
        <v>15</v>
      </c>
      <c r="G160" s="204"/>
      <c r="H160" s="204"/>
      <c r="I160" s="203" t="s">
        <v>16</v>
      </c>
      <c r="J160" s="204"/>
      <c r="K160" s="204"/>
      <c r="L160" s="204"/>
      <c r="M160" s="204"/>
      <c r="N160" s="204"/>
      <c r="O160" s="208"/>
      <c r="P160" s="78"/>
    </row>
    <row r="161" spans="1:28" ht="51.75" customHeight="1" x14ac:dyDescent="0.25">
      <c r="A161" s="249" t="s">
        <v>2665</v>
      </c>
      <c r="B161" s="250"/>
      <c r="C161" s="250"/>
      <c r="D161" s="250"/>
      <c r="E161" s="251"/>
      <c r="F161" s="252" t="s">
        <v>2666</v>
      </c>
      <c r="G161" s="252"/>
      <c r="H161" s="252"/>
      <c r="I161" s="249" t="s">
        <v>2635</v>
      </c>
      <c r="J161" s="250"/>
      <c r="K161" s="250"/>
      <c r="L161" s="250"/>
      <c r="M161" s="250"/>
      <c r="N161" s="250"/>
      <c r="O161" s="251"/>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05" t="s">
        <v>2618</v>
      </c>
      <c r="C163" s="205"/>
      <c r="D163" s="205"/>
      <c r="E163" s="8"/>
      <c r="F163" s="5"/>
      <c r="G163" s="253" t="s">
        <v>2618</v>
      </c>
      <c r="H163" s="253"/>
      <c r="I163" s="254" t="s">
        <v>1164</v>
      </c>
      <c r="J163" s="255"/>
      <c r="K163" s="255"/>
      <c r="L163" s="255"/>
      <c r="M163" s="255"/>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56" t="s">
        <v>2648</v>
      </c>
      <c r="J165" s="257"/>
      <c r="K165" s="257"/>
      <c r="L165" s="257"/>
      <c r="M165" s="257"/>
      <c r="N165" s="257"/>
      <c r="O165" s="258"/>
      <c r="U165" s="51"/>
    </row>
    <row r="166" spans="1:28" x14ac:dyDescent="0.25">
      <c r="A166" s="9"/>
      <c r="B166" s="267" t="s">
        <v>2663</v>
      </c>
      <c r="C166" s="267"/>
      <c r="D166" s="267"/>
      <c r="E166" s="8"/>
      <c r="F166" s="5"/>
      <c r="H166" s="83" t="s">
        <v>2662</v>
      </c>
      <c r="I166" s="256"/>
      <c r="J166" s="257"/>
      <c r="K166" s="257"/>
      <c r="L166" s="257"/>
      <c r="M166" s="257"/>
      <c r="N166" s="257"/>
      <c r="O166" s="258"/>
      <c r="Q166" s="51"/>
    </row>
    <row r="167" spans="1:28" x14ac:dyDescent="0.25">
      <c r="A167" s="9"/>
      <c r="B167" s="75" t="s">
        <v>2658</v>
      </c>
      <c r="C167" s="5"/>
      <c r="D167" s="5"/>
      <c r="E167" s="8"/>
      <c r="F167" s="82"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2678</v>
      </c>
      <c r="B170" s="204"/>
      <c r="C170" s="204"/>
      <c r="D170" s="204"/>
      <c r="E170" s="204"/>
      <c r="F170" s="204"/>
      <c r="G170" s="204"/>
      <c r="H170" s="204"/>
      <c r="I170" s="204"/>
      <c r="J170" s="204"/>
      <c r="K170" s="204"/>
      <c r="L170" s="204"/>
      <c r="M170" s="204"/>
      <c r="N170" s="204"/>
      <c r="O170" s="208"/>
      <c r="P170" s="78"/>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9" t="s">
        <v>2671</v>
      </c>
      <c r="C174" s="259"/>
      <c r="D174" s="259"/>
      <c r="E174" s="259"/>
      <c r="F174" s="259"/>
      <c r="G174" s="259"/>
      <c r="H174" s="20"/>
      <c r="I174" s="263" t="s">
        <v>2675</v>
      </c>
      <c r="J174" s="264"/>
      <c r="K174" s="264"/>
      <c r="L174" s="264"/>
      <c r="M174" s="264"/>
      <c r="O174" s="186" t="str">
        <f>HYPERLINK("#Integrante_3!A1","INICIO")</f>
        <v>INICIO</v>
      </c>
      <c r="Q174" s="19"/>
      <c r="R174" s="19"/>
      <c r="S174" s="19"/>
      <c r="T174" s="19"/>
      <c r="U174" s="19"/>
      <c r="V174" s="19"/>
      <c r="W174" s="19"/>
      <c r="X174" s="19"/>
      <c r="Y174" s="19"/>
      <c r="Z174" s="19"/>
      <c r="AA174" s="19"/>
      <c r="AB174" s="19"/>
    </row>
    <row r="175" spans="1:28" ht="23.25" x14ac:dyDescent="0.25">
      <c r="A175" s="9"/>
      <c r="B175" s="232" t="s">
        <v>17</v>
      </c>
      <c r="C175" s="233"/>
      <c r="D175" s="234"/>
      <c r="E175" s="263" t="s">
        <v>2620</v>
      </c>
      <c r="F175" s="264"/>
      <c r="G175" s="265"/>
      <c r="H175" s="5"/>
      <c r="I175" s="232" t="s">
        <v>17</v>
      </c>
      <c r="J175" s="233"/>
      <c r="K175" s="233"/>
      <c r="L175" s="234"/>
      <c r="M175" s="241" t="s">
        <v>2680</v>
      </c>
      <c r="O175" s="8"/>
      <c r="Q175" s="19"/>
      <c r="R175" s="165"/>
      <c r="S175" s="19"/>
      <c r="T175" s="19"/>
      <c r="U175" s="19"/>
      <c r="V175" s="19"/>
      <c r="W175" s="19"/>
      <c r="X175" s="19"/>
      <c r="Y175" s="19"/>
      <c r="Z175" s="19"/>
      <c r="AA175" s="19"/>
      <c r="AB175" s="19"/>
    </row>
    <row r="176" spans="1:28" ht="23.25" x14ac:dyDescent="0.25">
      <c r="A176" s="9"/>
      <c r="B176" s="260"/>
      <c r="C176" s="261"/>
      <c r="D176" s="262"/>
      <c r="E176" s="165" t="s">
        <v>2621</v>
      </c>
      <c r="F176" s="165" t="s">
        <v>2622</v>
      </c>
      <c r="G176" s="165" t="s">
        <v>2623</v>
      </c>
      <c r="H176" s="5"/>
      <c r="I176" s="260"/>
      <c r="J176" s="261"/>
      <c r="K176" s="261"/>
      <c r="L176" s="262"/>
      <c r="M176" s="242"/>
      <c r="O176" s="8"/>
      <c r="Q176" s="19"/>
      <c r="R176" s="165" t="s">
        <v>2623</v>
      </c>
      <c r="S176" s="19"/>
      <c r="T176" s="19"/>
      <c r="U176" s="19"/>
      <c r="V176" s="19"/>
      <c r="W176" s="19"/>
      <c r="X176" s="19"/>
      <c r="Y176" s="19"/>
      <c r="Z176" s="19"/>
      <c r="AA176" s="19"/>
      <c r="AB176" s="19"/>
    </row>
    <row r="177" spans="1:28" ht="23.25" x14ac:dyDescent="0.25">
      <c r="A177" s="9"/>
      <c r="B177" s="230" t="s">
        <v>2671</v>
      </c>
      <c r="C177" s="230"/>
      <c r="D177" s="230"/>
      <c r="E177" s="24">
        <v>0.02</v>
      </c>
      <c r="F177" s="179"/>
      <c r="G177" s="180" t="str">
        <f>IF(F177&gt;0,SUM(E177+F177),"")</f>
        <v/>
      </c>
      <c r="H177" s="5"/>
      <c r="I177" s="221" t="s">
        <v>2675</v>
      </c>
      <c r="J177" s="222"/>
      <c r="K177" s="222"/>
      <c r="L177" s="223"/>
      <c r="M177" s="179"/>
      <c r="O177" s="8"/>
      <c r="Q177" s="19"/>
      <c r="R177" s="180" t="str">
        <f>IF(M177&gt;0,SUM(L177+M177),"")</f>
        <v/>
      </c>
      <c r="S177" s="19"/>
      <c r="T177" s="19"/>
      <c r="U177" s="19"/>
      <c r="V177" s="19"/>
      <c r="W177" s="19"/>
      <c r="X177" s="19"/>
      <c r="Y177" s="19"/>
      <c r="Z177" s="19"/>
      <c r="AA177" s="19"/>
      <c r="AB177" s="19"/>
    </row>
    <row r="178" spans="1:28" ht="23.25" hidden="1" x14ac:dyDescent="0.25">
      <c r="A178" s="9"/>
      <c r="B178" s="230" t="s">
        <v>1165</v>
      </c>
      <c r="C178" s="230"/>
      <c r="D178" s="230"/>
      <c r="E178" s="24">
        <v>0.02</v>
      </c>
      <c r="F178" s="69"/>
      <c r="G178" s="164" t="str">
        <f>IF(F178&gt;0,SUM(E178+F178),"")</f>
        <v/>
      </c>
      <c r="H178" s="5"/>
      <c r="I178" s="221" t="s">
        <v>1169</v>
      </c>
      <c r="J178" s="222"/>
      <c r="K178" s="223"/>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30" t="s">
        <v>1166</v>
      </c>
      <c r="C179" s="230"/>
      <c r="D179" s="230"/>
      <c r="E179" s="24">
        <v>0.02</v>
      </c>
      <c r="F179" s="69"/>
      <c r="G179" s="164" t="str">
        <f>IF(F179&gt;0,SUM(E179+F179),"")</f>
        <v/>
      </c>
      <c r="H179" s="5"/>
      <c r="I179" s="221" t="s">
        <v>1170</v>
      </c>
      <c r="J179" s="222"/>
      <c r="K179" s="223"/>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30" t="s">
        <v>1167</v>
      </c>
      <c r="C180" s="230"/>
      <c r="D180" s="230"/>
      <c r="E180" s="24">
        <v>0.03</v>
      </c>
      <c r="F180" s="69"/>
      <c r="G180" s="164" t="str">
        <f>IF(F180&gt;0,SUM(E180+F180),"")</f>
        <v/>
      </c>
      <c r="H180" s="5"/>
      <c r="I180" s="221" t="s">
        <v>1171</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1" t="s">
        <v>1172</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2674</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31" t="s">
        <v>2633</v>
      </c>
      <c r="L183" s="231"/>
      <c r="M183" s="96">
        <f>+J183*K20</f>
        <v>0</v>
      </c>
      <c r="N183" s="97"/>
      <c r="O183" s="98"/>
    </row>
    <row r="184" spans="1:28" ht="15.75" thickBot="1" x14ac:dyDescent="0.3">
      <c r="A184" s="10"/>
      <c r="B184" s="99"/>
      <c r="C184" s="99"/>
      <c r="D184" s="99"/>
      <c r="E184" s="99"/>
      <c r="F184" s="99"/>
      <c r="G184" s="99"/>
      <c r="H184" s="99"/>
      <c r="I184" s="181" t="s">
        <v>2676</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8"/>
      <c r="P186" s="78"/>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46" t="s">
        <v>2641</v>
      </c>
      <c r="C190" s="246"/>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8"/>
      <c r="P195" s="78"/>
    </row>
    <row r="196" spans="1:18" ht="21.75" thickBot="1" x14ac:dyDescent="0.3">
      <c r="A196" s="9"/>
      <c r="B196" s="5"/>
      <c r="C196" s="5"/>
      <c r="D196" s="5"/>
      <c r="E196" s="5"/>
      <c r="F196" s="5"/>
      <c r="G196" s="5"/>
      <c r="H196" s="5"/>
      <c r="I196" s="5"/>
      <c r="J196" s="5"/>
      <c r="K196" s="5"/>
      <c r="L196" s="5"/>
      <c r="M196" s="5"/>
      <c r="N196" s="5"/>
      <c r="O196" s="186" t="str">
        <f>HYPERLINK("#Integrante_3!A1","INICIO")</f>
        <v>INICIO</v>
      </c>
    </row>
    <row r="197" spans="1:18" ht="231" customHeight="1" x14ac:dyDescent="0.25">
      <c r="A197" s="9"/>
      <c r="B197" s="220" t="s">
        <v>2664</v>
      </c>
      <c r="C197" s="220"/>
      <c r="D197" s="220"/>
      <c r="E197" s="220"/>
      <c r="F197" s="220"/>
      <c r="G197" s="220"/>
      <c r="H197" s="220"/>
      <c r="I197" s="220"/>
      <c r="J197" s="220"/>
      <c r="K197" s="220"/>
      <c r="L197" s="220"/>
      <c r="M197" s="220"/>
      <c r="N197" s="220"/>
      <c r="O197" s="8"/>
    </row>
    <row r="198" spans="1:18" x14ac:dyDescent="0.25">
      <c r="A198" s="9"/>
      <c r="B198" s="243"/>
      <c r="C198" s="243"/>
      <c r="D198" s="243"/>
      <c r="E198" s="243"/>
      <c r="F198" s="243"/>
      <c r="G198" s="243"/>
      <c r="H198" s="243"/>
      <c r="I198" s="243"/>
      <c r="J198" s="243"/>
      <c r="K198" s="243"/>
      <c r="L198" s="243"/>
      <c r="M198" s="243"/>
      <c r="N198" s="243"/>
      <c r="O198" s="8"/>
    </row>
    <row r="199" spans="1:18" x14ac:dyDescent="0.25">
      <c r="A199" s="9"/>
      <c r="B199" s="244" t="s">
        <v>2653</v>
      </c>
      <c r="C199" s="245"/>
      <c r="D199" s="245"/>
      <c r="E199" s="245"/>
      <c r="F199" s="245"/>
      <c r="G199" s="245"/>
      <c r="H199" s="245"/>
      <c r="I199" s="245"/>
      <c r="J199" s="245"/>
      <c r="K199" s="245"/>
      <c r="L199" s="245"/>
      <c r="M199" s="245"/>
      <c r="N199" s="245"/>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200-000000000000}">
      <formula1>100000000</formula1>
      <formula2>999999999</formula2>
    </dataValidation>
    <dataValidation type="textLength" showInputMessage="1" showErrorMessage="1" errorTitle="Error" error="Debe tener un máximo de 20 caracteres" sqref="C15" xr:uid="{00000000-0002-0000-0200-000001000000}">
      <formula1>0</formula1>
      <formula2>25</formula2>
    </dataValidation>
    <dataValidation type="whole" allowBlank="1" showInputMessage="1" showErrorMessage="1" sqref="E191" xr:uid="{00000000-0002-0000-0200-000002000000}">
      <formula1>1</formula1>
      <formula2>1000000</formula2>
    </dataValidation>
    <dataValidation type="textLength" allowBlank="1" showInputMessage="1" showErrorMessage="1" sqref="H191" xr:uid="{00000000-0002-0000-0200-000003000000}">
      <formula1>3</formula1>
      <formula2>100</formula2>
    </dataValidation>
    <dataValidation type="date" allowBlank="1" showInputMessage="1" showErrorMessage="1" sqref="K191 C191 E114:F158 F48:F107" xr:uid="{00000000-0002-0000-0200-000004000000}">
      <formula1>1</formula1>
      <formula2>401769</formula2>
    </dataValidation>
    <dataValidation type="date" allowBlank="1" showInputMessage="1" showErrorMessage="1" sqref="L20:M35" xr:uid="{00000000-0002-0000-0200-000005000000}">
      <formula1>32874</formula1>
      <formula2>54789</formula2>
    </dataValidation>
    <dataValidation type="whole" allowBlank="1" showInputMessage="1" showErrorMessage="1" sqref="K21:K35" xr:uid="{00000000-0002-0000-0200-000006000000}">
      <formula1>0</formula1>
      <formula2>9999999999</formula2>
    </dataValidation>
    <dataValidation type="whole" allowBlank="1" showInputMessage="1" showErrorMessage="1" sqref="K20" xr:uid="{00000000-0002-0000-0200-000007000000}">
      <formula1>0</formula1>
      <formula2>99999999999</formula2>
    </dataValidation>
    <dataValidation type="whole" showInputMessage="1" showErrorMessage="1" sqref="B20" xr:uid="{00000000-0002-0000-0200-000008000000}">
      <formula1>100000000</formula1>
      <formula2>999999999</formula2>
    </dataValidation>
    <dataValidation type="list" showInputMessage="1" showErrorMessage="1" sqref="G165" xr:uid="{00000000-0002-0000-0200-000009000000}">
      <formula1>SinoA</formula1>
    </dataValidation>
    <dataValidation type="list" showInputMessage="1" showErrorMessage="1" sqref="J24" xr:uid="{00000000-0002-0000-0200-00000A000000}">
      <formula1>INDIRECT(DEPeseldt5)</formula1>
    </dataValidation>
    <dataValidation type="list" showInputMessage="1" showErrorMessage="1" sqref="J23" xr:uid="{00000000-0002-0000-0200-00000B000000}">
      <formula1>INDIRECT(DEPeseldt4)</formula1>
    </dataValidation>
    <dataValidation type="list" showInputMessage="1" showErrorMessage="1" sqref="J22" xr:uid="{00000000-0002-0000-0200-00000C000000}">
      <formula1>INDIRECT(DEPeseldt3)</formula1>
    </dataValidation>
    <dataValidation type="list" showInputMessage="1" showErrorMessage="1" sqref="J21" xr:uid="{00000000-0002-0000-0200-00000D000000}">
      <formula1>INDIRECT(DEPeseldt2)</formula1>
    </dataValidation>
    <dataValidation type="list" showInputMessage="1" showErrorMessage="1" sqref="J20" xr:uid="{00000000-0002-0000-0200-00000E000000}">
      <formula1>INDIRECT(DEPeseldt1)</formula1>
    </dataValidation>
    <dataValidation showInputMessage="1" showErrorMessage="1" sqref="B38 B21:B35 J15 O114:O158 C114:C158" xr:uid="{00000000-0002-0000-0200-00000F000000}"/>
    <dataValidation type="list" showInputMessage="1" showErrorMessage="1" sqref="J48" xr:uid="{00000000-0002-0000-0200-000010000000}">
      <formula1>INDIRECT(DptoSel1)</formula1>
    </dataValidation>
    <dataValidation type="list" showInputMessage="1" showErrorMessage="1" sqref="J49" xr:uid="{00000000-0002-0000-0200-000011000000}">
      <formula1>INDIRECT(DptoSel2)</formula1>
    </dataValidation>
    <dataValidation type="list" showInputMessage="1" showErrorMessage="1" sqref="J50" xr:uid="{00000000-0002-0000-0200-000012000000}">
      <formula1>INDIRECT(DptoSel3)</formula1>
    </dataValidation>
    <dataValidation type="list" showInputMessage="1" showErrorMessage="1" sqref="J51" xr:uid="{00000000-0002-0000-0200-000013000000}">
      <formula1>INDIRECT(DptoSel4)</formula1>
    </dataValidation>
    <dataValidation type="list" showInputMessage="1" showErrorMessage="1" sqref="J52" xr:uid="{00000000-0002-0000-0200-000014000000}">
      <formula1>INDIRECT(DptoSel5)</formula1>
    </dataValidation>
    <dataValidation type="list" showInputMessage="1" showErrorMessage="1" sqref="J53" xr:uid="{00000000-0002-0000-0200-000015000000}">
      <formula1>INDIRECT(DptoSel6)</formula1>
    </dataValidation>
    <dataValidation type="list" showInputMessage="1" showErrorMessage="1" sqref="J54" xr:uid="{00000000-0002-0000-0200-000016000000}">
      <formula1>INDIRECT(DptoSel7)</formula1>
    </dataValidation>
    <dataValidation type="list" showInputMessage="1" showErrorMessage="1" sqref="J55" xr:uid="{00000000-0002-0000-0200-000017000000}">
      <formula1>INDIRECT(DptoSel8)</formula1>
    </dataValidation>
    <dataValidation type="list" showInputMessage="1" showErrorMessage="1" sqref="J56" xr:uid="{00000000-0002-0000-0200-000018000000}">
      <formula1>INDIRECT(DptoSel9)</formula1>
    </dataValidation>
    <dataValidation type="list" showInputMessage="1" showErrorMessage="1" sqref="I20:I35 I114:I158 I48:I107" xr:uid="{00000000-0002-0000-0200-000019000000}">
      <formula1>DEPARTAMENTO</formula1>
    </dataValidation>
    <dataValidation type="list" showInputMessage="1" showErrorMessage="1" sqref="J25:J35 J114:J158 J57:J107" xr:uid="{00000000-0002-0000-0200-00001A000000}">
      <formula1>INDIRECT(I25)</formula1>
    </dataValidation>
    <dataValidation type="decimal" allowBlank="1" showInputMessage="1" showErrorMessage="1" sqref="N114:N158" xr:uid="{00000000-0002-0000-0200-00001B000000}">
      <formula1>0</formula1>
      <formula2>100</formula2>
    </dataValidation>
    <dataValidation type="whole" allowBlank="1" showInputMessage="1" showErrorMessage="1" sqref="K114:K158" xr:uid="{00000000-0002-0000-0200-00001C000000}">
      <formula1>0</formula1>
      <formula2>9999999999999</formula2>
    </dataValidation>
    <dataValidation type="date" allowBlank="1" showInputMessage="1" showErrorMessage="1" sqref="E48:E107" xr:uid="{00000000-0002-0000-0200-00001D000000}">
      <formula1>1</formula1>
      <formula2>54789</formula2>
    </dataValidation>
    <dataValidation type="whole" allowBlank="1" showInputMessage="1" showErrorMessage="1" sqref="K48:K107" xr:uid="{00000000-0002-0000-0200-00001E000000}">
      <formula1>0</formula1>
      <formula2>99999999999999900</formula2>
    </dataValidation>
    <dataValidation type="decimal" allowBlank="1" showInputMessage="1" showErrorMessage="1" sqref="M177" xr:uid="{00000000-0002-0000-0200-00001F000000}">
      <formula1>0.02</formula1>
      <formula2>0.05</formula2>
    </dataValidation>
    <dataValidation type="decimal" allowBlank="1" showInputMessage="1" showErrorMessage="1" sqref="N15" xr:uid="{00000000-0002-0000-0200-000020000000}">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200-000021000000}">
          <x14:formula1>
            <xm:f>Listas!$B$2:$B$3</xm:f>
          </x14:formula1>
          <xm:sqref>D165 N163 M114:M158 O48:O107 L48:L107</xm:sqref>
        </x14:dataValidation>
        <x14:dataValidation type="list" showInputMessage="1" showErrorMessage="1" xr:uid="{00000000-0002-0000-0200-000022000000}">
          <x14:formula1>
            <xm:f>Listas!$F$2:$F$34</xm:f>
          </x14:formula1>
          <xm:sqref>H15</xm:sqref>
        </x14:dataValidation>
        <x14:dataValidation type="list" showInputMessage="1" showErrorMessage="1" xr:uid="{00000000-0002-0000-0200-000023000000}">
          <x14:formula1>
            <xm:f>Listas!$A$2:$A$4</xm:f>
          </x14:formula1>
          <xm:sqref>C48:C107</xm:sqref>
        </x14:dataValidation>
        <x14:dataValidation type="list" showInputMessage="1" showErrorMessage="1" xr:uid="{00000000-0002-0000-0200-000024000000}">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44194.997465509259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HYPERLINK("#Integrante_4!B20","IDENTIFICACIÓN DEL OFERENTE")</f>
        <v>IDENTIFICACIÓN DEL OFERENTE</v>
      </c>
      <c r="C8" s="189"/>
      <c r="D8" s="193"/>
      <c r="E8" s="209" t="str">
        <f>HYPERLINK("#Integrante_4!A109","CAPACIDAD RESIDUAL")</f>
        <v>CAPACIDAD RESIDUAL</v>
      </c>
      <c r="F8" s="210"/>
      <c r="G8" s="211"/>
      <c r="H8" s="194"/>
      <c r="I8" s="186" t="str">
        <f>HYPERLINK("#Integrante_4!N162","DISCAPACIDAD")</f>
        <v>DISCAPACIDAD</v>
      </c>
      <c r="J8" s="190"/>
      <c r="K8" s="186" t="str">
        <f>HYPERLINK("#Integrante_4!A188","TRAYECTORIA")</f>
        <v>TRAYECTORIA</v>
      </c>
      <c r="L8" s="189"/>
      <c r="M8" s="36"/>
      <c r="N8" s="36"/>
      <c r="O8" s="43"/>
    </row>
    <row r="9" spans="1:20" ht="30.75" customHeight="1" thickBot="1" x14ac:dyDescent="0.3">
      <c r="A9" s="192"/>
      <c r="B9" s="186" t="str">
        <f>HYPERLINK("#Integrante_4!I20","DATOS CONTRATO INVITACIÓN")</f>
        <v>DATOS CONTRATO INVITACIÓN</v>
      </c>
      <c r="C9" s="189"/>
      <c r="D9" s="189"/>
      <c r="E9" s="209" t="str">
        <f>HYPERLINK("#Integrante_4!A162","TALENTO HUMANO")</f>
        <v>TALENTO HUMANO</v>
      </c>
      <c r="F9" s="210"/>
      <c r="G9" s="211"/>
      <c r="H9" s="194"/>
      <c r="I9" s="186" t="str">
        <f>HYPERLINK("#Integrante_4!B176","CONTRAPARTIDA ADICIONAL")</f>
        <v>CONTRAPARTIDA ADICIONAL</v>
      </c>
      <c r="J9" s="191"/>
      <c r="K9" s="186" t="str">
        <f>HYPERLINK("#Integrante_4!A199","ACEPTACIÓN")</f>
        <v>ACEPTACIÓN</v>
      </c>
      <c r="L9" s="189"/>
      <c r="M9" s="36"/>
      <c r="N9" s="36"/>
      <c r="O9" s="43"/>
    </row>
    <row r="10" spans="1:20" ht="30.75" customHeight="1" thickBot="1" x14ac:dyDescent="0.3">
      <c r="A10" s="192"/>
      <c r="B10" s="186" t="str">
        <f>HYPERLINK("#Integrante_4!B48","EXPERIENCIA TERRITORIAL")</f>
        <v>EXPERIENCIA TERRITORIAL</v>
      </c>
      <c r="C10" s="189"/>
      <c r="D10" s="189"/>
      <c r="E10" s="209" t="str">
        <f>HYPERLINK("#Integrante_4!F162","INFRAESTRUCTURA")</f>
        <v>INFRAESTRUCTURA</v>
      </c>
      <c r="F10" s="210"/>
      <c r="G10" s="211"/>
      <c r="H10" s="194"/>
      <c r="I10" s="186" t="str">
        <f>HYPERLINK("#Integrante_4!L176","VALOR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2" t="s">
        <v>8</v>
      </c>
      <c r="M15" s="202"/>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2670</v>
      </c>
      <c r="F20" s="163"/>
      <c r="G20" s="5"/>
      <c r="H20" s="212"/>
      <c r="I20" s="150"/>
      <c r="J20" s="151"/>
      <c r="K20" s="152"/>
      <c r="L20" s="153"/>
      <c r="M20" s="153"/>
      <c r="N20" s="136">
        <f>+(M20-L20)/30</f>
        <v>0</v>
      </c>
      <c r="O20" s="139"/>
      <c r="U20" s="135"/>
      <c r="V20" s="107">
        <f ca="1">NOW()</f>
        <v>44194.997465509259</v>
      </c>
      <c r="W20" s="107">
        <f ca="1">NOW()</f>
        <v>44194.997465509259</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e">
        <f>VLOOKUP(B20,EAS!A2:B1439,2,0)</f>
        <v>#N/A</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173" t="str">
        <f t="shared" ref="G67:G81" si="2">IF(AND(E67&lt;&gt;"",F67&lt;&gt;""),((F67-E67)/30),"")</f>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173" t="str">
        <f t="shared" si="1"/>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173" t="str">
        <f t="shared" si="1"/>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173" t="str">
        <f t="shared" si="1"/>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173" t="str">
        <f t="shared" si="1"/>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173" t="str">
        <f t="shared" si="1"/>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173" t="str">
        <f t="shared" si="1"/>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173" t="str">
        <f t="shared" si="1"/>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173" t="str">
        <f t="shared" si="1"/>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173" t="str">
        <f t="shared" si="1"/>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173" t="str">
        <f t="shared" si="1"/>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173" t="str">
        <f t="shared" si="1"/>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19"/>
      <c r="N107" s="126"/>
      <c r="O107" s="126"/>
      <c r="P107" s="81"/>
    </row>
    <row r="108" spans="1:16" ht="29.45" customHeight="1" thickBot="1" x14ac:dyDescent="0.3">
      <c r="O108" s="186" t="str">
        <f>HYPERLINK("#Integrante_4!A1","INICIO")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3"/>
      <c r="E114" s="146"/>
      <c r="F114" s="146"/>
      <c r="G114" s="173" t="str">
        <f>IF(AND(E114&lt;&gt;"",F114&lt;&gt;""),((F114-E114)/30),"")</f>
        <v/>
      </c>
      <c r="H114" s="124"/>
      <c r="I114" s="123"/>
      <c r="J114" s="123"/>
      <c r="K114" s="125"/>
      <c r="L114" s="102" t="str">
        <f>+IF(AND(K114&gt;0,O114="Ejecución"),(K114/877802)*Tabla289[[#This Row],[% participación]],IF(AND(K114&gt;0,O114&lt;&gt;"Ejecución"),"-",""))</f>
        <v/>
      </c>
      <c r="M114" s="126"/>
      <c r="N114" s="182" t="str">
        <f>+IF(M116="No",1,IF(M116="Si","Ingrese %",""))</f>
        <v/>
      </c>
      <c r="O114" s="178" t="s">
        <v>1150</v>
      </c>
      <c r="P114" s="80"/>
    </row>
    <row r="115" spans="1:16" s="6" customFormat="1" ht="24.75" customHeight="1" x14ac:dyDescent="0.25">
      <c r="A115" s="144">
        <v>2</v>
      </c>
      <c r="B115" s="176" t="s">
        <v>2672</v>
      </c>
      <c r="C115" s="177" t="s">
        <v>31</v>
      </c>
      <c r="D115" s="123"/>
      <c r="E115" s="146"/>
      <c r="F115" s="146"/>
      <c r="G115" s="173" t="str">
        <f t="shared" ref="G115:G160" si="3">IF(AND(E115&lt;&gt;"",F115&lt;&gt;""),((F115-E115)/30),"")</f>
        <v/>
      </c>
      <c r="H115" s="124"/>
      <c r="I115" s="123"/>
      <c r="J115" s="123"/>
      <c r="K115" s="68"/>
      <c r="L115" s="102" t="str">
        <f>+IF(AND(K115&gt;0,O115="Ejecución"),(K115/877802)*Tabla289[[#This Row],[% participación]],IF(AND(K115&gt;0,O115&lt;&gt;"Ejecución"),"-",""))</f>
        <v/>
      </c>
      <c r="M115" s="126"/>
      <c r="N115" s="182" t="str">
        <f>+IF(M116="No",1,IF(M116="Si","Ingrese %",""))</f>
        <v/>
      </c>
      <c r="O115" s="178" t="s">
        <v>1150</v>
      </c>
      <c r="P115" s="80"/>
    </row>
    <row r="116" spans="1:16" s="6" customFormat="1" ht="24.75" customHeight="1" x14ac:dyDescent="0.25">
      <c r="A116" s="144">
        <v>3</v>
      </c>
      <c r="B116" s="176" t="s">
        <v>2672</v>
      </c>
      <c r="C116" s="177" t="s">
        <v>31</v>
      </c>
      <c r="D116" s="123"/>
      <c r="E116" s="146"/>
      <c r="F116" s="146"/>
      <c r="G116" s="173" t="str">
        <f t="shared" si="3"/>
        <v/>
      </c>
      <c r="H116" s="124"/>
      <c r="I116" s="123"/>
      <c r="J116" s="123"/>
      <c r="K116" s="68"/>
      <c r="L116" s="102" t="str">
        <f>+IF(AND(K116&gt;0,O116="Ejecución"),(K116/877802)*Tabla289[[#This Row],[% participación]],IF(AND(K116&gt;0,O116&lt;&gt;"Ejecución"),"-",""))</f>
        <v/>
      </c>
      <c r="M116" s="126"/>
      <c r="N116" s="182" t="str">
        <f t="shared" ref="N116:N160" si="4">+IF(M116="No",1,IF(M116="Si","Ingrese %",""))</f>
        <v/>
      </c>
      <c r="O116" s="178" t="s">
        <v>1150</v>
      </c>
      <c r="P116" s="80"/>
    </row>
    <row r="117" spans="1:16" s="6" customFormat="1" ht="24.75" customHeight="1" outlineLevel="1" x14ac:dyDescent="0.25">
      <c r="A117" s="144">
        <v>4</v>
      </c>
      <c r="B117" s="176" t="s">
        <v>2672</v>
      </c>
      <c r="C117" s="177" t="s">
        <v>31</v>
      </c>
      <c r="D117" s="123"/>
      <c r="E117" s="146"/>
      <c r="F117" s="146"/>
      <c r="G117" s="173" t="str">
        <f t="shared" si="3"/>
        <v/>
      </c>
      <c r="H117" s="124"/>
      <c r="I117" s="123"/>
      <c r="J117" s="123"/>
      <c r="K117" s="68"/>
      <c r="L117" s="102" t="str">
        <f>+IF(AND(K117&gt;0,O117="Ejecución"),(K117/877802)*Tabla289[[#This Row],[% participación]],IF(AND(K117&gt;0,O117&lt;&gt;"Ejecución"),"-",""))</f>
        <v/>
      </c>
      <c r="M117" s="126"/>
      <c r="N117" s="182" t="str">
        <f t="shared" si="4"/>
        <v/>
      </c>
      <c r="O117" s="178" t="s">
        <v>1150</v>
      </c>
      <c r="P117" s="80"/>
    </row>
    <row r="118" spans="1:16" s="7" customFormat="1" ht="24.75" customHeight="1" outlineLevel="1" x14ac:dyDescent="0.25">
      <c r="A118" s="145">
        <v>5</v>
      </c>
      <c r="B118" s="176" t="s">
        <v>2672</v>
      </c>
      <c r="C118" s="177" t="s">
        <v>31</v>
      </c>
      <c r="D118" s="123"/>
      <c r="E118" s="146"/>
      <c r="F118" s="146"/>
      <c r="G118" s="173" t="str">
        <f t="shared" si="3"/>
        <v/>
      </c>
      <c r="H118" s="124"/>
      <c r="I118" s="123"/>
      <c r="J118" s="123"/>
      <c r="K118" s="68"/>
      <c r="L118" s="102" t="str">
        <f>+IF(AND(K118&gt;0,O118="Ejecución"),(K118/877802)*Tabla289[[#This Row],[% participación]],IF(AND(K118&gt;0,O118&lt;&gt;"Ejecución"),"-",""))</f>
        <v/>
      </c>
      <c r="M118" s="126"/>
      <c r="N118" s="182" t="str">
        <f t="shared" si="4"/>
        <v/>
      </c>
      <c r="O118" s="178" t="s">
        <v>1150</v>
      </c>
      <c r="P118" s="81"/>
    </row>
    <row r="119" spans="1:16" s="7" customFormat="1" ht="24.75" customHeight="1" outlineLevel="1" x14ac:dyDescent="0.25">
      <c r="A119" s="145">
        <v>6</v>
      </c>
      <c r="B119" s="176" t="s">
        <v>2672</v>
      </c>
      <c r="C119" s="177" t="s">
        <v>31</v>
      </c>
      <c r="D119" s="123"/>
      <c r="E119" s="146"/>
      <c r="F119" s="146"/>
      <c r="G119" s="173" t="str">
        <f t="shared" si="3"/>
        <v/>
      </c>
      <c r="H119" s="124"/>
      <c r="I119" s="123"/>
      <c r="J119" s="123"/>
      <c r="K119" s="68"/>
      <c r="L119" s="102" t="str">
        <f>+IF(AND(K119&gt;0,O119="Ejecución"),(K119/877802)*Tabla289[[#This Row],[% participación]],IF(AND(K119&gt;0,O119&lt;&gt;"Ejecución"),"-",""))</f>
        <v/>
      </c>
      <c r="M119" s="126"/>
      <c r="N119" s="182" t="str">
        <f t="shared" si="4"/>
        <v/>
      </c>
      <c r="O119" s="178" t="s">
        <v>1150</v>
      </c>
      <c r="P119" s="81"/>
    </row>
    <row r="120" spans="1:16" s="7" customFormat="1" ht="24.75" customHeight="1" outlineLevel="1" x14ac:dyDescent="0.25">
      <c r="A120" s="145">
        <v>7</v>
      </c>
      <c r="B120" s="176" t="s">
        <v>2672</v>
      </c>
      <c r="C120" s="177" t="s">
        <v>31</v>
      </c>
      <c r="D120" s="123"/>
      <c r="E120" s="146"/>
      <c r="F120" s="146"/>
      <c r="G120" s="173" t="str">
        <f t="shared" si="3"/>
        <v/>
      </c>
      <c r="H120" s="124"/>
      <c r="I120" s="123"/>
      <c r="J120" s="123"/>
      <c r="K120" s="68"/>
      <c r="L120" s="102" t="str">
        <f>+IF(AND(K120&gt;0,O120="Ejecución"),(K120/877802)*Tabla289[[#This Row],[% participación]],IF(AND(K120&gt;0,O120&lt;&gt;"Ejecución"),"-",""))</f>
        <v/>
      </c>
      <c r="M120" s="126"/>
      <c r="N120" s="182" t="str">
        <f t="shared" si="4"/>
        <v/>
      </c>
      <c r="O120" s="178" t="s">
        <v>1150</v>
      </c>
      <c r="P120" s="81"/>
    </row>
    <row r="121" spans="1:16" s="7" customFormat="1" ht="24.75" customHeight="1" outlineLevel="1" x14ac:dyDescent="0.25">
      <c r="A121" s="145">
        <v>8</v>
      </c>
      <c r="B121" s="176" t="s">
        <v>2672</v>
      </c>
      <c r="C121" s="177" t="s">
        <v>31</v>
      </c>
      <c r="D121" s="123"/>
      <c r="E121" s="146"/>
      <c r="F121" s="146"/>
      <c r="G121" s="173" t="str">
        <f t="shared" si="3"/>
        <v/>
      </c>
      <c r="H121" s="121"/>
      <c r="I121" s="123"/>
      <c r="J121" s="123"/>
      <c r="K121" s="68"/>
      <c r="L121" s="102" t="str">
        <f>+IF(AND(K121&gt;0,O121="Ejecución"),(K121/877802)*Tabla289[[#This Row],[% participación]],IF(AND(K121&gt;0,O121&lt;&gt;"Ejecución"),"-",""))</f>
        <v/>
      </c>
      <c r="M121" s="126"/>
      <c r="N121" s="182" t="str">
        <f t="shared" si="4"/>
        <v/>
      </c>
      <c r="O121" s="178" t="s">
        <v>1150</v>
      </c>
      <c r="P121" s="81"/>
    </row>
    <row r="122" spans="1:16" s="7" customFormat="1" ht="24.75" customHeight="1" outlineLevel="1" x14ac:dyDescent="0.25">
      <c r="A122" s="145">
        <v>9</v>
      </c>
      <c r="B122" s="176" t="s">
        <v>2672</v>
      </c>
      <c r="C122" s="177" t="s">
        <v>31</v>
      </c>
      <c r="D122" s="123"/>
      <c r="E122" s="146"/>
      <c r="F122" s="146"/>
      <c r="G122" s="173" t="str">
        <f t="shared" si="3"/>
        <v/>
      </c>
      <c r="H122" s="124"/>
      <c r="I122" s="123"/>
      <c r="J122" s="123"/>
      <c r="K122" s="68"/>
      <c r="L122" s="102" t="str">
        <f>+IF(AND(K122&gt;0,O122="Ejecución"),(K122/877802)*Tabla289[[#This Row],[% participación]],IF(AND(K122&gt;0,O122&lt;&gt;"Ejecución"),"-",""))</f>
        <v/>
      </c>
      <c r="M122" s="126"/>
      <c r="N122" s="182" t="str">
        <f t="shared" si="4"/>
        <v/>
      </c>
      <c r="O122" s="178" t="s">
        <v>1150</v>
      </c>
      <c r="P122" s="81"/>
    </row>
    <row r="123" spans="1:16" s="7" customFormat="1" ht="24.75" customHeight="1" outlineLevel="1" x14ac:dyDescent="0.25">
      <c r="A123" s="145">
        <v>10</v>
      </c>
      <c r="B123" s="176" t="s">
        <v>2672</v>
      </c>
      <c r="C123" s="177" t="s">
        <v>31</v>
      </c>
      <c r="D123" s="123"/>
      <c r="E123" s="146"/>
      <c r="F123" s="146"/>
      <c r="G123" s="173" t="str">
        <f t="shared" si="3"/>
        <v/>
      </c>
      <c r="H123" s="124"/>
      <c r="I123" s="123"/>
      <c r="J123" s="123"/>
      <c r="K123" s="68"/>
      <c r="L123" s="102" t="str">
        <f>+IF(AND(K123&gt;0,O123="Ejecución"),(K123/877802)*Tabla289[[#This Row],[% participación]],IF(AND(K123&gt;0,O123&lt;&gt;"Ejecución"),"-",""))</f>
        <v/>
      </c>
      <c r="M123" s="126"/>
      <c r="N123" s="182" t="str">
        <f t="shared" si="4"/>
        <v/>
      </c>
      <c r="O123" s="178" t="s">
        <v>1150</v>
      </c>
      <c r="P123" s="81"/>
    </row>
    <row r="124" spans="1:16" s="7" customFormat="1" ht="24.75" customHeight="1" outlineLevel="1" x14ac:dyDescent="0.25">
      <c r="A124" s="145">
        <v>11</v>
      </c>
      <c r="B124" s="176" t="s">
        <v>2672</v>
      </c>
      <c r="C124" s="177" t="s">
        <v>31</v>
      </c>
      <c r="D124" s="123"/>
      <c r="E124" s="146"/>
      <c r="F124" s="146"/>
      <c r="G124" s="173" t="str">
        <f t="shared" si="3"/>
        <v/>
      </c>
      <c r="H124" s="124"/>
      <c r="I124" s="123"/>
      <c r="J124" s="123"/>
      <c r="K124" s="68"/>
      <c r="L124" s="102" t="str">
        <f>+IF(AND(K124&gt;0,O124="Ejecución"),(K124/877802)*Tabla289[[#This Row],[% participación]],IF(AND(K124&gt;0,O124&lt;&gt;"Ejecución"),"-",""))</f>
        <v/>
      </c>
      <c r="M124" s="126"/>
      <c r="N124" s="182" t="str">
        <f t="shared" si="4"/>
        <v/>
      </c>
      <c r="O124" s="178" t="s">
        <v>1150</v>
      </c>
      <c r="P124" s="81"/>
    </row>
    <row r="125" spans="1:16" s="7" customFormat="1" ht="24.75" customHeight="1" outlineLevel="1" x14ac:dyDescent="0.25">
      <c r="A125" s="145">
        <v>12</v>
      </c>
      <c r="B125" s="176" t="s">
        <v>2672</v>
      </c>
      <c r="C125" s="177" t="s">
        <v>31</v>
      </c>
      <c r="D125" s="123"/>
      <c r="E125" s="146"/>
      <c r="F125" s="146"/>
      <c r="G125" s="173" t="str">
        <f t="shared" si="3"/>
        <v/>
      </c>
      <c r="H125" s="124"/>
      <c r="I125" s="123"/>
      <c r="J125" s="123"/>
      <c r="K125" s="68"/>
      <c r="L125" s="102" t="str">
        <f>+IF(AND(K125&gt;0,O125="Ejecución"),(K125/877802)*Tabla289[[#This Row],[% participación]],IF(AND(K125&gt;0,O125&lt;&gt;"Ejecución"),"-",""))</f>
        <v/>
      </c>
      <c r="M125" s="126"/>
      <c r="N125" s="182" t="str">
        <f t="shared" si="4"/>
        <v/>
      </c>
      <c r="O125" s="178" t="s">
        <v>1150</v>
      </c>
      <c r="P125" s="81"/>
    </row>
    <row r="126" spans="1:16" s="7" customFormat="1" ht="24.75" customHeight="1" outlineLevel="1" x14ac:dyDescent="0.25">
      <c r="A126" s="145">
        <v>13</v>
      </c>
      <c r="B126" s="176" t="s">
        <v>2672</v>
      </c>
      <c r="C126" s="177" t="s">
        <v>31</v>
      </c>
      <c r="D126" s="123"/>
      <c r="E126" s="146"/>
      <c r="F126" s="146"/>
      <c r="G126" s="173" t="str">
        <f t="shared" si="3"/>
        <v/>
      </c>
      <c r="H126" s="124"/>
      <c r="I126" s="123"/>
      <c r="J126" s="123"/>
      <c r="K126" s="68"/>
      <c r="L126" s="102" t="str">
        <f>+IF(AND(K126&gt;0,O126="Ejecución"),(K126/877802)*Tabla289[[#This Row],[% participación]],IF(AND(K126&gt;0,O126&lt;&gt;"Ejecución"),"-",""))</f>
        <v/>
      </c>
      <c r="M126" s="126"/>
      <c r="N126" s="182" t="str">
        <f t="shared" si="4"/>
        <v/>
      </c>
      <c r="O126" s="178" t="s">
        <v>1150</v>
      </c>
      <c r="P126" s="81"/>
    </row>
    <row r="127" spans="1:16" s="7" customFormat="1" ht="24.75" customHeight="1" outlineLevel="1" x14ac:dyDescent="0.25">
      <c r="A127" s="145">
        <v>14</v>
      </c>
      <c r="B127" s="176" t="s">
        <v>2672</v>
      </c>
      <c r="C127" s="177" t="s">
        <v>31</v>
      </c>
      <c r="D127" s="123"/>
      <c r="E127" s="146"/>
      <c r="F127" s="146"/>
      <c r="G127" s="173" t="str">
        <f t="shared" si="3"/>
        <v/>
      </c>
      <c r="H127" s="124"/>
      <c r="I127" s="123"/>
      <c r="J127" s="123"/>
      <c r="K127" s="68"/>
      <c r="L127" s="102" t="str">
        <f>+IF(AND(K127&gt;0,O127="Ejecución"),(K127/877802)*Tabla289[[#This Row],[% participación]],IF(AND(K127&gt;0,O127&lt;&gt;"Ejecución"),"-",""))</f>
        <v/>
      </c>
      <c r="M127" s="126"/>
      <c r="N127" s="182" t="str">
        <f t="shared" si="4"/>
        <v/>
      </c>
      <c r="O127" s="178" t="s">
        <v>1150</v>
      </c>
      <c r="P127" s="81"/>
    </row>
    <row r="128" spans="1:16" s="7" customFormat="1" ht="24.75" customHeight="1" outlineLevel="1" x14ac:dyDescent="0.25">
      <c r="A128" s="145">
        <v>15</v>
      </c>
      <c r="B128" s="176" t="s">
        <v>2672</v>
      </c>
      <c r="C128" s="177" t="s">
        <v>31</v>
      </c>
      <c r="D128" s="123"/>
      <c r="E128" s="146"/>
      <c r="F128" s="146"/>
      <c r="G128" s="173" t="str">
        <f t="shared" si="3"/>
        <v/>
      </c>
      <c r="H128" s="124"/>
      <c r="I128" s="123"/>
      <c r="J128" s="123"/>
      <c r="K128" s="68"/>
      <c r="L128" s="102" t="str">
        <f>+IF(AND(K128&gt;0,O128="Ejecución"),(K128/877802)*Tabla289[[#This Row],[% participación]],IF(AND(K128&gt;0,O128&lt;&gt;"Ejecución"),"-",""))</f>
        <v/>
      </c>
      <c r="M128" s="126"/>
      <c r="N128" s="182" t="str">
        <f t="shared" si="4"/>
        <v/>
      </c>
      <c r="O128" s="178" t="s">
        <v>1150</v>
      </c>
      <c r="P128" s="81"/>
    </row>
    <row r="129" spans="1:16" s="7" customFormat="1" ht="24.75" customHeight="1" outlineLevel="1" x14ac:dyDescent="0.25">
      <c r="A129" s="145">
        <v>16</v>
      </c>
      <c r="B129" s="176" t="s">
        <v>2672</v>
      </c>
      <c r="C129" s="177" t="s">
        <v>31</v>
      </c>
      <c r="D129" s="123"/>
      <c r="E129" s="146"/>
      <c r="F129" s="146"/>
      <c r="G129" s="173" t="str">
        <f t="shared" si="3"/>
        <v/>
      </c>
      <c r="H129" s="124"/>
      <c r="I129" s="123"/>
      <c r="J129" s="123"/>
      <c r="K129" s="68"/>
      <c r="L129" s="102" t="str">
        <f>+IF(AND(K129&gt;0,O129="Ejecución"),(K129/877802)*Tabla289[[#This Row],[% participación]],IF(AND(K129&gt;0,O129&lt;&gt;"Ejecución"),"-",""))</f>
        <v/>
      </c>
      <c r="M129" s="126"/>
      <c r="N129" s="182" t="str">
        <f t="shared" si="4"/>
        <v/>
      </c>
      <c r="O129" s="178" t="s">
        <v>1150</v>
      </c>
      <c r="P129" s="81"/>
    </row>
    <row r="130" spans="1:16" s="7" customFormat="1" ht="24.75" customHeight="1" outlineLevel="1" x14ac:dyDescent="0.25">
      <c r="A130" s="145">
        <v>17</v>
      </c>
      <c r="B130" s="176" t="s">
        <v>2672</v>
      </c>
      <c r="C130" s="177" t="s">
        <v>31</v>
      </c>
      <c r="D130" s="123"/>
      <c r="E130" s="146"/>
      <c r="F130" s="146"/>
      <c r="G130" s="173" t="str">
        <f t="shared" si="3"/>
        <v/>
      </c>
      <c r="H130" s="124"/>
      <c r="I130" s="123"/>
      <c r="J130" s="123"/>
      <c r="K130" s="68"/>
      <c r="L130" s="102" t="str">
        <f>+IF(AND(K130&gt;0,O130="Ejecución"),(K130/877802)*Tabla289[[#This Row],[% participación]],IF(AND(K130&gt;0,O130&lt;&gt;"Ejecución"),"-",""))</f>
        <v/>
      </c>
      <c r="M130" s="126"/>
      <c r="N130" s="182" t="str">
        <f t="shared" si="4"/>
        <v/>
      </c>
      <c r="O130" s="178" t="s">
        <v>1150</v>
      </c>
      <c r="P130" s="81"/>
    </row>
    <row r="131" spans="1:16" s="7" customFormat="1" ht="24.75" customHeight="1" outlineLevel="1" x14ac:dyDescent="0.25">
      <c r="A131" s="145">
        <v>18</v>
      </c>
      <c r="B131" s="176" t="s">
        <v>2672</v>
      </c>
      <c r="C131" s="177" t="s">
        <v>31</v>
      </c>
      <c r="D131" s="123"/>
      <c r="E131" s="146"/>
      <c r="F131" s="146"/>
      <c r="G131" s="173" t="str">
        <f t="shared" si="3"/>
        <v/>
      </c>
      <c r="H131" s="124"/>
      <c r="I131" s="123"/>
      <c r="J131" s="123"/>
      <c r="K131" s="68"/>
      <c r="L131" s="102" t="str">
        <f>+IF(AND(K131&gt;0,O131="Ejecución"),(K131/877802)*Tabla289[[#This Row],[% participación]],IF(AND(K131&gt;0,O131&lt;&gt;"Ejecución"),"-",""))</f>
        <v/>
      </c>
      <c r="M131" s="126"/>
      <c r="N131" s="182" t="str">
        <f t="shared" si="4"/>
        <v/>
      </c>
      <c r="O131" s="178" t="s">
        <v>1150</v>
      </c>
      <c r="P131" s="81"/>
    </row>
    <row r="132" spans="1:16" s="7" customFormat="1" ht="24.75" customHeight="1" outlineLevel="1" x14ac:dyDescent="0.25">
      <c r="A132" s="145">
        <v>19</v>
      </c>
      <c r="B132" s="176" t="s">
        <v>2672</v>
      </c>
      <c r="C132" s="177" t="s">
        <v>31</v>
      </c>
      <c r="D132" s="123"/>
      <c r="E132" s="146"/>
      <c r="F132" s="146"/>
      <c r="G132" s="173" t="str">
        <f t="shared" si="3"/>
        <v/>
      </c>
      <c r="H132" s="124"/>
      <c r="I132" s="123"/>
      <c r="J132" s="123"/>
      <c r="K132" s="68"/>
      <c r="L132" s="102" t="str">
        <f>+IF(AND(K132&gt;0,O132="Ejecución"),(K132/877802)*Tabla289[[#This Row],[% participación]],IF(AND(K132&gt;0,O132&lt;&gt;"Ejecución"),"-",""))</f>
        <v/>
      </c>
      <c r="M132" s="126"/>
      <c r="N132" s="182" t="str">
        <f t="shared" si="4"/>
        <v/>
      </c>
      <c r="O132" s="178" t="s">
        <v>1150</v>
      </c>
      <c r="P132" s="81"/>
    </row>
    <row r="133" spans="1:16" s="7" customFormat="1" ht="24.75" customHeight="1" outlineLevel="1" x14ac:dyDescent="0.25">
      <c r="A133" s="145">
        <v>20</v>
      </c>
      <c r="B133" s="176" t="s">
        <v>2672</v>
      </c>
      <c r="C133" s="177" t="s">
        <v>31</v>
      </c>
      <c r="D133" s="123"/>
      <c r="E133" s="146"/>
      <c r="F133" s="146"/>
      <c r="G133" s="173" t="str">
        <f t="shared" si="3"/>
        <v/>
      </c>
      <c r="H133" s="124"/>
      <c r="I133" s="123"/>
      <c r="J133" s="123"/>
      <c r="K133" s="68"/>
      <c r="L133" s="102" t="str">
        <f>+IF(AND(K133&gt;0,O133="Ejecución"),(K133/877802)*Tabla289[[#This Row],[% participación]],IF(AND(K133&gt;0,O133&lt;&gt;"Ejecución"),"-",""))</f>
        <v/>
      </c>
      <c r="M133" s="126"/>
      <c r="N133" s="182" t="str">
        <f t="shared" si="4"/>
        <v/>
      </c>
      <c r="O133" s="178" t="s">
        <v>1150</v>
      </c>
      <c r="P133" s="81"/>
    </row>
    <row r="134" spans="1:16" s="7" customFormat="1" ht="24.75" customHeight="1" outlineLevel="1" x14ac:dyDescent="0.25">
      <c r="A134" s="145">
        <v>21</v>
      </c>
      <c r="B134" s="176" t="s">
        <v>2672</v>
      </c>
      <c r="C134" s="177" t="s">
        <v>31</v>
      </c>
      <c r="D134" s="123"/>
      <c r="E134" s="146"/>
      <c r="F134" s="146"/>
      <c r="G134" s="173" t="str">
        <f t="shared" si="3"/>
        <v/>
      </c>
      <c r="H134" s="124"/>
      <c r="I134" s="123"/>
      <c r="J134" s="123"/>
      <c r="K134" s="68"/>
      <c r="L134" s="102" t="str">
        <f>+IF(AND(K134&gt;0,O134="Ejecución"),(K134/877802)*Tabla289[[#This Row],[% participación]],IF(AND(K134&gt;0,O134&lt;&gt;"Ejecución"),"-",""))</f>
        <v/>
      </c>
      <c r="M134" s="126"/>
      <c r="N134" s="182" t="str">
        <f t="shared" si="4"/>
        <v/>
      </c>
      <c r="O134" s="178" t="s">
        <v>1150</v>
      </c>
      <c r="P134" s="81"/>
    </row>
    <row r="135" spans="1:16" s="7" customFormat="1" ht="24.75" customHeight="1" outlineLevel="1" x14ac:dyDescent="0.25">
      <c r="A135" s="145">
        <v>22</v>
      </c>
      <c r="B135" s="176" t="s">
        <v>2672</v>
      </c>
      <c r="C135" s="177" t="s">
        <v>31</v>
      </c>
      <c r="D135" s="123"/>
      <c r="E135" s="146"/>
      <c r="F135" s="146"/>
      <c r="G135" s="173" t="str">
        <f t="shared" si="3"/>
        <v/>
      </c>
      <c r="H135" s="124"/>
      <c r="I135" s="123"/>
      <c r="J135" s="123"/>
      <c r="K135" s="68"/>
      <c r="L135" s="102" t="str">
        <f>+IF(AND(K135&gt;0,O135="Ejecución"),(K135/877802)*Tabla289[[#This Row],[% participación]],IF(AND(K135&gt;0,O135&lt;&gt;"Ejecución"),"-",""))</f>
        <v/>
      </c>
      <c r="M135" s="126"/>
      <c r="N135" s="182" t="str">
        <f t="shared" si="4"/>
        <v/>
      </c>
      <c r="O135" s="178" t="s">
        <v>1150</v>
      </c>
      <c r="P135" s="81"/>
    </row>
    <row r="136" spans="1:16" s="7" customFormat="1" ht="24.75" customHeight="1" outlineLevel="1" x14ac:dyDescent="0.25">
      <c r="A136" s="145">
        <v>23</v>
      </c>
      <c r="B136" s="176" t="s">
        <v>2672</v>
      </c>
      <c r="C136" s="177" t="s">
        <v>31</v>
      </c>
      <c r="D136" s="123"/>
      <c r="E136" s="146"/>
      <c r="F136" s="146"/>
      <c r="G136" s="173" t="str">
        <f t="shared" si="3"/>
        <v/>
      </c>
      <c r="H136" s="124"/>
      <c r="I136" s="123"/>
      <c r="J136" s="123"/>
      <c r="K136" s="68"/>
      <c r="L136" s="102" t="str">
        <f>+IF(AND(K136&gt;0,O136="Ejecución"),(K136/877802)*Tabla289[[#This Row],[% participación]],IF(AND(K136&gt;0,O136&lt;&gt;"Ejecución"),"-",""))</f>
        <v/>
      </c>
      <c r="M136" s="126"/>
      <c r="N136" s="182" t="str">
        <f t="shared" si="4"/>
        <v/>
      </c>
      <c r="O136" s="178" t="s">
        <v>1150</v>
      </c>
      <c r="P136" s="81"/>
    </row>
    <row r="137" spans="1:16" s="7" customFormat="1" ht="24.75" customHeight="1" outlineLevel="1" x14ac:dyDescent="0.25">
      <c r="A137" s="145">
        <v>24</v>
      </c>
      <c r="B137" s="176" t="s">
        <v>2672</v>
      </c>
      <c r="C137" s="177" t="s">
        <v>31</v>
      </c>
      <c r="D137" s="123"/>
      <c r="E137" s="146"/>
      <c r="F137" s="146"/>
      <c r="G137" s="173" t="str">
        <f t="shared" si="3"/>
        <v/>
      </c>
      <c r="H137" s="124"/>
      <c r="I137" s="123"/>
      <c r="J137" s="123"/>
      <c r="K137" s="68"/>
      <c r="L137" s="102" t="str">
        <f>+IF(AND(K137&gt;0,O137="Ejecución"),(K137/877802)*Tabla289[[#This Row],[% participación]],IF(AND(K137&gt;0,O137&lt;&gt;"Ejecución"),"-",""))</f>
        <v/>
      </c>
      <c r="M137" s="126"/>
      <c r="N137" s="182" t="str">
        <f t="shared" si="4"/>
        <v/>
      </c>
      <c r="O137" s="178" t="s">
        <v>1150</v>
      </c>
      <c r="P137" s="81"/>
    </row>
    <row r="138" spans="1:16" s="7" customFormat="1" ht="24.75" customHeight="1" outlineLevel="1" x14ac:dyDescent="0.25">
      <c r="A138" s="145">
        <v>25</v>
      </c>
      <c r="B138" s="176" t="s">
        <v>2672</v>
      </c>
      <c r="C138" s="177" t="s">
        <v>31</v>
      </c>
      <c r="D138" s="123"/>
      <c r="E138" s="146"/>
      <c r="F138" s="146"/>
      <c r="G138" s="173" t="str">
        <f t="shared" si="3"/>
        <v/>
      </c>
      <c r="H138" s="124"/>
      <c r="I138" s="123"/>
      <c r="J138" s="123"/>
      <c r="K138" s="68"/>
      <c r="L138" s="102" t="str">
        <f>+IF(AND(K138&gt;0,O138="Ejecución"),(K138/877802)*Tabla289[[#This Row],[% participación]],IF(AND(K138&gt;0,O138&lt;&gt;"Ejecución"),"-",""))</f>
        <v/>
      </c>
      <c r="M138" s="126"/>
      <c r="N138" s="182" t="str">
        <f t="shared" si="4"/>
        <v/>
      </c>
      <c r="O138" s="178" t="s">
        <v>1150</v>
      </c>
      <c r="P138" s="81"/>
    </row>
    <row r="139" spans="1:16" s="7" customFormat="1" ht="24.75" customHeight="1" outlineLevel="1" x14ac:dyDescent="0.25">
      <c r="A139" s="145">
        <v>26</v>
      </c>
      <c r="B139" s="176" t="s">
        <v>2672</v>
      </c>
      <c r="C139" s="177" t="s">
        <v>31</v>
      </c>
      <c r="D139" s="123"/>
      <c r="E139" s="146"/>
      <c r="F139" s="146"/>
      <c r="G139" s="173" t="str">
        <f t="shared" si="3"/>
        <v/>
      </c>
      <c r="H139" s="124"/>
      <c r="I139" s="123"/>
      <c r="J139" s="123"/>
      <c r="K139" s="68"/>
      <c r="L139" s="102" t="str">
        <f>+IF(AND(K139&gt;0,O139="Ejecución"),(K139/877802)*Tabla289[[#This Row],[% participación]],IF(AND(K139&gt;0,O139&lt;&gt;"Ejecución"),"-",""))</f>
        <v/>
      </c>
      <c r="M139" s="126"/>
      <c r="N139" s="182" t="str">
        <f t="shared" si="4"/>
        <v/>
      </c>
      <c r="O139" s="178" t="s">
        <v>1150</v>
      </c>
      <c r="P139" s="81"/>
    </row>
    <row r="140" spans="1:16" s="7" customFormat="1" ht="24.75" customHeight="1" outlineLevel="1" x14ac:dyDescent="0.25">
      <c r="A140" s="145">
        <v>27</v>
      </c>
      <c r="B140" s="176" t="s">
        <v>2672</v>
      </c>
      <c r="C140" s="177" t="s">
        <v>31</v>
      </c>
      <c r="D140" s="123"/>
      <c r="E140" s="146"/>
      <c r="F140" s="146"/>
      <c r="G140" s="173" t="str">
        <f t="shared" si="3"/>
        <v/>
      </c>
      <c r="H140" s="124"/>
      <c r="I140" s="123"/>
      <c r="J140" s="123"/>
      <c r="K140" s="68"/>
      <c r="L140" s="102" t="str">
        <f>+IF(AND(K140&gt;0,O140="Ejecución"),(K140/877802)*Tabla289[[#This Row],[% participación]],IF(AND(K140&gt;0,O140&lt;&gt;"Ejecución"),"-",""))</f>
        <v/>
      </c>
      <c r="M140" s="126"/>
      <c r="N140" s="182" t="str">
        <f t="shared" si="4"/>
        <v/>
      </c>
      <c r="O140" s="178" t="s">
        <v>1150</v>
      </c>
      <c r="P140" s="81"/>
    </row>
    <row r="141" spans="1:16" s="7" customFormat="1" ht="24.75" customHeight="1" outlineLevel="1" x14ac:dyDescent="0.25">
      <c r="A141" s="145">
        <v>28</v>
      </c>
      <c r="B141" s="176" t="s">
        <v>2672</v>
      </c>
      <c r="C141" s="177" t="s">
        <v>31</v>
      </c>
      <c r="D141" s="123"/>
      <c r="E141" s="146"/>
      <c r="F141" s="146"/>
      <c r="G141" s="173" t="str">
        <f t="shared" si="3"/>
        <v/>
      </c>
      <c r="H141" s="124"/>
      <c r="I141" s="123"/>
      <c r="J141" s="123"/>
      <c r="K141" s="68"/>
      <c r="L141" s="102" t="str">
        <f>+IF(AND(K141&gt;0,O141="Ejecución"),(K141/877802)*Tabla289[[#This Row],[% participación]],IF(AND(K141&gt;0,O141&lt;&gt;"Ejecución"),"-",""))</f>
        <v/>
      </c>
      <c r="M141" s="126"/>
      <c r="N141" s="182" t="str">
        <f t="shared" si="4"/>
        <v/>
      </c>
      <c r="O141" s="178" t="s">
        <v>1150</v>
      </c>
      <c r="P141" s="81"/>
    </row>
    <row r="142" spans="1:16" s="7" customFormat="1" ht="24.75" customHeight="1" outlineLevel="1" x14ac:dyDescent="0.25">
      <c r="A142" s="145">
        <v>29</v>
      </c>
      <c r="B142" s="176" t="s">
        <v>2672</v>
      </c>
      <c r="C142" s="177" t="s">
        <v>31</v>
      </c>
      <c r="D142" s="123"/>
      <c r="E142" s="146"/>
      <c r="F142" s="146"/>
      <c r="G142" s="173" t="str">
        <f t="shared" si="3"/>
        <v/>
      </c>
      <c r="H142" s="124"/>
      <c r="I142" s="123"/>
      <c r="J142" s="123"/>
      <c r="K142" s="68"/>
      <c r="L142" s="102" t="str">
        <f>+IF(AND(K142&gt;0,O142="Ejecución"),(K142/877802)*Tabla289[[#This Row],[% participación]],IF(AND(K142&gt;0,O142&lt;&gt;"Ejecución"),"-",""))</f>
        <v/>
      </c>
      <c r="M142" s="126"/>
      <c r="N142" s="182" t="str">
        <f t="shared" si="4"/>
        <v/>
      </c>
      <c r="O142" s="178" t="s">
        <v>1150</v>
      </c>
      <c r="P142" s="81"/>
    </row>
    <row r="143" spans="1:16" s="7" customFormat="1" ht="24.75" customHeight="1" outlineLevel="1" x14ac:dyDescent="0.25">
      <c r="A143" s="145">
        <v>30</v>
      </c>
      <c r="B143" s="176" t="s">
        <v>2672</v>
      </c>
      <c r="C143" s="177" t="s">
        <v>31</v>
      </c>
      <c r="D143" s="123"/>
      <c r="E143" s="146"/>
      <c r="F143" s="146"/>
      <c r="G143" s="173" t="str">
        <f t="shared" si="3"/>
        <v/>
      </c>
      <c r="H143" s="124"/>
      <c r="I143" s="123"/>
      <c r="J143" s="123"/>
      <c r="K143" s="68"/>
      <c r="L143" s="102" t="str">
        <f>+IF(AND(K143&gt;0,O143="Ejecución"),(K143/877802)*Tabla289[[#This Row],[% participación]],IF(AND(K143&gt;0,O143&lt;&gt;"Ejecución"),"-",""))</f>
        <v/>
      </c>
      <c r="M143" s="126"/>
      <c r="N143" s="182" t="str">
        <f t="shared" si="4"/>
        <v/>
      </c>
      <c r="O143" s="178" t="s">
        <v>1150</v>
      </c>
      <c r="P143" s="81"/>
    </row>
    <row r="144" spans="1:16" s="7" customFormat="1" ht="24.75" customHeight="1" outlineLevel="1" x14ac:dyDescent="0.25">
      <c r="A144" s="145">
        <v>31</v>
      </c>
      <c r="B144" s="176" t="s">
        <v>2672</v>
      </c>
      <c r="C144" s="177" t="s">
        <v>31</v>
      </c>
      <c r="D144" s="123"/>
      <c r="E144" s="146"/>
      <c r="F144" s="146"/>
      <c r="G144" s="173" t="str">
        <f t="shared" si="3"/>
        <v/>
      </c>
      <c r="H144" s="124"/>
      <c r="I144" s="123"/>
      <c r="J144" s="123"/>
      <c r="K144" s="68"/>
      <c r="L144" s="102" t="str">
        <f>+IF(AND(K144&gt;0,O144="Ejecución"),(K144/877802)*Tabla289[[#This Row],[% participación]],IF(AND(K144&gt;0,O144&lt;&gt;"Ejecución"),"-",""))</f>
        <v/>
      </c>
      <c r="M144" s="126"/>
      <c r="N144" s="182" t="str">
        <f t="shared" si="4"/>
        <v/>
      </c>
      <c r="O144" s="178" t="s">
        <v>1150</v>
      </c>
      <c r="P144" s="81"/>
    </row>
    <row r="145" spans="1:16" s="7" customFormat="1" ht="24.75" customHeight="1" outlineLevel="1" x14ac:dyDescent="0.25">
      <c r="A145" s="145">
        <v>32</v>
      </c>
      <c r="B145" s="176" t="s">
        <v>2672</v>
      </c>
      <c r="C145" s="177" t="s">
        <v>31</v>
      </c>
      <c r="D145" s="123"/>
      <c r="E145" s="146"/>
      <c r="F145" s="146"/>
      <c r="G145" s="173" t="str">
        <f t="shared" si="3"/>
        <v/>
      </c>
      <c r="H145" s="124"/>
      <c r="I145" s="123"/>
      <c r="J145" s="123"/>
      <c r="K145" s="68"/>
      <c r="L145" s="102" t="str">
        <f>+IF(AND(K145&gt;0,O145="Ejecución"),(K145/877802)*Tabla289[[#This Row],[% participación]],IF(AND(K145&gt;0,O145&lt;&gt;"Ejecución"),"-",""))</f>
        <v/>
      </c>
      <c r="M145" s="126"/>
      <c r="N145" s="182" t="str">
        <f t="shared" si="4"/>
        <v/>
      </c>
      <c r="O145" s="178" t="s">
        <v>1150</v>
      </c>
      <c r="P145" s="81"/>
    </row>
    <row r="146" spans="1:16" s="7" customFormat="1" ht="24.75" customHeight="1" outlineLevel="1" x14ac:dyDescent="0.25">
      <c r="A146" s="145">
        <v>33</v>
      </c>
      <c r="B146" s="176" t="s">
        <v>2672</v>
      </c>
      <c r="C146" s="177" t="s">
        <v>31</v>
      </c>
      <c r="D146" s="123"/>
      <c r="E146" s="146"/>
      <c r="F146" s="146"/>
      <c r="G146" s="173" t="str">
        <f t="shared" si="3"/>
        <v/>
      </c>
      <c r="H146" s="124"/>
      <c r="I146" s="123"/>
      <c r="J146" s="123"/>
      <c r="K146" s="68"/>
      <c r="L146" s="102" t="str">
        <f>+IF(AND(K146&gt;0,O146="Ejecución"),(K146/877802)*Tabla289[[#This Row],[% participación]],IF(AND(K146&gt;0,O146&lt;&gt;"Ejecución"),"-",""))</f>
        <v/>
      </c>
      <c r="M146" s="126"/>
      <c r="N146" s="182" t="str">
        <f t="shared" si="4"/>
        <v/>
      </c>
      <c r="O146" s="178" t="s">
        <v>1150</v>
      </c>
      <c r="P146" s="81"/>
    </row>
    <row r="147" spans="1:16" s="7" customFormat="1" ht="24.75" customHeight="1" outlineLevel="1" x14ac:dyDescent="0.25">
      <c r="A147" s="145">
        <v>34</v>
      </c>
      <c r="B147" s="176" t="s">
        <v>2672</v>
      </c>
      <c r="C147" s="177" t="s">
        <v>31</v>
      </c>
      <c r="D147" s="123"/>
      <c r="E147" s="146"/>
      <c r="F147" s="146"/>
      <c r="G147" s="173" t="str">
        <f t="shared" si="3"/>
        <v/>
      </c>
      <c r="H147" s="124"/>
      <c r="I147" s="123"/>
      <c r="J147" s="123"/>
      <c r="K147" s="68"/>
      <c r="L147" s="102" t="str">
        <f>+IF(AND(K147&gt;0,O147="Ejecución"),(K147/877802)*Tabla289[[#This Row],[% participación]],IF(AND(K147&gt;0,O147&lt;&gt;"Ejecución"),"-",""))</f>
        <v/>
      </c>
      <c r="M147" s="126"/>
      <c r="N147" s="182" t="str">
        <f t="shared" si="4"/>
        <v/>
      </c>
      <c r="O147" s="178" t="s">
        <v>1150</v>
      </c>
      <c r="P147" s="81"/>
    </row>
    <row r="148" spans="1:16" s="7" customFormat="1" ht="24.75" customHeight="1" outlineLevel="1" x14ac:dyDescent="0.25">
      <c r="A148" s="145">
        <v>35</v>
      </c>
      <c r="B148" s="176" t="s">
        <v>2672</v>
      </c>
      <c r="C148" s="177" t="s">
        <v>31</v>
      </c>
      <c r="D148" s="123"/>
      <c r="E148" s="146"/>
      <c r="F148" s="146"/>
      <c r="G148" s="173" t="str">
        <f t="shared" si="3"/>
        <v/>
      </c>
      <c r="H148" s="124"/>
      <c r="I148" s="123"/>
      <c r="J148" s="123"/>
      <c r="K148" s="68"/>
      <c r="L148" s="102" t="str">
        <f>+IF(AND(K148&gt;0,O148="Ejecución"),(K148/877802)*Tabla289[[#This Row],[% participación]],IF(AND(K148&gt;0,O148&lt;&gt;"Ejecución"),"-",""))</f>
        <v/>
      </c>
      <c r="M148" s="126"/>
      <c r="N148" s="182" t="str">
        <f t="shared" si="4"/>
        <v/>
      </c>
      <c r="O148" s="178" t="s">
        <v>1150</v>
      </c>
      <c r="P148" s="81"/>
    </row>
    <row r="149" spans="1:16" s="7" customFormat="1" ht="24.75" customHeight="1" outlineLevel="1" x14ac:dyDescent="0.25">
      <c r="A149" s="145">
        <v>36</v>
      </c>
      <c r="B149" s="176" t="s">
        <v>2672</v>
      </c>
      <c r="C149" s="177" t="s">
        <v>31</v>
      </c>
      <c r="D149" s="123"/>
      <c r="E149" s="146"/>
      <c r="F149" s="146"/>
      <c r="G149" s="173" t="str">
        <f t="shared" si="3"/>
        <v/>
      </c>
      <c r="H149" s="124"/>
      <c r="I149" s="123"/>
      <c r="J149" s="123"/>
      <c r="K149" s="68"/>
      <c r="L149" s="102" t="str">
        <f>+IF(AND(K149&gt;0,O149="Ejecución"),(K149/877802)*Tabla289[[#This Row],[% participación]],IF(AND(K149&gt;0,O149&lt;&gt;"Ejecución"),"-",""))</f>
        <v/>
      </c>
      <c r="M149" s="126"/>
      <c r="N149" s="182" t="str">
        <f t="shared" si="4"/>
        <v/>
      </c>
      <c r="O149" s="178" t="s">
        <v>1150</v>
      </c>
      <c r="P149" s="81"/>
    </row>
    <row r="150" spans="1:16" s="7" customFormat="1" ht="24.75" customHeight="1" outlineLevel="1" x14ac:dyDescent="0.25">
      <c r="A150" s="145">
        <v>37</v>
      </c>
      <c r="B150" s="176" t="s">
        <v>2672</v>
      </c>
      <c r="C150" s="177" t="s">
        <v>31</v>
      </c>
      <c r="D150" s="123"/>
      <c r="E150" s="146"/>
      <c r="F150" s="146"/>
      <c r="G150" s="173" t="str">
        <f t="shared" si="3"/>
        <v/>
      </c>
      <c r="H150" s="124"/>
      <c r="I150" s="123"/>
      <c r="J150" s="123"/>
      <c r="K150" s="68"/>
      <c r="L150" s="102" t="str">
        <f>+IF(AND(K150&gt;0,O150="Ejecución"),(K150/877802)*Tabla289[[#This Row],[% participación]],IF(AND(K150&gt;0,O150&lt;&gt;"Ejecución"),"-",""))</f>
        <v/>
      </c>
      <c r="M150" s="126"/>
      <c r="N150" s="182" t="str">
        <f t="shared" si="4"/>
        <v/>
      </c>
      <c r="O150" s="178" t="s">
        <v>1150</v>
      </c>
      <c r="P150" s="81"/>
    </row>
    <row r="151" spans="1:16" s="7" customFormat="1" ht="24.75" customHeight="1" outlineLevel="1" x14ac:dyDescent="0.25">
      <c r="A151" s="145">
        <v>38</v>
      </c>
      <c r="B151" s="176" t="s">
        <v>2672</v>
      </c>
      <c r="C151" s="177" t="s">
        <v>31</v>
      </c>
      <c r="D151" s="123"/>
      <c r="E151" s="146"/>
      <c r="F151" s="146"/>
      <c r="G151" s="173" t="str">
        <f t="shared" si="3"/>
        <v/>
      </c>
      <c r="H151" s="124"/>
      <c r="I151" s="123"/>
      <c r="J151" s="123"/>
      <c r="K151" s="68"/>
      <c r="L151" s="102" t="str">
        <f>+IF(AND(K151&gt;0,O151="Ejecución"),(K151/877802)*Tabla289[[#This Row],[% participación]],IF(AND(K151&gt;0,O151&lt;&gt;"Ejecución"),"-",""))</f>
        <v/>
      </c>
      <c r="M151" s="126"/>
      <c r="N151" s="182" t="str">
        <f t="shared" si="4"/>
        <v/>
      </c>
      <c r="O151" s="178" t="s">
        <v>1150</v>
      </c>
      <c r="P151" s="81"/>
    </row>
    <row r="152" spans="1:16" s="7" customFormat="1" ht="24.75" customHeight="1" outlineLevel="1" x14ac:dyDescent="0.25">
      <c r="A152" s="145">
        <v>39</v>
      </c>
      <c r="B152" s="176" t="s">
        <v>2672</v>
      </c>
      <c r="C152" s="177" t="s">
        <v>31</v>
      </c>
      <c r="D152" s="123"/>
      <c r="E152" s="146"/>
      <c r="F152" s="146"/>
      <c r="G152" s="173" t="str">
        <f t="shared" si="3"/>
        <v/>
      </c>
      <c r="H152" s="124"/>
      <c r="I152" s="123"/>
      <c r="J152" s="123"/>
      <c r="K152" s="68"/>
      <c r="L152" s="102" t="str">
        <f>+IF(AND(K152&gt;0,O152="Ejecución"),(K152/877802)*Tabla289[[#This Row],[% participación]],IF(AND(K152&gt;0,O152&lt;&gt;"Ejecución"),"-",""))</f>
        <v/>
      </c>
      <c r="M152" s="126"/>
      <c r="N152" s="182" t="str">
        <f t="shared" si="4"/>
        <v/>
      </c>
      <c r="O152" s="178" t="s">
        <v>1150</v>
      </c>
      <c r="P152" s="81"/>
    </row>
    <row r="153" spans="1:16" s="7" customFormat="1" ht="24.75" customHeight="1" outlineLevel="1" x14ac:dyDescent="0.25">
      <c r="A153" s="145">
        <v>40</v>
      </c>
      <c r="B153" s="176" t="s">
        <v>2672</v>
      </c>
      <c r="C153" s="177" t="s">
        <v>31</v>
      </c>
      <c r="D153" s="123"/>
      <c r="E153" s="146"/>
      <c r="F153" s="146"/>
      <c r="G153" s="173" t="str">
        <f t="shared" si="3"/>
        <v/>
      </c>
      <c r="H153" s="124"/>
      <c r="I153" s="123"/>
      <c r="J153" s="123"/>
      <c r="K153" s="68"/>
      <c r="L153" s="102" t="str">
        <f>+IF(AND(K153&gt;0,O153="Ejecución"),(K153/877802)*Tabla289[[#This Row],[% participación]],IF(AND(K153&gt;0,O153&lt;&gt;"Ejecución"),"-",""))</f>
        <v/>
      </c>
      <c r="M153" s="126"/>
      <c r="N153" s="182" t="str">
        <f t="shared" si="4"/>
        <v/>
      </c>
      <c r="O153" s="178" t="s">
        <v>1150</v>
      </c>
      <c r="P153" s="81"/>
    </row>
    <row r="154" spans="1:16" s="7" customFormat="1" ht="24.75" customHeight="1" outlineLevel="1" x14ac:dyDescent="0.25">
      <c r="A154" s="145">
        <v>41</v>
      </c>
      <c r="B154" s="176" t="s">
        <v>2672</v>
      </c>
      <c r="C154" s="177" t="s">
        <v>31</v>
      </c>
      <c r="D154" s="123"/>
      <c r="E154" s="146"/>
      <c r="F154" s="146"/>
      <c r="G154" s="173" t="str">
        <f t="shared" si="3"/>
        <v/>
      </c>
      <c r="H154" s="124"/>
      <c r="I154" s="123"/>
      <c r="J154" s="123"/>
      <c r="K154" s="68"/>
      <c r="L154" s="102" t="str">
        <f>+IF(AND(K154&gt;0,O154="Ejecución"),(K154/877802)*Tabla289[[#This Row],[% participación]],IF(AND(K154&gt;0,O154&lt;&gt;"Ejecución"),"-",""))</f>
        <v/>
      </c>
      <c r="M154" s="126"/>
      <c r="N154" s="182" t="str">
        <f t="shared" si="4"/>
        <v/>
      </c>
      <c r="O154" s="178" t="s">
        <v>1150</v>
      </c>
      <c r="P154" s="81"/>
    </row>
    <row r="155" spans="1:16" s="7" customFormat="1" ht="24.75" customHeight="1" outlineLevel="1" x14ac:dyDescent="0.25">
      <c r="A155" s="145">
        <v>42</v>
      </c>
      <c r="B155" s="176" t="s">
        <v>2672</v>
      </c>
      <c r="C155" s="177" t="s">
        <v>31</v>
      </c>
      <c r="D155" s="123"/>
      <c r="E155" s="146"/>
      <c r="F155" s="146"/>
      <c r="G155" s="173" t="str">
        <f t="shared" si="3"/>
        <v/>
      </c>
      <c r="H155" s="124"/>
      <c r="I155" s="123"/>
      <c r="J155" s="123"/>
      <c r="K155" s="68"/>
      <c r="L155" s="102" t="str">
        <f>+IF(AND(K155&gt;0,O155="Ejecución"),(K155/877802)*Tabla289[[#This Row],[% participación]],IF(AND(K155&gt;0,O155&lt;&gt;"Ejecución"),"-",""))</f>
        <v/>
      </c>
      <c r="M155" s="126"/>
      <c r="N155" s="182" t="str">
        <f t="shared" si="4"/>
        <v/>
      </c>
      <c r="O155" s="178" t="s">
        <v>1150</v>
      </c>
      <c r="P155" s="81"/>
    </row>
    <row r="156" spans="1:16" s="7" customFormat="1" ht="24" customHeight="1" outlineLevel="1" x14ac:dyDescent="0.25">
      <c r="A156" s="145">
        <v>43</v>
      </c>
      <c r="B156" s="176" t="s">
        <v>2672</v>
      </c>
      <c r="C156" s="177" t="s">
        <v>31</v>
      </c>
      <c r="D156" s="123"/>
      <c r="E156" s="146"/>
      <c r="F156" s="146"/>
      <c r="G156" s="173" t="str">
        <f t="shared" si="3"/>
        <v/>
      </c>
      <c r="H156" s="124"/>
      <c r="I156" s="123"/>
      <c r="J156" s="123"/>
      <c r="K156" s="68"/>
      <c r="L156" s="102" t="str">
        <f>+IF(AND(K156&gt;0,O156="Ejecución"),(K156/877802)*Tabla289[[#This Row],[% participación]],IF(AND(K156&gt;0,O156&lt;&gt;"Ejecución"),"-",""))</f>
        <v/>
      </c>
      <c r="M156" s="126"/>
      <c r="N156" s="182" t="str">
        <f t="shared" si="4"/>
        <v/>
      </c>
      <c r="O156" s="178" t="s">
        <v>1150</v>
      </c>
      <c r="P156" s="81"/>
    </row>
    <row r="157" spans="1:16" s="7" customFormat="1" ht="24.75" customHeight="1" outlineLevel="1" x14ac:dyDescent="0.25">
      <c r="A157" s="145">
        <v>44</v>
      </c>
      <c r="B157" s="176" t="s">
        <v>2672</v>
      </c>
      <c r="C157" s="177" t="s">
        <v>31</v>
      </c>
      <c r="D157" s="123"/>
      <c r="E157" s="146"/>
      <c r="F157" s="146"/>
      <c r="G157" s="173" t="str">
        <f t="shared" si="3"/>
        <v/>
      </c>
      <c r="H157" s="124"/>
      <c r="I157" s="123"/>
      <c r="J157" s="123"/>
      <c r="K157" s="68"/>
      <c r="L157" s="102" t="str">
        <f>+IF(AND(K157&gt;0,O157="Ejecución"),(K157/877802)*Tabla289[[#This Row],[% participación]],IF(AND(K157&gt;0,O157&lt;&gt;"Ejecución"),"-",""))</f>
        <v/>
      </c>
      <c r="M157" s="126"/>
      <c r="N157" s="182" t="str">
        <f t="shared" si="4"/>
        <v/>
      </c>
      <c r="O157" s="178" t="s">
        <v>1150</v>
      </c>
      <c r="P157" s="81"/>
    </row>
    <row r="158" spans="1:16" s="7" customFormat="1" ht="24.75" customHeight="1" outlineLevel="1" x14ac:dyDescent="0.25">
      <c r="A158" s="145">
        <v>45</v>
      </c>
      <c r="B158" s="176" t="s">
        <v>2672</v>
      </c>
      <c r="C158" s="177" t="s">
        <v>31</v>
      </c>
      <c r="D158" s="123"/>
      <c r="E158" s="146"/>
      <c r="F158" s="146"/>
      <c r="G158" s="173" t="str">
        <f t="shared" si="3"/>
        <v/>
      </c>
      <c r="H158" s="124"/>
      <c r="I158" s="123"/>
      <c r="J158" s="123"/>
      <c r="K158" s="68"/>
      <c r="L158" s="102" t="str">
        <f>+IF(AND(K158&gt;0,O158="Ejecución"),(K158/877802)*Tabla289[[#This Row],[% participación]],IF(AND(K158&gt;0,O158&lt;&gt;"Ejecución"),"-",""))</f>
        <v/>
      </c>
      <c r="M158" s="126"/>
      <c r="N158" s="182" t="str">
        <f t="shared" si="4"/>
        <v/>
      </c>
      <c r="O158" s="178" t="s">
        <v>1150</v>
      </c>
      <c r="P158" s="81"/>
    </row>
    <row r="159" spans="1:16" s="7" customFormat="1" ht="24.75" customHeight="1" outlineLevel="1" x14ac:dyDescent="0.25">
      <c r="A159" s="145">
        <v>46</v>
      </c>
      <c r="B159" s="176" t="s">
        <v>2672</v>
      </c>
      <c r="C159" s="177" t="s">
        <v>31</v>
      </c>
      <c r="D159" s="123"/>
      <c r="E159" s="146"/>
      <c r="F159" s="146"/>
      <c r="G159" s="173" t="str">
        <f t="shared" si="3"/>
        <v/>
      </c>
      <c r="H159" s="124"/>
      <c r="I159" s="123"/>
      <c r="J159" s="123"/>
      <c r="K159" s="68"/>
      <c r="L159" s="102" t="str">
        <f>+IF(AND(K159&gt;0,O159="Ejecución"),(K159/877802)*Tabla289[[#This Row],[% participación]],IF(AND(K159&gt;0,O159&lt;&gt;"Ejecución"),"-",""))</f>
        <v/>
      </c>
      <c r="M159" s="126"/>
      <c r="N159" s="182" t="str">
        <f t="shared" si="4"/>
        <v/>
      </c>
      <c r="O159" s="178" t="s">
        <v>1150</v>
      </c>
      <c r="P159" s="81"/>
    </row>
    <row r="160" spans="1:16" s="7" customFormat="1" ht="24.75" customHeight="1" outlineLevel="1" thickBot="1" x14ac:dyDescent="0.3">
      <c r="A160" s="145">
        <v>47</v>
      </c>
      <c r="B160" s="176" t="s">
        <v>2672</v>
      </c>
      <c r="C160" s="177" t="s">
        <v>31</v>
      </c>
      <c r="D160" s="123"/>
      <c r="E160" s="146"/>
      <c r="F160" s="146"/>
      <c r="G160" s="173" t="str">
        <f t="shared" si="3"/>
        <v/>
      </c>
      <c r="H160" s="124"/>
      <c r="I160" s="123"/>
      <c r="J160" s="123"/>
      <c r="K160" s="68"/>
      <c r="L160" s="102" t="str">
        <f>+IF(AND(K160&gt;0,O160="Ejecución"),(K160/877802)*Tabla289[[#This Row],[% participación]],IF(AND(K160&gt;0,O160&lt;&gt;"Ejecución"),"-",""))</f>
        <v/>
      </c>
      <c r="M160" s="126"/>
      <c r="N160" s="182" t="str">
        <f t="shared" si="4"/>
        <v/>
      </c>
      <c r="O160" s="178" t="s">
        <v>1150</v>
      </c>
      <c r="P160" s="81"/>
    </row>
    <row r="161" spans="1:28" ht="23.1" customHeight="1" thickBot="1" x14ac:dyDescent="0.3">
      <c r="O161" s="186" t="str">
        <f>HYPERLINK("#Integrante_4!A1","INICIO")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8"/>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56" t="s">
        <v>2648</v>
      </c>
      <c r="J167" s="257"/>
      <c r="K167" s="257"/>
      <c r="L167" s="257"/>
      <c r="M167" s="257"/>
      <c r="N167" s="257"/>
      <c r="O167" s="258"/>
      <c r="U167" s="51"/>
    </row>
    <row r="168" spans="1:28" x14ac:dyDescent="0.25">
      <c r="A168" s="9"/>
      <c r="B168" s="267" t="s">
        <v>2663</v>
      </c>
      <c r="C168" s="267"/>
      <c r="D168" s="267"/>
      <c r="E168" s="8"/>
      <c r="F168" s="5"/>
      <c r="H168" s="83" t="s">
        <v>2662</v>
      </c>
      <c r="I168" s="256"/>
      <c r="J168" s="257"/>
      <c r="K168" s="257"/>
      <c r="L168" s="257"/>
      <c r="M168" s="257"/>
      <c r="N168" s="257"/>
      <c r="O168" s="258"/>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8"/>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86" t="str">
        <f>HYPERLINK("#Integrante_4!A1","INICIO")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165"/>
      <c r="S177" s="19"/>
      <c r="T177" s="19"/>
      <c r="U177" s="19"/>
      <c r="V177" s="19"/>
      <c r="W177" s="19"/>
      <c r="X177" s="19"/>
      <c r="Y177" s="19"/>
      <c r="Z177" s="19"/>
      <c r="AA177" s="19"/>
      <c r="AB177" s="19"/>
    </row>
    <row r="178" spans="1:28" ht="23.25" x14ac:dyDescent="0.25">
      <c r="A178" s="9"/>
      <c r="B178" s="260"/>
      <c r="C178" s="261"/>
      <c r="D178" s="262"/>
      <c r="E178" s="165" t="s">
        <v>2621</v>
      </c>
      <c r="F178" s="165" t="s">
        <v>2622</v>
      </c>
      <c r="G178" s="165" t="s">
        <v>2623</v>
      </c>
      <c r="H178" s="5"/>
      <c r="I178" s="260"/>
      <c r="J178" s="261"/>
      <c r="K178" s="261"/>
      <c r="L178" s="262"/>
      <c r="M178" s="242"/>
      <c r="O178" s="8"/>
      <c r="Q178" s="19"/>
      <c r="R178" s="165" t="s">
        <v>2623</v>
      </c>
      <c r="S178" s="19"/>
      <c r="T178" s="19"/>
      <c r="U178" s="19"/>
      <c r="V178" s="19"/>
      <c r="W178" s="19"/>
      <c r="X178" s="19"/>
      <c r="Y178" s="19"/>
      <c r="Z178" s="19"/>
      <c r="AA178" s="19"/>
      <c r="AB178" s="19"/>
    </row>
    <row r="179" spans="1:28" ht="23.25" x14ac:dyDescent="0.25">
      <c r="A179" s="9"/>
      <c r="B179" s="230" t="s">
        <v>2671</v>
      </c>
      <c r="C179" s="230"/>
      <c r="D179" s="230"/>
      <c r="E179" s="24">
        <v>0.02</v>
      </c>
      <c r="F179" s="179"/>
      <c r="G179" s="180" t="str">
        <f>IF(F179&gt;0,SUM(E179+F179),"")</f>
        <v/>
      </c>
      <c r="H179" s="5"/>
      <c r="I179" s="221" t="s">
        <v>2675</v>
      </c>
      <c r="J179" s="222"/>
      <c r="K179" s="222"/>
      <c r="L179" s="223"/>
      <c r="M179" s="179"/>
      <c r="O179" s="8"/>
      <c r="Q179" s="19"/>
      <c r="R179" s="180" t="str">
        <f>IF(M179&gt;0,SUM(L179+M179),"")</f>
        <v/>
      </c>
      <c r="S179" s="19"/>
      <c r="T179" s="19"/>
      <c r="U179" s="19"/>
      <c r="V179" s="19"/>
      <c r="W179" s="19"/>
      <c r="X179" s="19"/>
      <c r="Y179" s="19"/>
      <c r="Z179" s="19"/>
      <c r="AA179" s="19"/>
      <c r="AB179" s="19"/>
    </row>
    <row r="180" spans="1:28" ht="23.25" hidden="1" x14ac:dyDescent="0.25">
      <c r="A180" s="9"/>
      <c r="B180" s="230" t="s">
        <v>1165</v>
      </c>
      <c r="C180" s="230"/>
      <c r="D180" s="230"/>
      <c r="E180" s="24">
        <v>0.02</v>
      </c>
      <c r="F180" s="69"/>
      <c r="G180" s="164" t="str">
        <f>IF(F180&gt;0,SUM(E180+F180),"")</f>
        <v/>
      </c>
      <c r="H180" s="5"/>
      <c r="I180" s="221" t="s">
        <v>1169</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64" t="str">
        <f>IF(F181&gt;0,SUM(E181+F181),"")</f>
        <v/>
      </c>
      <c r="H181" s="5"/>
      <c r="I181" s="221" t="s">
        <v>1170</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64" t="str">
        <f>IF(F182&gt;0,SUM(E182+F182),"")</f>
        <v/>
      </c>
      <c r="H182" s="5"/>
      <c r="I182" s="221" t="s">
        <v>1171</v>
      </c>
      <c r="J182" s="222"/>
      <c r="K182" s="223"/>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31" t="s">
        <v>2633</v>
      </c>
      <c r="L185" s="231"/>
      <c r="M185" s="96">
        <f>+J185*K20</f>
        <v>0</v>
      </c>
      <c r="N185" s="97"/>
      <c r="O185" s="98"/>
    </row>
    <row r="186" spans="1:28" ht="15.75" thickBot="1" x14ac:dyDescent="0.3">
      <c r="A186" s="10"/>
      <c r="B186" s="99"/>
      <c r="C186" s="99"/>
      <c r="D186" s="99"/>
      <c r="E186" s="99"/>
      <c r="F186" s="99"/>
      <c r="G186" s="99"/>
      <c r="H186" s="99"/>
      <c r="I186" s="181" t="s">
        <v>2676</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8"/>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6" t="s">
        <v>2641</v>
      </c>
      <c r="C192" s="246"/>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8"/>
    </row>
    <row r="198" spans="1:18" ht="21.75" thickBot="1" x14ac:dyDescent="0.3">
      <c r="A198" s="9"/>
      <c r="B198" s="5"/>
      <c r="C198" s="5"/>
      <c r="D198" s="5"/>
      <c r="E198" s="5"/>
      <c r="F198" s="5"/>
      <c r="G198" s="5"/>
      <c r="H198" s="5"/>
      <c r="I198" s="5"/>
      <c r="J198" s="5"/>
      <c r="K198" s="5"/>
      <c r="L198" s="5"/>
      <c r="M198" s="5"/>
      <c r="N198" s="5"/>
      <c r="O198" s="186" t="str">
        <f>HYPERLINK("#Integrante_4!A1","INICIO")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300-000000000000}">
      <formula1>100000000</formula1>
      <formula2>999999999</formula2>
    </dataValidation>
    <dataValidation type="textLength" showInputMessage="1" showErrorMessage="1" errorTitle="Error" error="Debe tener un máximo de 20 caracteres" sqref="C15" xr:uid="{00000000-0002-0000-0300-000001000000}">
      <formula1>0</formula1>
      <formula2>25</formula2>
    </dataValidation>
    <dataValidation type="whole" allowBlank="1" showInputMessage="1" showErrorMessage="1" sqref="E193" xr:uid="{00000000-0002-0000-0300-000002000000}">
      <formula1>1</formula1>
      <formula2>1000000</formula2>
    </dataValidation>
    <dataValidation type="textLength" allowBlank="1" showInputMessage="1" showErrorMessage="1" sqref="H193" xr:uid="{00000000-0002-0000-0300-000003000000}">
      <formula1>3</formula1>
      <formula2>100</formula2>
    </dataValidation>
    <dataValidation type="decimal" allowBlank="1" showInputMessage="1" showErrorMessage="1" sqref="N114:N160" xr:uid="{00000000-0002-0000-0300-000004000000}">
      <formula1>0</formula1>
      <formula2>100</formula2>
    </dataValidation>
    <dataValidation type="date" allowBlank="1" showInputMessage="1" showErrorMessage="1" sqref="E114:F160 K193 C193 F48:F107" xr:uid="{00000000-0002-0000-0300-000005000000}">
      <formula1>1</formula1>
      <formula2>401769</formula2>
    </dataValidation>
    <dataValidation type="date" allowBlank="1" showInputMessage="1" showErrorMessage="1" sqref="L20:M35" xr:uid="{00000000-0002-0000-0300-000006000000}">
      <formula1>32874</formula1>
      <formula2>54789</formula2>
    </dataValidation>
    <dataValidation type="whole" allowBlank="1" showInputMessage="1" showErrorMessage="1" sqref="K21:K35" xr:uid="{00000000-0002-0000-0300-000007000000}">
      <formula1>0</formula1>
      <formula2>9999999999</formula2>
    </dataValidation>
    <dataValidation type="whole" allowBlank="1" showInputMessage="1" showErrorMessage="1" sqref="K20" xr:uid="{00000000-0002-0000-0300-000008000000}">
      <formula1>0</formula1>
      <formula2>99999999999</formula2>
    </dataValidation>
    <dataValidation type="whole" showInputMessage="1" showErrorMessage="1" sqref="B20" xr:uid="{00000000-0002-0000-0300-000009000000}">
      <formula1>100000000</formula1>
      <formula2>999999999</formula2>
    </dataValidation>
    <dataValidation type="list" showInputMessage="1" showErrorMessage="1" sqref="G167" xr:uid="{00000000-0002-0000-0300-00000A000000}">
      <formula1>SinoA</formula1>
    </dataValidation>
    <dataValidation type="whole" allowBlank="1" showInputMessage="1" showErrorMessage="1" sqref="K114:K160" xr:uid="{00000000-0002-0000-0300-00000B000000}">
      <formula1>0</formula1>
      <formula2>9999999999999</formula2>
    </dataValidation>
    <dataValidation type="list" showInputMessage="1" showErrorMessage="1" sqref="J24" xr:uid="{00000000-0002-0000-0300-00000C000000}">
      <formula1>INDIRECT(DEPeseldt5)</formula1>
    </dataValidation>
    <dataValidation type="list" showInputMessage="1" showErrorMessage="1" sqref="J23" xr:uid="{00000000-0002-0000-0300-00000D000000}">
      <formula1>INDIRECT(DEPeseldt4)</formula1>
    </dataValidation>
    <dataValidation type="list" showInputMessage="1" showErrorMessage="1" sqref="J22" xr:uid="{00000000-0002-0000-0300-00000E000000}">
      <formula1>INDIRECT(DEPeseldt3)</formula1>
    </dataValidation>
    <dataValidation type="list" showInputMessage="1" showErrorMessage="1" sqref="J21" xr:uid="{00000000-0002-0000-0300-00000F000000}">
      <formula1>INDIRECT(DEPeseldt2)</formula1>
    </dataValidation>
    <dataValidation type="list" showInputMessage="1" showErrorMessage="1" sqref="J20" xr:uid="{00000000-0002-0000-0300-000010000000}">
      <formula1>INDIRECT(DEPeseldt1)</formula1>
    </dataValidation>
    <dataValidation showInputMessage="1" showErrorMessage="1" sqref="B38 B21:B35 J15 C114:C160 O114:O160" xr:uid="{00000000-0002-0000-0300-000011000000}"/>
    <dataValidation type="list" showInputMessage="1" showErrorMessage="1" sqref="J48" xr:uid="{00000000-0002-0000-0300-000012000000}">
      <formula1>INDIRECT(DptoSel1)</formula1>
    </dataValidation>
    <dataValidation type="list" showInputMessage="1" showErrorMessage="1" sqref="J49" xr:uid="{00000000-0002-0000-0300-000013000000}">
      <formula1>INDIRECT(DptoSel2)</formula1>
    </dataValidation>
    <dataValidation type="list" showInputMessage="1" showErrorMessage="1" sqref="J50" xr:uid="{00000000-0002-0000-0300-000014000000}">
      <formula1>INDIRECT(DptoSel3)</formula1>
    </dataValidation>
    <dataValidation type="list" showInputMessage="1" showErrorMessage="1" sqref="J51" xr:uid="{00000000-0002-0000-0300-000015000000}">
      <formula1>INDIRECT(DptoSel4)</formula1>
    </dataValidation>
    <dataValidation type="list" showInputMessage="1" showErrorMessage="1" sqref="J52" xr:uid="{00000000-0002-0000-0300-000016000000}">
      <formula1>INDIRECT(DptoSel5)</formula1>
    </dataValidation>
    <dataValidation type="list" showInputMessage="1" showErrorMessage="1" sqref="J53" xr:uid="{00000000-0002-0000-0300-000017000000}">
      <formula1>INDIRECT(DptoSel6)</formula1>
    </dataValidation>
    <dataValidation type="list" showInputMessage="1" showErrorMessage="1" sqref="J54" xr:uid="{00000000-0002-0000-0300-000018000000}">
      <formula1>INDIRECT(DptoSel7)</formula1>
    </dataValidation>
    <dataValidation type="list" showInputMessage="1" showErrorMessage="1" sqref="J55" xr:uid="{00000000-0002-0000-0300-000019000000}">
      <formula1>INDIRECT(DptoSel8)</formula1>
    </dataValidation>
    <dataValidation type="list" showInputMessage="1" showErrorMessage="1" sqref="J56" xr:uid="{00000000-0002-0000-0300-00001A000000}">
      <formula1>INDIRECT(DptoSel9)</formula1>
    </dataValidation>
    <dataValidation type="list" showInputMessage="1" showErrorMessage="1" sqref="I114:I160 I20:I35 I48:I107" xr:uid="{00000000-0002-0000-0300-00001B000000}">
      <formula1>DEPARTAMENTO</formula1>
    </dataValidation>
    <dataValidation type="list" showInputMessage="1" showErrorMessage="1" sqref="J114:J160 J25:J35 J57:J107" xr:uid="{00000000-0002-0000-0300-00001C000000}">
      <formula1>INDIRECT(I25)</formula1>
    </dataValidation>
    <dataValidation type="date" allowBlank="1" showInputMessage="1" showErrorMessage="1" sqref="E48:E107" xr:uid="{00000000-0002-0000-0300-00001D000000}">
      <formula1>1</formula1>
      <formula2>54789</formula2>
    </dataValidation>
    <dataValidation type="whole" allowBlank="1" showInputMessage="1" showErrorMessage="1" sqref="K48:K107" xr:uid="{00000000-0002-0000-0300-00001E000000}">
      <formula1>0</formula1>
      <formula2>99999999999999900</formula2>
    </dataValidation>
    <dataValidation type="decimal" allowBlank="1" showInputMessage="1" showErrorMessage="1" sqref="M179" xr:uid="{00000000-0002-0000-0300-00001F000000}">
      <formula1>0.02</formula1>
      <formula2>0.05</formula2>
    </dataValidation>
    <dataValidation type="decimal" allowBlank="1" showInputMessage="1" showErrorMessage="1" sqref="N15" xr:uid="{00000000-0002-0000-0300-000020000000}">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300-000021000000}">
          <x14:formula1>
            <xm:f>Listas!$B$2:$B$3</xm:f>
          </x14:formula1>
          <xm:sqref>D167 M114:M160 N165 O48:O107 L48:L107</xm:sqref>
        </x14:dataValidation>
        <x14:dataValidation type="list" showInputMessage="1" showErrorMessage="1" xr:uid="{00000000-0002-0000-0300-000022000000}">
          <x14:formula1>
            <xm:f>Listas!$F$2:$F$34</xm:f>
          </x14:formula1>
          <xm:sqref>H15</xm:sqref>
        </x14:dataValidation>
        <x14:dataValidation type="list" showInputMessage="1" showErrorMessage="1" xr:uid="{00000000-0002-0000-0300-000023000000}">
          <x14:formula1>
            <xm:f>Listas!$A$2:$A$4</xm:f>
          </x14:formula1>
          <xm:sqref>C48:C107</xm:sqref>
        </x14:dataValidation>
        <x14:dataValidation type="list" showInputMessage="1" showErrorMessage="1" xr:uid="{00000000-0002-0000-0300-000024000000}">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44194.997465509259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HYPERLINK("#Integrante_5!B20","IDENTIFICACIÓN DEL OFERENTE")</f>
        <v>IDENTIFICACIÓN DEL OFERENTE</v>
      </c>
      <c r="C8" s="189"/>
      <c r="D8" s="193"/>
      <c r="E8" s="209" t="str">
        <f>HYPERLINK("#Integrante_5!A109","CAPACIDAD RESIDUAL")</f>
        <v>CAPACIDAD RESIDUAL</v>
      </c>
      <c r="F8" s="210"/>
      <c r="G8" s="211"/>
      <c r="H8" s="194"/>
      <c r="I8" s="186" t="str">
        <f>HYPERLINK("#Integrante_5!N162","DISCAPACIDAD")</f>
        <v>DISCAPACIDAD</v>
      </c>
      <c r="J8" s="190"/>
      <c r="K8" s="186" t="str">
        <f>HYPERLINK("#Integrante_5!A188","TRAYECTORIA")</f>
        <v>TRAYECTORIA</v>
      </c>
      <c r="L8" s="189"/>
      <c r="M8" s="36"/>
      <c r="N8" s="36"/>
      <c r="O8" s="43"/>
    </row>
    <row r="9" spans="1:20" ht="30.75" customHeight="1" thickBot="1" x14ac:dyDescent="0.3">
      <c r="A9" s="192"/>
      <c r="B9" s="186" t="str">
        <f>HYPERLINK("#Integrante_5!I20","DATOS CONTRATO INVITACIÓN")</f>
        <v>DATOS CONTRATO INVITACIÓN</v>
      </c>
      <c r="C9" s="189"/>
      <c r="D9" s="189"/>
      <c r="E9" s="209" t="str">
        <f>HYPERLINK("#Integrante_5!A162","TALENTO HUMANO")</f>
        <v>TALENTO HUMANO</v>
      </c>
      <c r="F9" s="210"/>
      <c r="G9" s="211"/>
      <c r="H9" s="194"/>
      <c r="I9" s="186" t="str">
        <f>HYPERLINK("#Integrante_5!B176","CONTRAPARTIDA ADICIONAL")</f>
        <v>CONTRAPARTIDA ADICIONAL</v>
      </c>
      <c r="J9" s="191"/>
      <c r="K9" s="186" t="str">
        <f>HYPERLINK("#Integrante_5!A199","ACEPTACIÓN")</f>
        <v>ACEPTACIÓN</v>
      </c>
      <c r="L9" s="189"/>
      <c r="M9" s="36"/>
      <c r="N9" s="36"/>
      <c r="O9" s="43"/>
    </row>
    <row r="10" spans="1:20" ht="30.75" customHeight="1" thickBot="1" x14ac:dyDescent="0.3">
      <c r="A10" s="192"/>
      <c r="B10" s="186" t="str">
        <f>HYPERLINK("#Integrante_5!B48","EXPERIENCIA TERRITORIAL")</f>
        <v>EXPERIENCIA TERRITORIAL</v>
      </c>
      <c r="C10" s="189"/>
      <c r="D10" s="189"/>
      <c r="E10" s="209" t="str">
        <f>HYPERLINK("#Integrante_5!F162","INFRAESTRUCTURA")</f>
        <v>INFRAESTRUCTURA</v>
      </c>
      <c r="F10" s="210"/>
      <c r="G10" s="211"/>
      <c r="H10" s="194"/>
      <c r="I10" s="186" t="str">
        <f>HYPERLINK("#Integrante_5!L176","VALOR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2" t="s">
        <v>8</v>
      </c>
      <c r="M15" s="202"/>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2670</v>
      </c>
      <c r="F20" s="163"/>
      <c r="G20" s="5"/>
      <c r="H20" s="212"/>
      <c r="I20" s="150"/>
      <c r="J20" s="151"/>
      <c r="K20" s="152"/>
      <c r="L20" s="153"/>
      <c r="M20" s="153"/>
      <c r="N20" s="136">
        <f>+(M20-L20)/30</f>
        <v>0</v>
      </c>
      <c r="O20" s="139"/>
      <c r="U20" s="135"/>
      <c r="V20" s="107">
        <f ca="1">NOW()</f>
        <v>44194.997465509259</v>
      </c>
      <c r="W20" s="107">
        <f ca="1">NOW()</f>
        <v>44194.997465509259</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e">
        <f>VLOOKUP(B20,EAS!A2:B1439,2,0)</f>
        <v>#N/A</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5">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5">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5">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5">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5">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5">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5">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5">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5">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5">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5">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5">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5">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5">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5">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5">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5">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5">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5">
      <c r="A67" s="145">
        <v>20</v>
      </c>
      <c r="B67" s="124"/>
      <c r="C67" s="126"/>
      <c r="D67" s="123"/>
      <c r="E67" s="146"/>
      <c r="F67" s="146"/>
      <c r="G67" s="173" t="str">
        <f t="shared" si="1"/>
        <v/>
      </c>
      <c r="H67" s="124"/>
      <c r="I67" s="123"/>
      <c r="J67" s="123"/>
      <c r="K67" s="125"/>
      <c r="L67" s="126"/>
      <c r="M67" s="182"/>
      <c r="N67" s="126"/>
      <c r="O67" s="126"/>
      <c r="P67" s="81"/>
    </row>
    <row r="68" spans="1:16" s="7" customFormat="1" ht="24.75" customHeight="1" outlineLevel="1" x14ac:dyDescent="0.25">
      <c r="A68" s="145">
        <v>21</v>
      </c>
      <c r="B68" s="124"/>
      <c r="C68" s="126"/>
      <c r="D68" s="123"/>
      <c r="E68" s="146"/>
      <c r="F68" s="146"/>
      <c r="G68" s="173" t="str">
        <f t="shared" si="1"/>
        <v/>
      </c>
      <c r="H68" s="124"/>
      <c r="I68" s="123"/>
      <c r="J68" s="123"/>
      <c r="K68" s="125"/>
      <c r="L68" s="126"/>
      <c r="M68" s="182"/>
      <c r="N68" s="126"/>
      <c r="O68" s="126"/>
      <c r="P68" s="81"/>
    </row>
    <row r="69" spans="1:16" s="7" customFormat="1" ht="24.75" customHeight="1" outlineLevel="1" x14ac:dyDescent="0.25">
      <c r="A69" s="145">
        <v>22</v>
      </c>
      <c r="B69" s="124"/>
      <c r="C69" s="126"/>
      <c r="D69" s="123"/>
      <c r="E69" s="146"/>
      <c r="F69" s="146"/>
      <c r="G69" s="173" t="str">
        <f t="shared" si="1"/>
        <v/>
      </c>
      <c r="H69" s="124"/>
      <c r="I69" s="123"/>
      <c r="J69" s="123"/>
      <c r="K69" s="125"/>
      <c r="L69" s="126"/>
      <c r="M69" s="182"/>
      <c r="N69" s="126"/>
      <c r="O69" s="126"/>
      <c r="P69" s="81"/>
    </row>
    <row r="70" spans="1:16" s="7" customFormat="1" ht="24.75" customHeight="1" outlineLevel="1" x14ac:dyDescent="0.25">
      <c r="A70" s="145">
        <v>23</v>
      </c>
      <c r="B70" s="124"/>
      <c r="C70" s="126"/>
      <c r="D70" s="123"/>
      <c r="E70" s="146"/>
      <c r="F70" s="146"/>
      <c r="G70" s="173" t="str">
        <f t="shared" si="1"/>
        <v/>
      </c>
      <c r="H70" s="124"/>
      <c r="I70" s="123"/>
      <c r="J70" s="123"/>
      <c r="K70" s="125"/>
      <c r="L70" s="126"/>
      <c r="M70" s="182"/>
      <c r="N70" s="126"/>
      <c r="O70" s="126"/>
      <c r="P70" s="81"/>
    </row>
    <row r="71" spans="1:16" s="7" customFormat="1" ht="24.75" customHeight="1" outlineLevel="1" x14ac:dyDescent="0.25">
      <c r="A71" s="145">
        <v>24</v>
      </c>
      <c r="B71" s="124"/>
      <c r="C71" s="126"/>
      <c r="D71" s="123"/>
      <c r="E71" s="146"/>
      <c r="F71" s="146"/>
      <c r="G71" s="173" t="str">
        <f t="shared" si="1"/>
        <v/>
      </c>
      <c r="H71" s="124"/>
      <c r="I71" s="123"/>
      <c r="J71" s="123"/>
      <c r="K71" s="125"/>
      <c r="L71" s="126"/>
      <c r="M71" s="182"/>
      <c r="N71" s="126"/>
      <c r="O71" s="126"/>
      <c r="P71" s="81"/>
    </row>
    <row r="72" spans="1:16" s="7" customFormat="1" ht="24.75" customHeight="1" outlineLevel="1" x14ac:dyDescent="0.25">
      <c r="A72" s="145">
        <v>25</v>
      </c>
      <c r="B72" s="124"/>
      <c r="C72" s="126"/>
      <c r="D72" s="123"/>
      <c r="E72" s="146"/>
      <c r="F72" s="146"/>
      <c r="G72" s="173" t="str">
        <f t="shared" si="1"/>
        <v/>
      </c>
      <c r="H72" s="124"/>
      <c r="I72" s="123"/>
      <c r="J72" s="123"/>
      <c r="K72" s="125"/>
      <c r="L72" s="126"/>
      <c r="M72" s="182"/>
      <c r="N72" s="126"/>
      <c r="O72" s="126"/>
      <c r="P72" s="81"/>
    </row>
    <row r="73" spans="1:16" s="7" customFormat="1" ht="24.75" customHeight="1" outlineLevel="1" x14ac:dyDescent="0.25">
      <c r="A73" s="145">
        <v>26</v>
      </c>
      <c r="B73" s="124"/>
      <c r="C73" s="126"/>
      <c r="D73" s="123"/>
      <c r="E73" s="146"/>
      <c r="F73" s="146"/>
      <c r="G73" s="173" t="str">
        <f t="shared" si="1"/>
        <v/>
      </c>
      <c r="H73" s="124"/>
      <c r="I73" s="123"/>
      <c r="J73" s="123"/>
      <c r="K73" s="125"/>
      <c r="L73" s="126"/>
      <c r="M73" s="182"/>
      <c r="N73" s="126"/>
      <c r="O73" s="126"/>
      <c r="P73" s="81"/>
    </row>
    <row r="74" spans="1:16" s="7" customFormat="1" ht="24.75" customHeight="1" outlineLevel="1" x14ac:dyDescent="0.25">
      <c r="A74" s="145">
        <v>27</v>
      </c>
      <c r="B74" s="124"/>
      <c r="C74" s="126"/>
      <c r="D74" s="123"/>
      <c r="E74" s="146"/>
      <c r="F74" s="146"/>
      <c r="G74" s="173" t="str">
        <f t="shared" si="1"/>
        <v/>
      </c>
      <c r="H74" s="124"/>
      <c r="I74" s="123"/>
      <c r="J74" s="123"/>
      <c r="K74" s="125"/>
      <c r="L74" s="126"/>
      <c r="M74" s="182"/>
      <c r="N74" s="126"/>
      <c r="O74" s="126"/>
      <c r="P74" s="81"/>
    </row>
    <row r="75" spans="1:16" s="7" customFormat="1" ht="24.75" customHeight="1" outlineLevel="1" x14ac:dyDescent="0.25">
      <c r="A75" s="145">
        <v>28</v>
      </c>
      <c r="B75" s="124"/>
      <c r="C75" s="126"/>
      <c r="D75" s="123"/>
      <c r="E75" s="146"/>
      <c r="F75" s="146"/>
      <c r="G75" s="173" t="str">
        <f t="shared" si="1"/>
        <v/>
      </c>
      <c r="H75" s="124"/>
      <c r="I75" s="123"/>
      <c r="J75" s="123"/>
      <c r="K75" s="125"/>
      <c r="L75" s="126"/>
      <c r="M75" s="182"/>
      <c r="N75" s="126"/>
      <c r="O75" s="126"/>
      <c r="P75" s="81"/>
    </row>
    <row r="76" spans="1:16" s="7" customFormat="1" ht="24.75" customHeight="1" outlineLevel="1" x14ac:dyDescent="0.25">
      <c r="A76" s="145">
        <v>29</v>
      </c>
      <c r="B76" s="124"/>
      <c r="C76" s="126"/>
      <c r="D76" s="123"/>
      <c r="E76" s="146"/>
      <c r="F76" s="146"/>
      <c r="G76" s="173" t="str">
        <f t="shared" si="1"/>
        <v/>
      </c>
      <c r="H76" s="124"/>
      <c r="I76" s="123"/>
      <c r="J76" s="123"/>
      <c r="K76" s="125"/>
      <c r="L76" s="126"/>
      <c r="M76" s="182"/>
      <c r="N76" s="126"/>
      <c r="O76" s="126"/>
      <c r="P76" s="81"/>
    </row>
    <row r="77" spans="1:16" s="7" customFormat="1" ht="24.75" customHeight="1" outlineLevel="1" x14ac:dyDescent="0.25">
      <c r="A77" s="145">
        <v>30</v>
      </c>
      <c r="B77" s="124"/>
      <c r="C77" s="126"/>
      <c r="D77" s="123"/>
      <c r="E77" s="146"/>
      <c r="F77" s="146"/>
      <c r="G77" s="173" t="str">
        <f t="shared" si="1"/>
        <v/>
      </c>
      <c r="H77" s="124"/>
      <c r="I77" s="123"/>
      <c r="J77" s="123"/>
      <c r="K77" s="125"/>
      <c r="L77" s="126"/>
      <c r="M77" s="182"/>
      <c r="N77" s="126"/>
      <c r="O77" s="126"/>
      <c r="P77" s="81"/>
    </row>
    <row r="78" spans="1:16" s="7" customFormat="1" ht="24.75" customHeight="1" outlineLevel="1" x14ac:dyDescent="0.25">
      <c r="A78" s="145">
        <v>31</v>
      </c>
      <c r="B78" s="124"/>
      <c r="C78" s="126"/>
      <c r="D78" s="123"/>
      <c r="E78" s="146"/>
      <c r="F78" s="146"/>
      <c r="G78" s="173" t="str">
        <f t="shared" ref="G78:G92" si="2">IF(AND(E78&lt;&gt;"",F78&lt;&gt;""),((F78-E78)/30),"")</f>
        <v/>
      </c>
      <c r="H78" s="124"/>
      <c r="I78" s="123"/>
      <c r="J78" s="123"/>
      <c r="K78" s="125"/>
      <c r="L78" s="126"/>
      <c r="M78" s="182"/>
      <c r="N78" s="126"/>
      <c r="O78" s="126"/>
      <c r="P78" s="81"/>
    </row>
    <row r="79" spans="1:16" s="7" customFormat="1" ht="24.75" customHeight="1" outlineLevel="1" x14ac:dyDescent="0.25">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5">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5">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5">
      <c r="A82" s="145">
        <v>35</v>
      </c>
      <c r="B82" s="124"/>
      <c r="C82" s="126"/>
      <c r="D82" s="123"/>
      <c r="E82" s="146"/>
      <c r="F82" s="146"/>
      <c r="G82" s="173" t="str">
        <f t="shared" si="2"/>
        <v/>
      </c>
      <c r="H82" s="124"/>
      <c r="I82" s="123"/>
      <c r="J82" s="123"/>
      <c r="K82" s="125"/>
      <c r="L82" s="126"/>
      <c r="M82" s="182"/>
      <c r="N82" s="126"/>
      <c r="O82" s="126"/>
      <c r="P82" s="81"/>
    </row>
    <row r="83" spans="1:16" s="7" customFormat="1" ht="24.75" customHeight="1" outlineLevel="1" x14ac:dyDescent="0.25">
      <c r="A83" s="145">
        <v>36</v>
      </c>
      <c r="B83" s="124"/>
      <c r="C83" s="126"/>
      <c r="D83" s="123"/>
      <c r="E83" s="146"/>
      <c r="F83" s="146"/>
      <c r="G83" s="173" t="str">
        <f t="shared" si="2"/>
        <v/>
      </c>
      <c r="H83" s="124"/>
      <c r="I83" s="123"/>
      <c r="J83" s="123"/>
      <c r="K83" s="125"/>
      <c r="L83" s="126"/>
      <c r="M83" s="182"/>
      <c r="N83" s="126"/>
      <c r="O83" s="126"/>
      <c r="P83" s="81"/>
    </row>
    <row r="84" spans="1:16" s="7" customFormat="1" ht="24.75" customHeight="1" outlineLevel="1" x14ac:dyDescent="0.25">
      <c r="A84" s="145">
        <v>37</v>
      </c>
      <c r="B84" s="124"/>
      <c r="C84" s="126"/>
      <c r="D84" s="123"/>
      <c r="E84" s="146"/>
      <c r="F84" s="146"/>
      <c r="G84" s="173" t="str">
        <f t="shared" si="2"/>
        <v/>
      </c>
      <c r="H84" s="124"/>
      <c r="I84" s="123"/>
      <c r="J84" s="123"/>
      <c r="K84" s="125"/>
      <c r="L84" s="126"/>
      <c r="M84" s="182"/>
      <c r="N84" s="126"/>
      <c r="O84" s="126"/>
      <c r="P84" s="81"/>
    </row>
    <row r="85" spans="1:16" s="7" customFormat="1" ht="24.75" customHeight="1" outlineLevel="1" x14ac:dyDescent="0.25">
      <c r="A85" s="145">
        <v>38</v>
      </c>
      <c r="B85" s="124"/>
      <c r="C85" s="126"/>
      <c r="D85" s="123"/>
      <c r="E85" s="146"/>
      <c r="F85" s="146"/>
      <c r="G85" s="173" t="str">
        <f t="shared" si="2"/>
        <v/>
      </c>
      <c r="H85" s="124"/>
      <c r="I85" s="123"/>
      <c r="J85" s="123"/>
      <c r="K85" s="125"/>
      <c r="L85" s="126"/>
      <c r="M85" s="182"/>
      <c r="N85" s="126"/>
      <c r="O85" s="126"/>
      <c r="P85" s="81"/>
    </row>
    <row r="86" spans="1:16" s="7" customFormat="1" ht="24.75" customHeight="1" outlineLevel="1" x14ac:dyDescent="0.25">
      <c r="A86" s="145">
        <v>39</v>
      </c>
      <c r="B86" s="124"/>
      <c r="C86" s="126"/>
      <c r="D86" s="123"/>
      <c r="E86" s="146"/>
      <c r="F86" s="146"/>
      <c r="G86" s="173" t="str">
        <f t="shared" si="2"/>
        <v/>
      </c>
      <c r="H86" s="124"/>
      <c r="I86" s="123"/>
      <c r="J86" s="123"/>
      <c r="K86" s="125"/>
      <c r="L86" s="126"/>
      <c r="M86" s="182"/>
      <c r="N86" s="126"/>
      <c r="O86" s="126"/>
      <c r="P86" s="81"/>
    </row>
    <row r="87" spans="1:16" s="7" customFormat="1" ht="24.75" customHeight="1" outlineLevel="1" x14ac:dyDescent="0.25">
      <c r="A87" s="145">
        <v>40</v>
      </c>
      <c r="B87" s="124"/>
      <c r="C87" s="126"/>
      <c r="D87" s="123"/>
      <c r="E87" s="146"/>
      <c r="F87" s="146"/>
      <c r="G87" s="173" t="str">
        <f t="shared" si="2"/>
        <v/>
      </c>
      <c r="H87" s="124"/>
      <c r="I87" s="123"/>
      <c r="J87" s="123"/>
      <c r="K87" s="125"/>
      <c r="L87" s="126"/>
      <c r="M87" s="182"/>
      <c r="N87" s="126"/>
      <c r="O87" s="126"/>
      <c r="P87" s="81"/>
    </row>
    <row r="88" spans="1:16" s="7" customFormat="1" ht="24.75" customHeight="1" outlineLevel="1" x14ac:dyDescent="0.25">
      <c r="A88" s="145">
        <v>41</v>
      </c>
      <c r="B88" s="124"/>
      <c r="C88" s="126"/>
      <c r="D88" s="123"/>
      <c r="E88" s="146"/>
      <c r="F88" s="146"/>
      <c r="G88" s="173" t="str">
        <f t="shared" si="2"/>
        <v/>
      </c>
      <c r="H88" s="124"/>
      <c r="I88" s="123"/>
      <c r="J88" s="123"/>
      <c r="K88" s="125"/>
      <c r="L88" s="126"/>
      <c r="M88" s="182"/>
      <c r="N88" s="126"/>
      <c r="O88" s="126"/>
      <c r="P88" s="81"/>
    </row>
    <row r="89" spans="1:16" s="7" customFormat="1" ht="24.75" customHeight="1" outlineLevel="1" x14ac:dyDescent="0.25">
      <c r="A89" s="145">
        <v>42</v>
      </c>
      <c r="B89" s="124"/>
      <c r="C89" s="126"/>
      <c r="D89" s="123"/>
      <c r="E89" s="146"/>
      <c r="F89" s="146"/>
      <c r="G89" s="173" t="str">
        <f t="shared" si="2"/>
        <v/>
      </c>
      <c r="H89" s="124"/>
      <c r="I89" s="123"/>
      <c r="J89" s="123"/>
      <c r="K89" s="125"/>
      <c r="L89" s="126"/>
      <c r="M89" s="182"/>
      <c r="N89" s="126"/>
      <c r="O89" s="126"/>
      <c r="P89" s="81"/>
    </row>
    <row r="90" spans="1:16" s="7" customFormat="1" ht="24.75" customHeight="1" outlineLevel="1" x14ac:dyDescent="0.25">
      <c r="A90" s="145">
        <v>43</v>
      </c>
      <c r="B90" s="124"/>
      <c r="C90" s="126"/>
      <c r="D90" s="123"/>
      <c r="E90" s="146"/>
      <c r="F90" s="146"/>
      <c r="G90" s="173" t="str">
        <f t="shared" si="2"/>
        <v/>
      </c>
      <c r="H90" s="124"/>
      <c r="I90" s="123"/>
      <c r="J90" s="123"/>
      <c r="K90" s="125"/>
      <c r="L90" s="126"/>
      <c r="M90" s="182"/>
      <c r="N90" s="126"/>
      <c r="O90" s="126"/>
      <c r="P90" s="81"/>
    </row>
    <row r="91" spans="1:16" s="7" customFormat="1" ht="24.75" customHeight="1" outlineLevel="1" x14ac:dyDescent="0.25">
      <c r="A91" s="145">
        <v>44</v>
      </c>
      <c r="B91" s="124"/>
      <c r="C91" s="126"/>
      <c r="D91" s="123"/>
      <c r="E91" s="146"/>
      <c r="F91" s="146"/>
      <c r="G91" s="173" t="str">
        <f>IF(AND(E91&lt;&gt;"",F91&lt;&gt;""),((F91-E91)/30),"")</f>
        <v/>
      </c>
      <c r="H91" s="124"/>
      <c r="I91" s="123"/>
      <c r="J91" s="123"/>
      <c r="K91" s="125"/>
      <c r="L91" s="126"/>
      <c r="M91" s="182"/>
      <c r="N91" s="126"/>
      <c r="O91" s="126"/>
      <c r="P91" s="81"/>
    </row>
    <row r="92" spans="1:16" s="7" customFormat="1" ht="24.75" customHeight="1" outlineLevel="1" x14ac:dyDescent="0.25">
      <c r="A92" s="145">
        <v>45</v>
      </c>
      <c r="B92" s="124"/>
      <c r="C92" s="126"/>
      <c r="D92" s="123"/>
      <c r="E92" s="146"/>
      <c r="F92" s="146"/>
      <c r="G92" s="173" t="str">
        <f t="shared" si="2"/>
        <v/>
      </c>
      <c r="H92" s="124"/>
      <c r="I92" s="123"/>
      <c r="J92" s="123"/>
      <c r="K92" s="125"/>
      <c r="L92" s="126"/>
      <c r="M92" s="182"/>
      <c r="N92" s="126"/>
      <c r="O92" s="126"/>
      <c r="P92" s="81"/>
    </row>
    <row r="93" spans="1:16" s="7" customFormat="1" ht="24.75" customHeight="1" outlineLevel="1" x14ac:dyDescent="0.25">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5">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5">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5">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5">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5">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5">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5">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5">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5">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5">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5">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5">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5">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3">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3">
      <c r="O108" s="186" t="str">
        <f>HYPERLINK("#Integrante_5!A1","INICIO")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6" t="s">
        <v>2672</v>
      </c>
      <c r="C114" s="177" t="s">
        <v>31</v>
      </c>
      <c r="D114" s="123"/>
      <c r="E114" s="146"/>
      <c r="F114" s="146"/>
      <c r="G114" s="173" t="str">
        <f>IF(AND(E114&lt;&gt;"",F114&lt;&gt;""),((F114-E114)/30),"")</f>
        <v/>
      </c>
      <c r="H114" s="124"/>
      <c r="I114" s="123"/>
      <c r="J114" s="123"/>
      <c r="K114" s="125"/>
      <c r="L114" s="102" t="str">
        <f>+IF(AND(K114&gt;0,O114="Ejecución"),(K114/877802)*Tabla2812[[#This Row],[% participación]],IF(AND(K114&gt;0,O114&lt;&gt;"Ejecución"),"-",""))</f>
        <v/>
      </c>
      <c r="M114" s="126"/>
      <c r="N114" s="119" t="str">
        <f>+IF(M142="No",1,IF(M142="Si","Ingrese %",""))</f>
        <v/>
      </c>
      <c r="O114" s="178" t="s">
        <v>1150</v>
      </c>
      <c r="P114" s="80"/>
    </row>
    <row r="115" spans="1:16" s="6" customFormat="1" ht="24.75" customHeight="1" x14ac:dyDescent="0.25">
      <c r="A115" s="144">
        <v>2</v>
      </c>
      <c r="B115" s="176" t="s">
        <v>2672</v>
      </c>
      <c r="C115" s="177" t="s">
        <v>31</v>
      </c>
      <c r="D115" s="123"/>
      <c r="E115" s="146"/>
      <c r="F115" s="146"/>
      <c r="G115" s="173" t="str">
        <f t="shared" ref="G115:G158" si="3">IF(AND(E115&lt;&gt;"",F115&lt;&gt;""),((F115-E115)/30),"")</f>
        <v/>
      </c>
      <c r="H115" s="124"/>
      <c r="I115" s="123"/>
      <c r="J115" s="123"/>
      <c r="K115" s="68"/>
      <c r="L115" s="102" t="str">
        <f>+IF(AND(K115&gt;0,O115="Ejecución"),(K115/877802)*Tabla2812[[#This Row],[% participación]],IF(AND(K115&gt;0,O115&lt;&gt;"Ejecución"),"-",""))</f>
        <v/>
      </c>
      <c r="M115" s="126"/>
      <c r="N115" s="119" t="str">
        <f>+IF(M142="No",1,IF(M142="Si","Ingrese %",""))</f>
        <v/>
      </c>
      <c r="O115" s="178" t="s">
        <v>1150</v>
      </c>
      <c r="P115" s="80"/>
    </row>
    <row r="116" spans="1:16" s="6" customFormat="1" ht="24.75" customHeight="1" x14ac:dyDescent="0.25">
      <c r="A116" s="144">
        <v>3</v>
      </c>
      <c r="B116" s="176" t="s">
        <v>2672</v>
      </c>
      <c r="C116" s="177" t="s">
        <v>31</v>
      </c>
      <c r="D116" s="123"/>
      <c r="E116" s="146"/>
      <c r="F116" s="146"/>
      <c r="G116" s="173" t="str">
        <f t="shared" si="3"/>
        <v/>
      </c>
      <c r="H116" s="124"/>
      <c r="I116" s="123"/>
      <c r="J116" s="123"/>
      <c r="K116" s="68"/>
      <c r="L116" s="102" t="str">
        <f>+IF(AND(K116&gt;0,O116="Ejecución"),(K116/877802)*Tabla2812[[#This Row],[% participación]],IF(AND(K116&gt;0,O116&lt;&gt;"Ejecución"),"-",""))</f>
        <v/>
      </c>
      <c r="M116" s="126"/>
      <c r="N116" s="119" t="str">
        <f t="shared" ref="N116:N158" si="4">+IF(M116="No",1,IF(M116="Si","Ingrese %",""))</f>
        <v/>
      </c>
      <c r="O116" s="178" t="s">
        <v>1150</v>
      </c>
      <c r="P116" s="80"/>
    </row>
    <row r="117" spans="1:16" s="6" customFormat="1" ht="24.75" customHeight="1" outlineLevel="1" x14ac:dyDescent="0.25">
      <c r="A117" s="144">
        <v>4</v>
      </c>
      <c r="B117" s="176" t="s">
        <v>2672</v>
      </c>
      <c r="C117" s="177" t="s">
        <v>31</v>
      </c>
      <c r="D117" s="123"/>
      <c r="E117" s="146"/>
      <c r="F117" s="146"/>
      <c r="G117" s="173" t="str">
        <f t="shared" si="3"/>
        <v/>
      </c>
      <c r="H117" s="124"/>
      <c r="I117" s="123"/>
      <c r="J117" s="123"/>
      <c r="K117" s="68"/>
      <c r="L117" s="102" t="str">
        <f>+IF(AND(K117&gt;0,O117="Ejecución"),(K117/877802)*Tabla2812[[#This Row],[% participación]],IF(AND(K117&gt;0,O117&lt;&gt;"Ejecución"),"-",""))</f>
        <v/>
      </c>
      <c r="M117" s="126"/>
      <c r="N117" s="119" t="str">
        <f t="shared" si="4"/>
        <v/>
      </c>
      <c r="O117" s="178" t="s">
        <v>1150</v>
      </c>
      <c r="P117" s="80"/>
    </row>
    <row r="118" spans="1:16" s="7" customFormat="1" ht="24.75" customHeight="1" outlineLevel="1" x14ac:dyDescent="0.25">
      <c r="A118" s="145">
        <v>5</v>
      </c>
      <c r="B118" s="176" t="s">
        <v>2672</v>
      </c>
      <c r="C118" s="177" t="s">
        <v>31</v>
      </c>
      <c r="D118" s="123"/>
      <c r="E118" s="146"/>
      <c r="F118" s="146"/>
      <c r="G118" s="173" t="str">
        <f t="shared" si="3"/>
        <v/>
      </c>
      <c r="H118" s="124"/>
      <c r="I118" s="123"/>
      <c r="J118" s="123"/>
      <c r="K118" s="68"/>
      <c r="L118" s="102" t="str">
        <f>+IF(AND(K118&gt;0,O118="Ejecución"),(K118/877802)*Tabla2812[[#This Row],[% participación]],IF(AND(K118&gt;0,O118&lt;&gt;"Ejecución"),"-",""))</f>
        <v/>
      </c>
      <c r="M118" s="126"/>
      <c r="N118" s="119" t="str">
        <f t="shared" si="4"/>
        <v/>
      </c>
      <c r="O118" s="178" t="s">
        <v>1150</v>
      </c>
      <c r="P118" s="81"/>
    </row>
    <row r="119" spans="1:16" s="7" customFormat="1" ht="24.75" customHeight="1" outlineLevel="1" x14ac:dyDescent="0.25">
      <c r="A119" s="145">
        <v>6</v>
      </c>
      <c r="B119" s="176" t="s">
        <v>2672</v>
      </c>
      <c r="C119" s="177" t="s">
        <v>31</v>
      </c>
      <c r="D119" s="123"/>
      <c r="E119" s="146"/>
      <c r="F119" s="146"/>
      <c r="G119" s="173" t="str">
        <f t="shared" si="3"/>
        <v/>
      </c>
      <c r="H119" s="124"/>
      <c r="I119" s="123"/>
      <c r="J119" s="123"/>
      <c r="K119" s="68"/>
      <c r="L119" s="102" t="str">
        <f>+IF(AND(K119&gt;0,O119="Ejecución"),(K119/877802)*Tabla2812[[#This Row],[% participación]],IF(AND(K119&gt;0,O119&lt;&gt;"Ejecución"),"-",""))</f>
        <v/>
      </c>
      <c r="M119" s="126"/>
      <c r="N119" s="119" t="str">
        <f t="shared" si="4"/>
        <v/>
      </c>
      <c r="O119" s="178" t="s">
        <v>1150</v>
      </c>
      <c r="P119" s="81"/>
    </row>
    <row r="120" spans="1:16" s="7" customFormat="1" ht="24.75" customHeight="1" outlineLevel="1" x14ac:dyDescent="0.25">
      <c r="A120" s="145">
        <v>7</v>
      </c>
      <c r="B120" s="176" t="s">
        <v>2672</v>
      </c>
      <c r="C120" s="177" t="s">
        <v>31</v>
      </c>
      <c r="D120" s="123"/>
      <c r="E120" s="146"/>
      <c r="F120" s="146"/>
      <c r="G120" s="173" t="str">
        <f t="shared" si="3"/>
        <v/>
      </c>
      <c r="H120" s="124"/>
      <c r="I120" s="123"/>
      <c r="J120" s="123"/>
      <c r="K120" s="68"/>
      <c r="L120" s="102" t="str">
        <f>+IF(AND(K120&gt;0,O120="Ejecución"),(K120/877802)*Tabla2812[[#This Row],[% participación]],IF(AND(K120&gt;0,O120&lt;&gt;"Ejecución"),"-",""))</f>
        <v/>
      </c>
      <c r="M120" s="126"/>
      <c r="N120" s="119" t="str">
        <f t="shared" si="4"/>
        <v/>
      </c>
      <c r="O120" s="178" t="s">
        <v>1150</v>
      </c>
      <c r="P120" s="81"/>
    </row>
    <row r="121" spans="1:16" s="7" customFormat="1" ht="24.75" customHeight="1" outlineLevel="1" x14ac:dyDescent="0.25">
      <c r="A121" s="145">
        <v>8</v>
      </c>
      <c r="B121" s="176" t="s">
        <v>2672</v>
      </c>
      <c r="C121" s="177" t="s">
        <v>31</v>
      </c>
      <c r="D121" s="123"/>
      <c r="E121" s="146"/>
      <c r="F121" s="146"/>
      <c r="G121" s="173" t="str">
        <f t="shared" si="3"/>
        <v/>
      </c>
      <c r="H121" s="121"/>
      <c r="I121" s="123"/>
      <c r="J121" s="123"/>
      <c r="K121" s="68"/>
      <c r="L121" s="102" t="str">
        <f>+IF(AND(K121&gt;0,O121="Ejecución"),(K121/877802)*Tabla2812[[#This Row],[% participación]],IF(AND(K121&gt;0,O121&lt;&gt;"Ejecución"),"-",""))</f>
        <v/>
      </c>
      <c r="M121" s="126"/>
      <c r="N121" s="119" t="str">
        <f t="shared" si="4"/>
        <v/>
      </c>
      <c r="O121" s="178" t="s">
        <v>1150</v>
      </c>
      <c r="P121" s="81"/>
    </row>
    <row r="122" spans="1:16" s="7" customFormat="1" ht="24.75" customHeight="1" outlineLevel="1" x14ac:dyDescent="0.25">
      <c r="A122" s="145">
        <v>9</v>
      </c>
      <c r="B122" s="176" t="s">
        <v>2672</v>
      </c>
      <c r="C122" s="177" t="s">
        <v>31</v>
      </c>
      <c r="D122" s="123"/>
      <c r="E122" s="146"/>
      <c r="F122" s="146"/>
      <c r="G122" s="173" t="str">
        <f t="shared" si="3"/>
        <v/>
      </c>
      <c r="H122" s="124"/>
      <c r="I122" s="123"/>
      <c r="J122" s="123"/>
      <c r="K122" s="68"/>
      <c r="L122" s="102" t="str">
        <f>+IF(AND(K122&gt;0,O122="Ejecución"),(K122/877802)*Tabla2812[[#This Row],[% participación]],IF(AND(K122&gt;0,O122&lt;&gt;"Ejecución"),"-",""))</f>
        <v/>
      </c>
      <c r="M122" s="126"/>
      <c r="N122" s="119" t="str">
        <f t="shared" si="4"/>
        <v/>
      </c>
      <c r="O122" s="178" t="s">
        <v>1150</v>
      </c>
      <c r="P122" s="81"/>
    </row>
    <row r="123" spans="1:16" s="7" customFormat="1" ht="24.75" customHeight="1" outlineLevel="1" x14ac:dyDescent="0.25">
      <c r="A123" s="145">
        <v>10</v>
      </c>
      <c r="B123" s="176" t="s">
        <v>2672</v>
      </c>
      <c r="C123" s="177" t="s">
        <v>31</v>
      </c>
      <c r="D123" s="123"/>
      <c r="E123" s="146"/>
      <c r="F123" s="146"/>
      <c r="G123" s="173" t="str">
        <f t="shared" si="3"/>
        <v/>
      </c>
      <c r="H123" s="124"/>
      <c r="I123" s="123"/>
      <c r="J123" s="123"/>
      <c r="K123" s="68"/>
      <c r="L123" s="102" t="str">
        <f>+IF(AND(K123&gt;0,O123="Ejecución"),(K123/877802)*Tabla2812[[#This Row],[% participación]],IF(AND(K123&gt;0,O123&lt;&gt;"Ejecución"),"-",""))</f>
        <v/>
      </c>
      <c r="M123" s="126"/>
      <c r="N123" s="119" t="str">
        <f t="shared" si="4"/>
        <v/>
      </c>
      <c r="O123" s="178" t="s">
        <v>1150</v>
      </c>
      <c r="P123" s="81"/>
    </row>
    <row r="124" spans="1:16" s="7" customFormat="1" ht="24.75" customHeight="1" outlineLevel="1" x14ac:dyDescent="0.25">
      <c r="A124" s="145">
        <v>11</v>
      </c>
      <c r="B124" s="176" t="s">
        <v>2672</v>
      </c>
      <c r="C124" s="177" t="s">
        <v>31</v>
      </c>
      <c r="D124" s="123"/>
      <c r="E124" s="146"/>
      <c r="F124" s="146"/>
      <c r="G124" s="173" t="str">
        <f t="shared" si="3"/>
        <v/>
      </c>
      <c r="H124" s="124"/>
      <c r="I124" s="123"/>
      <c r="J124" s="123"/>
      <c r="K124" s="68"/>
      <c r="L124" s="102" t="str">
        <f>+IF(AND(K124&gt;0,O124="Ejecución"),(K124/877802)*Tabla2812[[#This Row],[% participación]],IF(AND(K124&gt;0,O124&lt;&gt;"Ejecución"),"-",""))</f>
        <v/>
      </c>
      <c r="M124" s="126"/>
      <c r="N124" s="119" t="str">
        <f t="shared" si="4"/>
        <v/>
      </c>
      <c r="O124" s="178" t="s">
        <v>1150</v>
      </c>
      <c r="P124" s="81"/>
    </row>
    <row r="125" spans="1:16" s="7" customFormat="1" ht="24.75" customHeight="1" outlineLevel="1" x14ac:dyDescent="0.25">
      <c r="A125" s="145">
        <v>12</v>
      </c>
      <c r="B125" s="176" t="s">
        <v>2672</v>
      </c>
      <c r="C125" s="177" t="s">
        <v>31</v>
      </c>
      <c r="D125" s="123"/>
      <c r="E125" s="146"/>
      <c r="F125" s="146"/>
      <c r="G125" s="173" t="str">
        <f t="shared" si="3"/>
        <v/>
      </c>
      <c r="H125" s="124"/>
      <c r="I125" s="123"/>
      <c r="J125" s="123"/>
      <c r="K125" s="68"/>
      <c r="L125" s="102" t="str">
        <f>+IF(AND(K125&gt;0,O125="Ejecución"),(K125/877802)*Tabla2812[[#This Row],[% participación]],IF(AND(K125&gt;0,O125&lt;&gt;"Ejecución"),"-",""))</f>
        <v/>
      </c>
      <c r="M125" s="126"/>
      <c r="N125" s="119" t="str">
        <f t="shared" si="4"/>
        <v/>
      </c>
      <c r="O125" s="178" t="s">
        <v>1150</v>
      </c>
      <c r="P125" s="81"/>
    </row>
    <row r="126" spans="1:16" s="7" customFormat="1" ht="24.75" customHeight="1" outlineLevel="1" x14ac:dyDescent="0.25">
      <c r="A126" s="145">
        <v>13</v>
      </c>
      <c r="B126" s="176" t="s">
        <v>2672</v>
      </c>
      <c r="C126" s="177" t="s">
        <v>31</v>
      </c>
      <c r="D126" s="123"/>
      <c r="E126" s="146"/>
      <c r="F126" s="146"/>
      <c r="G126" s="173" t="str">
        <f t="shared" si="3"/>
        <v/>
      </c>
      <c r="H126" s="124"/>
      <c r="I126" s="123"/>
      <c r="J126" s="123"/>
      <c r="K126" s="68"/>
      <c r="L126" s="102" t="str">
        <f>+IF(AND(K126&gt;0,O126="Ejecución"),(K126/877802)*Tabla2812[[#This Row],[% participación]],IF(AND(K126&gt;0,O126&lt;&gt;"Ejecución"),"-",""))</f>
        <v/>
      </c>
      <c r="M126" s="126"/>
      <c r="N126" s="119" t="str">
        <f t="shared" si="4"/>
        <v/>
      </c>
      <c r="O126" s="178" t="s">
        <v>1150</v>
      </c>
      <c r="P126" s="81"/>
    </row>
    <row r="127" spans="1:16" s="7" customFormat="1" ht="24.75" customHeight="1" outlineLevel="1" x14ac:dyDescent="0.25">
      <c r="A127" s="145">
        <v>14</v>
      </c>
      <c r="B127" s="176" t="s">
        <v>2672</v>
      </c>
      <c r="C127" s="177" t="s">
        <v>31</v>
      </c>
      <c r="D127" s="123"/>
      <c r="E127" s="146"/>
      <c r="F127" s="146"/>
      <c r="G127" s="173" t="str">
        <f t="shared" si="3"/>
        <v/>
      </c>
      <c r="H127" s="124"/>
      <c r="I127" s="123"/>
      <c r="J127" s="123"/>
      <c r="K127" s="68"/>
      <c r="L127" s="102" t="str">
        <f>+IF(AND(K127&gt;0,O127="Ejecución"),(K127/877802)*Tabla2812[[#This Row],[% participación]],IF(AND(K127&gt;0,O127&lt;&gt;"Ejecución"),"-",""))</f>
        <v/>
      </c>
      <c r="M127" s="126"/>
      <c r="N127" s="119" t="str">
        <f t="shared" si="4"/>
        <v/>
      </c>
      <c r="O127" s="178" t="s">
        <v>1150</v>
      </c>
      <c r="P127" s="81"/>
    </row>
    <row r="128" spans="1:16" s="7" customFormat="1" ht="24.75" customHeight="1" outlineLevel="1" x14ac:dyDescent="0.25">
      <c r="A128" s="145">
        <v>15</v>
      </c>
      <c r="B128" s="176" t="s">
        <v>2672</v>
      </c>
      <c r="C128" s="177" t="s">
        <v>31</v>
      </c>
      <c r="D128" s="123"/>
      <c r="E128" s="146"/>
      <c r="F128" s="146"/>
      <c r="G128" s="173" t="str">
        <f t="shared" si="3"/>
        <v/>
      </c>
      <c r="H128" s="124"/>
      <c r="I128" s="123"/>
      <c r="J128" s="123"/>
      <c r="K128" s="68"/>
      <c r="L128" s="102" t="str">
        <f>+IF(AND(K128&gt;0,O128="Ejecución"),(K128/877802)*Tabla2812[[#This Row],[% participación]],IF(AND(K128&gt;0,O128&lt;&gt;"Ejecución"),"-",""))</f>
        <v/>
      </c>
      <c r="M128" s="126"/>
      <c r="N128" s="119" t="str">
        <f t="shared" si="4"/>
        <v/>
      </c>
      <c r="O128" s="178" t="s">
        <v>1150</v>
      </c>
      <c r="P128" s="81"/>
    </row>
    <row r="129" spans="1:16" s="7" customFormat="1" ht="24.75" customHeight="1" outlineLevel="1" x14ac:dyDescent="0.25">
      <c r="A129" s="145">
        <v>16</v>
      </c>
      <c r="B129" s="176" t="s">
        <v>2672</v>
      </c>
      <c r="C129" s="177" t="s">
        <v>31</v>
      </c>
      <c r="D129" s="123"/>
      <c r="E129" s="146"/>
      <c r="F129" s="146"/>
      <c r="G129" s="173" t="str">
        <f t="shared" si="3"/>
        <v/>
      </c>
      <c r="H129" s="124"/>
      <c r="I129" s="123"/>
      <c r="J129" s="123"/>
      <c r="K129" s="68"/>
      <c r="L129" s="102" t="str">
        <f>+IF(AND(K129&gt;0,O129="Ejecución"),(K129/877802)*Tabla2812[[#This Row],[% participación]],IF(AND(K129&gt;0,O129&lt;&gt;"Ejecución"),"-",""))</f>
        <v/>
      </c>
      <c r="M129" s="126"/>
      <c r="N129" s="119" t="str">
        <f t="shared" si="4"/>
        <v/>
      </c>
      <c r="O129" s="178" t="s">
        <v>1150</v>
      </c>
      <c r="P129" s="81"/>
    </row>
    <row r="130" spans="1:16" s="7" customFormat="1" ht="24.75" customHeight="1" outlineLevel="1" x14ac:dyDescent="0.25">
      <c r="A130" s="145">
        <v>17</v>
      </c>
      <c r="B130" s="176" t="s">
        <v>2672</v>
      </c>
      <c r="C130" s="177" t="s">
        <v>31</v>
      </c>
      <c r="D130" s="123"/>
      <c r="E130" s="146"/>
      <c r="F130" s="146"/>
      <c r="G130" s="173" t="str">
        <f t="shared" si="3"/>
        <v/>
      </c>
      <c r="H130" s="124"/>
      <c r="I130" s="123"/>
      <c r="J130" s="123"/>
      <c r="K130" s="68"/>
      <c r="L130" s="102" t="str">
        <f>+IF(AND(K130&gt;0,O130="Ejecución"),(K130/877802)*Tabla2812[[#This Row],[% participación]],IF(AND(K130&gt;0,O130&lt;&gt;"Ejecución"),"-",""))</f>
        <v/>
      </c>
      <c r="M130" s="126"/>
      <c r="N130" s="119" t="str">
        <f t="shared" si="4"/>
        <v/>
      </c>
      <c r="O130" s="178" t="s">
        <v>1150</v>
      </c>
      <c r="P130" s="81"/>
    </row>
    <row r="131" spans="1:16" s="7" customFormat="1" ht="24.75" customHeight="1" outlineLevel="1" x14ac:dyDescent="0.25">
      <c r="A131" s="145">
        <v>18</v>
      </c>
      <c r="B131" s="176" t="s">
        <v>2672</v>
      </c>
      <c r="C131" s="177" t="s">
        <v>31</v>
      </c>
      <c r="D131" s="123"/>
      <c r="E131" s="146"/>
      <c r="F131" s="146"/>
      <c r="G131" s="173" t="str">
        <f t="shared" si="3"/>
        <v/>
      </c>
      <c r="H131" s="124"/>
      <c r="I131" s="123"/>
      <c r="J131" s="123"/>
      <c r="K131" s="68"/>
      <c r="L131" s="102" t="str">
        <f>+IF(AND(K131&gt;0,O131="Ejecución"),(K131/877802)*Tabla2812[[#This Row],[% participación]],IF(AND(K131&gt;0,O131&lt;&gt;"Ejecución"),"-",""))</f>
        <v/>
      </c>
      <c r="M131" s="126"/>
      <c r="N131" s="119" t="str">
        <f t="shared" si="4"/>
        <v/>
      </c>
      <c r="O131" s="178" t="s">
        <v>1150</v>
      </c>
      <c r="P131" s="81"/>
    </row>
    <row r="132" spans="1:16" s="7" customFormat="1" ht="24.75" customHeight="1" outlineLevel="1" x14ac:dyDescent="0.25">
      <c r="A132" s="145">
        <v>19</v>
      </c>
      <c r="B132" s="176" t="s">
        <v>2672</v>
      </c>
      <c r="C132" s="177" t="s">
        <v>31</v>
      </c>
      <c r="D132" s="123"/>
      <c r="E132" s="146"/>
      <c r="F132" s="146"/>
      <c r="G132" s="173" t="str">
        <f t="shared" si="3"/>
        <v/>
      </c>
      <c r="H132" s="124"/>
      <c r="I132" s="123"/>
      <c r="J132" s="123"/>
      <c r="K132" s="68"/>
      <c r="L132" s="102" t="str">
        <f>+IF(AND(K132&gt;0,O132="Ejecución"),(K132/877802)*Tabla2812[[#This Row],[% participación]],IF(AND(K132&gt;0,O132&lt;&gt;"Ejecución"),"-",""))</f>
        <v/>
      </c>
      <c r="M132" s="126"/>
      <c r="N132" s="119" t="str">
        <f t="shared" si="4"/>
        <v/>
      </c>
      <c r="O132" s="178" t="s">
        <v>1150</v>
      </c>
      <c r="P132" s="81"/>
    </row>
    <row r="133" spans="1:16" s="7" customFormat="1" ht="24.75" customHeight="1" outlineLevel="1" x14ac:dyDescent="0.25">
      <c r="A133" s="145">
        <v>20</v>
      </c>
      <c r="B133" s="176" t="s">
        <v>2672</v>
      </c>
      <c r="C133" s="177" t="s">
        <v>31</v>
      </c>
      <c r="D133" s="123"/>
      <c r="E133" s="146"/>
      <c r="F133" s="146"/>
      <c r="G133" s="173" t="str">
        <f t="shared" si="3"/>
        <v/>
      </c>
      <c r="H133" s="124"/>
      <c r="I133" s="123"/>
      <c r="J133" s="123"/>
      <c r="K133" s="68"/>
      <c r="L133" s="102" t="str">
        <f>+IF(AND(K133&gt;0,O133="Ejecución"),(K133/877802)*Tabla2812[[#This Row],[% participación]],IF(AND(K133&gt;0,O133&lt;&gt;"Ejecución"),"-",""))</f>
        <v/>
      </c>
      <c r="M133" s="126"/>
      <c r="N133" s="119" t="str">
        <f t="shared" si="4"/>
        <v/>
      </c>
      <c r="O133" s="178" t="s">
        <v>1150</v>
      </c>
      <c r="P133" s="81"/>
    </row>
    <row r="134" spans="1:16" s="7" customFormat="1" ht="24.75" customHeight="1" outlineLevel="1" x14ac:dyDescent="0.25">
      <c r="A134" s="145">
        <v>21</v>
      </c>
      <c r="B134" s="176" t="s">
        <v>2672</v>
      </c>
      <c r="C134" s="177" t="s">
        <v>31</v>
      </c>
      <c r="D134" s="123"/>
      <c r="E134" s="146"/>
      <c r="F134" s="146"/>
      <c r="G134" s="173" t="str">
        <f t="shared" si="3"/>
        <v/>
      </c>
      <c r="H134" s="124"/>
      <c r="I134" s="123"/>
      <c r="J134" s="123"/>
      <c r="K134" s="68"/>
      <c r="L134" s="102" t="str">
        <f>+IF(AND(K134&gt;0,O134="Ejecución"),(K134/877802)*Tabla2812[[#This Row],[% participación]],IF(AND(K134&gt;0,O134&lt;&gt;"Ejecución"),"-",""))</f>
        <v/>
      </c>
      <c r="M134" s="126"/>
      <c r="N134" s="119" t="str">
        <f t="shared" si="4"/>
        <v/>
      </c>
      <c r="O134" s="178" t="s">
        <v>1150</v>
      </c>
      <c r="P134" s="81"/>
    </row>
    <row r="135" spans="1:16" s="7" customFormat="1" ht="24.75" customHeight="1" outlineLevel="1" x14ac:dyDescent="0.25">
      <c r="A135" s="145">
        <v>22</v>
      </c>
      <c r="B135" s="176" t="s">
        <v>2672</v>
      </c>
      <c r="C135" s="177" t="s">
        <v>31</v>
      </c>
      <c r="D135" s="123"/>
      <c r="E135" s="146"/>
      <c r="F135" s="146"/>
      <c r="G135" s="173" t="str">
        <f t="shared" si="3"/>
        <v/>
      </c>
      <c r="H135" s="124"/>
      <c r="I135" s="123"/>
      <c r="J135" s="123"/>
      <c r="K135" s="68"/>
      <c r="L135" s="102" t="str">
        <f>+IF(AND(K135&gt;0,O135="Ejecución"),(K135/877802)*Tabla2812[[#This Row],[% participación]],IF(AND(K135&gt;0,O135&lt;&gt;"Ejecución"),"-",""))</f>
        <v/>
      </c>
      <c r="M135" s="126"/>
      <c r="N135" s="119" t="str">
        <f t="shared" si="4"/>
        <v/>
      </c>
      <c r="O135" s="178" t="s">
        <v>1150</v>
      </c>
      <c r="P135" s="81"/>
    </row>
    <row r="136" spans="1:16" s="7" customFormat="1" ht="24.75" customHeight="1" outlineLevel="1" x14ac:dyDescent="0.25">
      <c r="A136" s="145">
        <v>23</v>
      </c>
      <c r="B136" s="176" t="s">
        <v>2672</v>
      </c>
      <c r="C136" s="177" t="s">
        <v>31</v>
      </c>
      <c r="D136" s="123"/>
      <c r="E136" s="146"/>
      <c r="F136" s="146"/>
      <c r="G136" s="173" t="str">
        <f t="shared" si="3"/>
        <v/>
      </c>
      <c r="H136" s="124"/>
      <c r="I136" s="123"/>
      <c r="J136" s="123"/>
      <c r="K136" s="68"/>
      <c r="L136" s="102" t="str">
        <f>+IF(AND(K136&gt;0,O136="Ejecución"),(K136/877802)*Tabla2812[[#This Row],[% participación]],IF(AND(K136&gt;0,O136&lt;&gt;"Ejecución"),"-",""))</f>
        <v/>
      </c>
      <c r="M136" s="126"/>
      <c r="N136" s="119" t="str">
        <f t="shared" si="4"/>
        <v/>
      </c>
      <c r="O136" s="178" t="s">
        <v>1150</v>
      </c>
      <c r="P136" s="81"/>
    </row>
    <row r="137" spans="1:16" s="7" customFormat="1" ht="24.75" customHeight="1" outlineLevel="1" x14ac:dyDescent="0.25">
      <c r="A137" s="145">
        <v>24</v>
      </c>
      <c r="B137" s="176" t="s">
        <v>2672</v>
      </c>
      <c r="C137" s="177" t="s">
        <v>31</v>
      </c>
      <c r="D137" s="123"/>
      <c r="E137" s="146"/>
      <c r="F137" s="146"/>
      <c r="G137" s="173" t="str">
        <f t="shared" si="3"/>
        <v/>
      </c>
      <c r="H137" s="124"/>
      <c r="I137" s="123"/>
      <c r="J137" s="123"/>
      <c r="K137" s="68"/>
      <c r="L137" s="102" t="str">
        <f>+IF(AND(K137&gt;0,O137="Ejecución"),(K137/877802)*Tabla2812[[#This Row],[% participación]],IF(AND(K137&gt;0,O137&lt;&gt;"Ejecución"),"-",""))</f>
        <v/>
      </c>
      <c r="M137" s="126"/>
      <c r="N137" s="119" t="str">
        <f t="shared" si="4"/>
        <v/>
      </c>
      <c r="O137" s="178" t="s">
        <v>1150</v>
      </c>
      <c r="P137" s="81"/>
    </row>
    <row r="138" spans="1:16" s="7" customFormat="1" ht="24.75" customHeight="1" outlineLevel="1" x14ac:dyDescent="0.25">
      <c r="A138" s="145">
        <v>25</v>
      </c>
      <c r="B138" s="176" t="s">
        <v>2672</v>
      </c>
      <c r="C138" s="177" t="s">
        <v>31</v>
      </c>
      <c r="D138" s="123"/>
      <c r="E138" s="146"/>
      <c r="F138" s="146"/>
      <c r="G138" s="173" t="str">
        <f t="shared" si="3"/>
        <v/>
      </c>
      <c r="H138" s="124"/>
      <c r="I138" s="123"/>
      <c r="J138" s="123"/>
      <c r="K138" s="68"/>
      <c r="L138" s="102" t="str">
        <f>+IF(AND(K138&gt;0,O138="Ejecución"),(K138/877802)*Tabla2812[[#This Row],[% participación]],IF(AND(K138&gt;0,O138&lt;&gt;"Ejecución"),"-",""))</f>
        <v/>
      </c>
      <c r="M138" s="126"/>
      <c r="N138" s="119" t="str">
        <f t="shared" si="4"/>
        <v/>
      </c>
      <c r="O138" s="178" t="s">
        <v>1150</v>
      </c>
      <c r="P138" s="81"/>
    </row>
    <row r="139" spans="1:16" s="7" customFormat="1" ht="24.75" customHeight="1" outlineLevel="1" x14ac:dyDescent="0.25">
      <c r="A139" s="145">
        <v>26</v>
      </c>
      <c r="B139" s="176" t="s">
        <v>2672</v>
      </c>
      <c r="C139" s="177" t="s">
        <v>31</v>
      </c>
      <c r="D139" s="123"/>
      <c r="E139" s="146"/>
      <c r="F139" s="146"/>
      <c r="G139" s="173" t="str">
        <f t="shared" si="3"/>
        <v/>
      </c>
      <c r="H139" s="124"/>
      <c r="I139" s="123"/>
      <c r="J139" s="123"/>
      <c r="K139" s="68"/>
      <c r="L139" s="102" t="str">
        <f>+IF(AND(K139&gt;0,O139="Ejecución"),(K139/877802)*Tabla2812[[#This Row],[% participación]],IF(AND(K139&gt;0,O139&lt;&gt;"Ejecución"),"-",""))</f>
        <v/>
      </c>
      <c r="M139" s="126"/>
      <c r="N139" s="119" t="str">
        <f t="shared" si="4"/>
        <v/>
      </c>
      <c r="O139" s="178" t="s">
        <v>1150</v>
      </c>
      <c r="P139" s="81"/>
    </row>
    <row r="140" spans="1:16" s="7" customFormat="1" ht="24.75" customHeight="1" outlineLevel="1" x14ac:dyDescent="0.25">
      <c r="A140" s="145">
        <v>27</v>
      </c>
      <c r="B140" s="176" t="s">
        <v>2672</v>
      </c>
      <c r="C140" s="177" t="s">
        <v>31</v>
      </c>
      <c r="D140" s="123"/>
      <c r="E140" s="146"/>
      <c r="F140" s="146"/>
      <c r="G140" s="173" t="str">
        <f t="shared" si="3"/>
        <v/>
      </c>
      <c r="H140" s="124"/>
      <c r="I140" s="123"/>
      <c r="J140" s="123"/>
      <c r="K140" s="68"/>
      <c r="L140" s="102" t="str">
        <f>+IF(AND(K140&gt;0,O140="Ejecución"),(K140/877802)*Tabla2812[[#This Row],[% participación]],IF(AND(K140&gt;0,O140&lt;&gt;"Ejecución"),"-",""))</f>
        <v/>
      </c>
      <c r="M140" s="126"/>
      <c r="N140" s="119" t="str">
        <f t="shared" si="4"/>
        <v/>
      </c>
      <c r="O140" s="178" t="s">
        <v>1150</v>
      </c>
      <c r="P140" s="81"/>
    </row>
    <row r="141" spans="1:16" s="7" customFormat="1" ht="24.75" customHeight="1" outlineLevel="1" x14ac:dyDescent="0.25">
      <c r="A141" s="145">
        <v>28</v>
      </c>
      <c r="B141" s="176" t="s">
        <v>2672</v>
      </c>
      <c r="C141" s="177" t="s">
        <v>31</v>
      </c>
      <c r="D141" s="123"/>
      <c r="E141" s="146"/>
      <c r="F141" s="146"/>
      <c r="G141" s="173" t="str">
        <f t="shared" si="3"/>
        <v/>
      </c>
      <c r="H141" s="124"/>
      <c r="I141" s="123"/>
      <c r="J141" s="123"/>
      <c r="K141" s="68"/>
      <c r="L141" s="102" t="str">
        <f>+IF(AND(K141&gt;0,O141="Ejecución"),(K141/877802)*Tabla2812[[#This Row],[% participación]],IF(AND(K141&gt;0,O141&lt;&gt;"Ejecución"),"-",""))</f>
        <v/>
      </c>
      <c r="M141" s="126"/>
      <c r="N141" s="119" t="str">
        <f t="shared" si="4"/>
        <v/>
      </c>
      <c r="O141" s="178" t="s">
        <v>1150</v>
      </c>
      <c r="P141" s="81"/>
    </row>
    <row r="142" spans="1:16" s="7" customFormat="1" ht="24.75" customHeight="1" outlineLevel="1" x14ac:dyDescent="0.25">
      <c r="A142" s="145">
        <v>29</v>
      </c>
      <c r="B142" s="176" t="s">
        <v>2672</v>
      </c>
      <c r="C142" s="177" t="s">
        <v>31</v>
      </c>
      <c r="D142" s="123"/>
      <c r="E142" s="146"/>
      <c r="F142" s="146"/>
      <c r="G142" s="173" t="str">
        <f t="shared" si="3"/>
        <v/>
      </c>
      <c r="H142" s="124"/>
      <c r="I142" s="123"/>
      <c r="J142" s="123"/>
      <c r="K142" s="68"/>
      <c r="L142" s="102" t="str">
        <f>+IF(AND(K142&gt;0,O142="Ejecución"),(K142/877802)*Tabla2812[[#This Row],[% participación]],IF(AND(K142&gt;0,O142&lt;&gt;"Ejecución"),"-",""))</f>
        <v/>
      </c>
      <c r="M142" s="126"/>
      <c r="N142" s="119" t="str">
        <f t="shared" si="4"/>
        <v/>
      </c>
      <c r="O142" s="178" t="s">
        <v>1150</v>
      </c>
      <c r="P142" s="81"/>
    </row>
    <row r="143" spans="1:16" s="7" customFormat="1" ht="24.75" customHeight="1" outlineLevel="1" x14ac:dyDescent="0.25">
      <c r="A143" s="145">
        <v>30</v>
      </c>
      <c r="B143" s="176" t="s">
        <v>2672</v>
      </c>
      <c r="C143" s="177" t="s">
        <v>31</v>
      </c>
      <c r="D143" s="123"/>
      <c r="E143" s="146"/>
      <c r="F143" s="146"/>
      <c r="G143" s="173" t="str">
        <f t="shared" si="3"/>
        <v/>
      </c>
      <c r="H143" s="124"/>
      <c r="I143" s="123"/>
      <c r="J143" s="123"/>
      <c r="K143" s="68"/>
      <c r="L143" s="102" t="str">
        <f>+IF(AND(K143&gt;0,O143="Ejecución"),(K143/877802)*Tabla2812[[#This Row],[% participación]],IF(AND(K143&gt;0,O143&lt;&gt;"Ejecución"),"-",""))</f>
        <v/>
      </c>
      <c r="M143" s="126"/>
      <c r="N143" s="183" t="str">
        <f>+IF(M142="No",1,IF(M142="Si","Ingrese %",""))</f>
        <v/>
      </c>
      <c r="O143" s="178" t="s">
        <v>1150</v>
      </c>
      <c r="P143" s="81"/>
    </row>
    <row r="144" spans="1:16" s="7" customFormat="1" ht="24.75" customHeight="1" outlineLevel="1" x14ac:dyDescent="0.25">
      <c r="A144" s="145">
        <v>31</v>
      </c>
      <c r="B144" s="176" t="s">
        <v>2672</v>
      </c>
      <c r="C144" s="177" t="s">
        <v>31</v>
      </c>
      <c r="D144" s="123"/>
      <c r="E144" s="146"/>
      <c r="F144" s="146"/>
      <c r="G144" s="173" t="str">
        <f t="shared" si="3"/>
        <v/>
      </c>
      <c r="H144" s="124"/>
      <c r="I144" s="123"/>
      <c r="J144" s="123"/>
      <c r="K144" s="68"/>
      <c r="L144" s="102" t="str">
        <f>+IF(AND(K144&gt;0,O144="Ejecución"),(K144/877802)*Tabla2812[[#This Row],[% participación]],IF(AND(K144&gt;0,O144&lt;&gt;"Ejecución"),"-",""))</f>
        <v/>
      </c>
      <c r="M144" s="126"/>
      <c r="N144" s="119" t="str">
        <f t="shared" si="4"/>
        <v/>
      </c>
      <c r="O144" s="178" t="s">
        <v>1150</v>
      </c>
      <c r="P144" s="81"/>
    </row>
    <row r="145" spans="1:16" s="7" customFormat="1" ht="24.75" customHeight="1" outlineLevel="1" x14ac:dyDescent="0.25">
      <c r="A145" s="145">
        <v>32</v>
      </c>
      <c r="B145" s="176" t="s">
        <v>2672</v>
      </c>
      <c r="C145" s="177" t="s">
        <v>31</v>
      </c>
      <c r="D145" s="123"/>
      <c r="E145" s="146"/>
      <c r="F145" s="146"/>
      <c r="G145" s="173" t="str">
        <f t="shared" si="3"/>
        <v/>
      </c>
      <c r="H145" s="124"/>
      <c r="I145" s="123"/>
      <c r="J145" s="123"/>
      <c r="K145" s="68"/>
      <c r="L145" s="102" t="str">
        <f>+IF(AND(K145&gt;0,O145="Ejecución"),(K145/877802)*Tabla2812[[#This Row],[% participación]],IF(AND(K145&gt;0,O145&lt;&gt;"Ejecución"),"-",""))</f>
        <v/>
      </c>
      <c r="M145" s="126"/>
      <c r="N145" s="119" t="str">
        <f t="shared" si="4"/>
        <v/>
      </c>
      <c r="O145" s="178" t="s">
        <v>1150</v>
      </c>
      <c r="P145" s="81"/>
    </row>
    <row r="146" spans="1:16" s="7" customFormat="1" ht="24.75" customHeight="1" outlineLevel="1" x14ac:dyDescent="0.25">
      <c r="A146" s="145">
        <v>33</v>
      </c>
      <c r="B146" s="176" t="s">
        <v>2672</v>
      </c>
      <c r="C146" s="177" t="s">
        <v>31</v>
      </c>
      <c r="D146" s="123"/>
      <c r="E146" s="146"/>
      <c r="F146" s="146"/>
      <c r="G146" s="173" t="str">
        <f t="shared" si="3"/>
        <v/>
      </c>
      <c r="H146" s="124"/>
      <c r="I146" s="123"/>
      <c r="J146" s="123"/>
      <c r="K146" s="68"/>
      <c r="L146" s="102" t="str">
        <f>+IF(AND(K146&gt;0,O146="Ejecución"),(K146/877802)*Tabla2812[[#This Row],[% participación]],IF(AND(K146&gt;0,O146&lt;&gt;"Ejecución"),"-",""))</f>
        <v/>
      </c>
      <c r="M146" s="126"/>
      <c r="N146" s="119" t="str">
        <f t="shared" si="4"/>
        <v/>
      </c>
      <c r="O146" s="178" t="s">
        <v>1150</v>
      </c>
      <c r="P146" s="81"/>
    </row>
    <row r="147" spans="1:16" s="7" customFormat="1" ht="24.75" customHeight="1" outlineLevel="1" x14ac:dyDescent="0.25">
      <c r="A147" s="145">
        <v>34</v>
      </c>
      <c r="B147" s="176" t="s">
        <v>2672</v>
      </c>
      <c r="C147" s="177" t="s">
        <v>31</v>
      </c>
      <c r="D147" s="123"/>
      <c r="E147" s="146"/>
      <c r="F147" s="146"/>
      <c r="G147" s="173" t="str">
        <f t="shared" si="3"/>
        <v/>
      </c>
      <c r="H147" s="124"/>
      <c r="I147" s="123"/>
      <c r="J147" s="123"/>
      <c r="K147" s="68"/>
      <c r="L147" s="102" t="str">
        <f>+IF(AND(K147&gt;0,O147="Ejecución"),(K147/877802)*Tabla2812[[#This Row],[% participación]],IF(AND(K147&gt;0,O147&lt;&gt;"Ejecución"),"-",""))</f>
        <v/>
      </c>
      <c r="M147" s="126"/>
      <c r="N147" s="119" t="str">
        <f t="shared" si="4"/>
        <v/>
      </c>
      <c r="O147" s="178" t="s">
        <v>1150</v>
      </c>
      <c r="P147" s="81"/>
    </row>
    <row r="148" spans="1:16" s="7" customFormat="1" ht="24.75" customHeight="1" outlineLevel="1" x14ac:dyDescent="0.25">
      <c r="A148" s="145">
        <v>35</v>
      </c>
      <c r="B148" s="176" t="s">
        <v>2672</v>
      </c>
      <c r="C148" s="177" t="s">
        <v>31</v>
      </c>
      <c r="D148" s="123"/>
      <c r="E148" s="146"/>
      <c r="F148" s="146"/>
      <c r="G148" s="173" t="str">
        <f t="shared" si="3"/>
        <v/>
      </c>
      <c r="H148" s="124"/>
      <c r="I148" s="123"/>
      <c r="J148" s="123"/>
      <c r="K148" s="68"/>
      <c r="L148" s="102" t="str">
        <f>+IF(AND(K148&gt;0,O148="Ejecución"),(K148/877802)*Tabla2812[[#This Row],[% participación]],IF(AND(K148&gt;0,O148&lt;&gt;"Ejecución"),"-",""))</f>
        <v/>
      </c>
      <c r="M148" s="126"/>
      <c r="N148" s="119" t="str">
        <f t="shared" si="4"/>
        <v/>
      </c>
      <c r="O148" s="178" t="s">
        <v>1150</v>
      </c>
      <c r="P148" s="81"/>
    </row>
    <row r="149" spans="1:16" s="7" customFormat="1" ht="24.75" customHeight="1" outlineLevel="1" x14ac:dyDescent="0.25">
      <c r="A149" s="145">
        <v>36</v>
      </c>
      <c r="B149" s="176" t="s">
        <v>2672</v>
      </c>
      <c r="C149" s="177" t="s">
        <v>31</v>
      </c>
      <c r="D149" s="123"/>
      <c r="E149" s="146"/>
      <c r="F149" s="146"/>
      <c r="G149" s="173" t="str">
        <f t="shared" si="3"/>
        <v/>
      </c>
      <c r="H149" s="124"/>
      <c r="I149" s="123"/>
      <c r="J149" s="123"/>
      <c r="K149" s="68"/>
      <c r="L149" s="102" t="str">
        <f>+IF(AND(K149&gt;0,O149="Ejecución"),(K149/877802)*Tabla2812[[#This Row],[% participación]],IF(AND(K149&gt;0,O149&lt;&gt;"Ejecución"),"-",""))</f>
        <v/>
      </c>
      <c r="M149" s="126"/>
      <c r="N149" s="119" t="str">
        <f t="shared" si="4"/>
        <v/>
      </c>
      <c r="O149" s="178" t="s">
        <v>1150</v>
      </c>
      <c r="P149" s="81"/>
    </row>
    <row r="150" spans="1:16" s="7" customFormat="1" ht="24.75" customHeight="1" outlineLevel="1" x14ac:dyDescent="0.25">
      <c r="A150" s="145">
        <v>37</v>
      </c>
      <c r="B150" s="176" t="s">
        <v>2672</v>
      </c>
      <c r="C150" s="177" t="s">
        <v>31</v>
      </c>
      <c r="D150" s="123"/>
      <c r="E150" s="146"/>
      <c r="F150" s="146"/>
      <c r="G150" s="173" t="str">
        <f t="shared" si="3"/>
        <v/>
      </c>
      <c r="H150" s="124"/>
      <c r="I150" s="123"/>
      <c r="J150" s="123"/>
      <c r="K150" s="68"/>
      <c r="L150" s="102" t="str">
        <f>+IF(AND(K150&gt;0,O150="Ejecución"),(K150/877802)*Tabla2812[[#This Row],[% participación]],IF(AND(K150&gt;0,O150&lt;&gt;"Ejecución"),"-",""))</f>
        <v/>
      </c>
      <c r="M150" s="126"/>
      <c r="N150" s="119" t="str">
        <f t="shared" si="4"/>
        <v/>
      </c>
      <c r="O150" s="178" t="s">
        <v>1150</v>
      </c>
      <c r="P150" s="81"/>
    </row>
    <row r="151" spans="1:16" s="7" customFormat="1" ht="24.75" customHeight="1" outlineLevel="1" x14ac:dyDescent="0.25">
      <c r="A151" s="145">
        <v>38</v>
      </c>
      <c r="B151" s="176" t="s">
        <v>2672</v>
      </c>
      <c r="C151" s="177" t="s">
        <v>31</v>
      </c>
      <c r="D151" s="123"/>
      <c r="E151" s="146"/>
      <c r="F151" s="146"/>
      <c r="G151" s="173" t="str">
        <f t="shared" si="3"/>
        <v/>
      </c>
      <c r="H151" s="124"/>
      <c r="I151" s="123"/>
      <c r="J151" s="123"/>
      <c r="K151" s="68"/>
      <c r="L151" s="102" t="str">
        <f>+IF(AND(K151&gt;0,O151="Ejecución"),(K151/877802)*Tabla2812[[#This Row],[% participación]],IF(AND(K151&gt;0,O151&lt;&gt;"Ejecución"),"-",""))</f>
        <v/>
      </c>
      <c r="M151" s="126"/>
      <c r="N151" s="119" t="str">
        <f t="shared" si="4"/>
        <v/>
      </c>
      <c r="O151" s="178" t="s">
        <v>1150</v>
      </c>
      <c r="P151" s="81"/>
    </row>
    <row r="152" spans="1:16" s="7" customFormat="1" ht="24.75" customHeight="1" outlineLevel="1" x14ac:dyDescent="0.25">
      <c r="A152" s="145">
        <v>39</v>
      </c>
      <c r="B152" s="176" t="s">
        <v>2672</v>
      </c>
      <c r="C152" s="177" t="s">
        <v>31</v>
      </c>
      <c r="D152" s="123"/>
      <c r="E152" s="146"/>
      <c r="F152" s="146"/>
      <c r="G152" s="173" t="str">
        <f t="shared" si="3"/>
        <v/>
      </c>
      <c r="H152" s="124"/>
      <c r="I152" s="123"/>
      <c r="J152" s="123"/>
      <c r="K152" s="68"/>
      <c r="L152" s="102" t="str">
        <f>+IF(AND(K152&gt;0,O152="Ejecución"),(K152/877802)*Tabla2812[[#This Row],[% participación]],IF(AND(K152&gt;0,O152&lt;&gt;"Ejecución"),"-",""))</f>
        <v/>
      </c>
      <c r="M152" s="126"/>
      <c r="N152" s="119" t="str">
        <f t="shared" si="4"/>
        <v/>
      </c>
      <c r="O152" s="178" t="s">
        <v>1150</v>
      </c>
      <c r="P152" s="81"/>
    </row>
    <row r="153" spans="1:16" s="7" customFormat="1" ht="24.75" customHeight="1" outlineLevel="1" x14ac:dyDescent="0.25">
      <c r="A153" s="145">
        <v>40</v>
      </c>
      <c r="B153" s="176" t="s">
        <v>2672</v>
      </c>
      <c r="C153" s="177" t="s">
        <v>31</v>
      </c>
      <c r="D153" s="123"/>
      <c r="E153" s="146"/>
      <c r="F153" s="146"/>
      <c r="G153" s="173" t="str">
        <f t="shared" si="3"/>
        <v/>
      </c>
      <c r="H153" s="124"/>
      <c r="I153" s="123"/>
      <c r="J153" s="123"/>
      <c r="K153" s="68"/>
      <c r="L153" s="102" t="str">
        <f>+IF(AND(K153&gt;0,O153="Ejecución"),(K153/877802)*Tabla2812[[#This Row],[% participación]],IF(AND(K153&gt;0,O153&lt;&gt;"Ejecución"),"-",""))</f>
        <v/>
      </c>
      <c r="M153" s="126"/>
      <c r="N153" s="119" t="str">
        <f t="shared" si="4"/>
        <v/>
      </c>
      <c r="O153" s="178" t="s">
        <v>1150</v>
      </c>
      <c r="P153" s="81"/>
    </row>
    <row r="154" spans="1:16" s="7" customFormat="1" ht="24" customHeight="1" outlineLevel="1" x14ac:dyDescent="0.25">
      <c r="A154" s="145">
        <v>41</v>
      </c>
      <c r="B154" s="176" t="s">
        <v>2672</v>
      </c>
      <c r="C154" s="177" t="s">
        <v>31</v>
      </c>
      <c r="D154" s="123"/>
      <c r="E154" s="146"/>
      <c r="F154" s="146"/>
      <c r="G154" s="173" t="str">
        <f t="shared" si="3"/>
        <v/>
      </c>
      <c r="H154" s="124"/>
      <c r="I154" s="123"/>
      <c r="J154" s="123"/>
      <c r="K154" s="68"/>
      <c r="L154" s="102" t="str">
        <f>+IF(AND(K154&gt;0,O154="Ejecución"),(K154/877802)*Tabla2812[[#This Row],[% participación]],IF(AND(K154&gt;0,O154&lt;&gt;"Ejecución"),"-",""))</f>
        <v/>
      </c>
      <c r="M154" s="126"/>
      <c r="N154" s="119" t="str">
        <f t="shared" si="4"/>
        <v/>
      </c>
      <c r="O154" s="178" t="s">
        <v>1150</v>
      </c>
      <c r="P154" s="81"/>
    </row>
    <row r="155" spans="1:16" s="7" customFormat="1" ht="24.75" customHeight="1" outlineLevel="1" x14ac:dyDescent="0.25">
      <c r="A155" s="145">
        <v>42</v>
      </c>
      <c r="B155" s="176" t="s">
        <v>2672</v>
      </c>
      <c r="C155" s="177" t="s">
        <v>31</v>
      </c>
      <c r="D155" s="123"/>
      <c r="E155" s="146"/>
      <c r="F155" s="146"/>
      <c r="G155" s="173" t="str">
        <f t="shared" si="3"/>
        <v/>
      </c>
      <c r="H155" s="124"/>
      <c r="I155" s="123"/>
      <c r="J155" s="123"/>
      <c r="K155" s="68"/>
      <c r="L155" s="102" t="str">
        <f>+IF(AND(K155&gt;0,O155="Ejecución"),(K155/877802)*Tabla2812[[#This Row],[% participación]],IF(AND(K155&gt;0,O155&lt;&gt;"Ejecución"),"-",""))</f>
        <v/>
      </c>
      <c r="M155" s="126"/>
      <c r="N155" s="119" t="str">
        <f t="shared" si="4"/>
        <v/>
      </c>
      <c r="O155" s="178" t="s">
        <v>1150</v>
      </c>
      <c r="P155" s="81"/>
    </row>
    <row r="156" spans="1:16" s="7" customFormat="1" ht="24.75" customHeight="1" outlineLevel="1" x14ac:dyDescent="0.25">
      <c r="A156" s="145">
        <v>43</v>
      </c>
      <c r="B156" s="176" t="s">
        <v>2672</v>
      </c>
      <c r="C156" s="177" t="s">
        <v>31</v>
      </c>
      <c r="D156" s="123"/>
      <c r="E156" s="146"/>
      <c r="F156" s="146"/>
      <c r="G156" s="173" t="str">
        <f t="shared" si="3"/>
        <v/>
      </c>
      <c r="H156" s="124"/>
      <c r="I156" s="123"/>
      <c r="J156" s="123"/>
      <c r="K156" s="68"/>
      <c r="L156" s="102" t="str">
        <f>+IF(AND(K156&gt;0,O156="Ejecución"),(K156/877802)*Tabla2812[[#This Row],[% participación]],IF(AND(K156&gt;0,O156&lt;&gt;"Ejecución"),"-",""))</f>
        <v/>
      </c>
      <c r="M156" s="126"/>
      <c r="N156" s="119" t="str">
        <f t="shared" si="4"/>
        <v/>
      </c>
      <c r="O156" s="178" t="s">
        <v>1150</v>
      </c>
      <c r="P156" s="81"/>
    </row>
    <row r="157" spans="1:16" s="7" customFormat="1" ht="24.75" customHeight="1" outlineLevel="1" x14ac:dyDescent="0.25">
      <c r="A157" s="145">
        <v>44</v>
      </c>
      <c r="B157" s="176" t="s">
        <v>2672</v>
      </c>
      <c r="C157" s="177" t="s">
        <v>31</v>
      </c>
      <c r="D157" s="123"/>
      <c r="E157" s="146"/>
      <c r="F157" s="146"/>
      <c r="G157" s="173" t="str">
        <f t="shared" si="3"/>
        <v/>
      </c>
      <c r="H157" s="124"/>
      <c r="I157" s="123"/>
      <c r="J157" s="123"/>
      <c r="K157" s="68"/>
      <c r="L157" s="102" t="str">
        <f>+IF(AND(K157&gt;0,O157="Ejecución"),(K157/877802)*Tabla2812[[#This Row],[% participación]],IF(AND(K157&gt;0,O157&lt;&gt;"Ejecución"),"-",""))</f>
        <v/>
      </c>
      <c r="M157" s="126"/>
      <c r="N157" s="119" t="str">
        <f t="shared" si="4"/>
        <v/>
      </c>
      <c r="O157" s="178" t="s">
        <v>1150</v>
      </c>
      <c r="P157" s="81"/>
    </row>
    <row r="158" spans="1:16" s="7" customFormat="1" ht="24.75" customHeight="1" outlineLevel="1" thickBot="1" x14ac:dyDescent="0.3">
      <c r="A158" s="145">
        <v>45</v>
      </c>
      <c r="B158" s="176" t="s">
        <v>2672</v>
      </c>
      <c r="C158" s="177" t="s">
        <v>31</v>
      </c>
      <c r="D158" s="123"/>
      <c r="E158" s="146"/>
      <c r="F158" s="146"/>
      <c r="G158" s="173" t="str">
        <f t="shared" si="3"/>
        <v/>
      </c>
      <c r="H158" s="124"/>
      <c r="I158" s="123"/>
      <c r="J158" s="123"/>
      <c r="K158" s="68"/>
      <c r="L158" s="102" t="str">
        <f>+IF(AND(K158&gt;0,O158="Ejecución"),(K158/877802)*Tabla2812[[#This Row],[% participación]],IF(AND(K158&gt;0,O158&lt;&gt;"Ejecución"),"-",""))</f>
        <v/>
      </c>
      <c r="M158" s="126"/>
      <c r="N158" s="119" t="str">
        <f t="shared" si="4"/>
        <v/>
      </c>
      <c r="O158" s="178" t="s">
        <v>1150</v>
      </c>
      <c r="P158" s="81"/>
    </row>
    <row r="159" spans="1:16" ht="23.1" customHeight="1" thickBot="1" x14ac:dyDescent="0.3">
      <c r="O159" s="186" t="str">
        <f>HYPERLINK("#Integrante_5!A1","INICIO")</f>
        <v>INICIO</v>
      </c>
    </row>
    <row r="160" spans="1:16" s="19" customFormat="1" ht="31.5" customHeight="1" thickBot="1" x14ac:dyDescent="0.3">
      <c r="A160" s="203" t="s">
        <v>13</v>
      </c>
      <c r="B160" s="204"/>
      <c r="C160" s="204"/>
      <c r="D160" s="204"/>
      <c r="E160" s="208"/>
      <c r="F160" s="204" t="s">
        <v>15</v>
      </c>
      <c r="G160" s="204"/>
      <c r="H160" s="204"/>
      <c r="I160" s="203" t="s">
        <v>16</v>
      </c>
      <c r="J160" s="204"/>
      <c r="K160" s="204"/>
      <c r="L160" s="204"/>
      <c r="M160" s="204"/>
      <c r="N160" s="204"/>
      <c r="O160" s="208"/>
      <c r="P160" s="78"/>
    </row>
    <row r="161" spans="1:28" ht="51.75" customHeight="1" x14ac:dyDescent="0.25">
      <c r="A161" s="249" t="s">
        <v>2665</v>
      </c>
      <c r="B161" s="250"/>
      <c r="C161" s="250"/>
      <c r="D161" s="250"/>
      <c r="E161" s="251"/>
      <c r="F161" s="252" t="s">
        <v>2666</v>
      </c>
      <c r="G161" s="252"/>
      <c r="H161" s="252"/>
      <c r="I161" s="249" t="s">
        <v>2635</v>
      </c>
      <c r="J161" s="250"/>
      <c r="K161" s="250"/>
      <c r="L161" s="250"/>
      <c r="M161" s="250"/>
      <c r="N161" s="250"/>
      <c r="O161" s="251"/>
    </row>
    <row r="162" spans="1:28" ht="9" customHeight="1" x14ac:dyDescent="0.25">
      <c r="A162" s="166"/>
      <c r="B162" s="167"/>
      <c r="C162" s="167"/>
      <c r="E162" s="8"/>
      <c r="F162" s="167"/>
      <c r="G162" s="167"/>
      <c r="H162" s="167"/>
      <c r="I162" s="166"/>
      <c r="J162" s="167"/>
      <c r="K162" s="5"/>
      <c r="L162" s="5"/>
      <c r="M162" s="5"/>
      <c r="N162" s="158"/>
      <c r="O162" s="8"/>
      <c r="Q162" s="4" t="s">
        <v>2649</v>
      </c>
    </row>
    <row r="163" spans="1:28" x14ac:dyDescent="0.25">
      <c r="A163" s="9"/>
      <c r="B163" s="205" t="s">
        <v>2618</v>
      </c>
      <c r="C163" s="205"/>
      <c r="D163" s="205"/>
      <c r="E163" s="8"/>
      <c r="F163" s="5"/>
      <c r="G163" s="253" t="s">
        <v>2618</v>
      </c>
      <c r="H163" s="253"/>
      <c r="I163" s="254" t="s">
        <v>1164</v>
      </c>
      <c r="J163" s="255"/>
      <c r="K163" s="255"/>
      <c r="L163" s="255"/>
      <c r="M163" s="255"/>
      <c r="N163" s="109"/>
      <c r="O163" s="8"/>
      <c r="S163" s="51"/>
    </row>
    <row r="164" spans="1:28" x14ac:dyDescent="0.25">
      <c r="A164" s="9"/>
      <c r="B164" s="5"/>
      <c r="C164" s="5"/>
      <c r="D164" s="159" t="s">
        <v>14</v>
      </c>
      <c r="E164" s="8"/>
      <c r="F164" s="5"/>
      <c r="G164" s="168" t="s">
        <v>14</v>
      </c>
      <c r="I164" s="9"/>
      <c r="J164" s="5"/>
      <c r="K164" s="5"/>
      <c r="L164" s="5"/>
      <c r="M164" s="5"/>
      <c r="N164" s="5"/>
      <c r="O164" s="8"/>
    </row>
    <row r="165" spans="1:28" x14ac:dyDescent="0.25">
      <c r="A165" s="9"/>
      <c r="D165" s="109"/>
      <c r="E165" s="8"/>
      <c r="F165" s="5"/>
      <c r="G165" s="109"/>
      <c r="I165" s="256" t="s">
        <v>2648</v>
      </c>
      <c r="J165" s="257"/>
      <c r="K165" s="257"/>
      <c r="L165" s="257"/>
      <c r="M165" s="257"/>
      <c r="N165" s="257"/>
      <c r="O165" s="258"/>
      <c r="U165" s="51"/>
    </row>
    <row r="166" spans="1:28" x14ac:dyDescent="0.25">
      <c r="A166" s="9"/>
      <c r="B166" s="267" t="s">
        <v>2663</v>
      </c>
      <c r="C166" s="267"/>
      <c r="D166" s="267"/>
      <c r="E166" s="8"/>
      <c r="F166" s="5"/>
      <c r="H166" s="83" t="s">
        <v>2662</v>
      </c>
      <c r="I166" s="256"/>
      <c r="J166" s="257"/>
      <c r="K166" s="257"/>
      <c r="L166" s="257"/>
      <c r="M166" s="257"/>
      <c r="N166" s="257"/>
      <c r="O166" s="258"/>
      <c r="Q166" s="51"/>
    </row>
    <row r="167" spans="1:28" x14ac:dyDescent="0.25">
      <c r="A167" s="9"/>
      <c r="B167" s="75" t="s">
        <v>2658</v>
      </c>
      <c r="C167" s="5"/>
      <c r="D167" s="5"/>
      <c r="E167" s="8"/>
      <c r="F167" s="82"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2678</v>
      </c>
      <c r="B170" s="204"/>
      <c r="C170" s="204"/>
      <c r="D170" s="204"/>
      <c r="E170" s="204"/>
      <c r="F170" s="204"/>
      <c r="G170" s="204"/>
      <c r="H170" s="204"/>
      <c r="I170" s="204"/>
      <c r="J170" s="204"/>
      <c r="K170" s="204"/>
      <c r="L170" s="204"/>
      <c r="M170" s="204"/>
      <c r="N170" s="204"/>
      <c r="O170" s="208"/>
      <c r="P170" s="78"/>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9" t="s">
        <v>2671</v>
      </c>
      <c r="C174" s="259"/>
      <c r="D174" s="259"/>
      <c r="E174" s="259"/>
      <c r="F174" s="259"/>
      <c r="G174" s="259"/>
      <c r="H174" s="20"/>
      <c r="I174" s="263" t="s">
        <v>2679</v>
      </c>
      <c r="J174" s="264"/>
      <c r="K174" s="264"/>
      <c r="L174" s="264"/>
      <c r="M174" s="264"/>
      <c r="O174" s="186" t="str">
        <f>HYPERLINK("#Integrante_5!A1","INICIO")</f>
        <v>INICIO</v>
      </c>
      <c r="Q174" s="19"/>
      <c r="R174" s="19"/>
      <c r="S174" s="19"/>
      <c r="T174" s="19"/>
      <c r="U174" s="19"/>
      <c r="V174" s="19"/>
      <c r="W174" s="19"/>
      <c r="X174" s="19"/>
      <c r="Y174" s="19"/>
      <c r="Z174" s="19"/>
      <c r="AA174" s="19"/>
      <c r="AB174" s="19"/>
    </row>
    <row r="175" spans="1:28" ht="23.25" x14ac:dyDescent="0.25">
      <c r="A175" s="9"/>
      <c r="B175" s="232" t="s">
        <v>17</v>
      </c>
      <c r="C175" s="233"/>
      <c r="D175" s="234"/>
      <c r="E175" s="263" t="s">
        <v>2620</v>
      </c>
      <c r="F175" s="264"/>
      <c r="G175" s="265"/>
      <c r="H175" s="5"/>
      <c r="I175" s="232" t="s">
        <v>17</v>
      </c>
      <c r="J175" s="233"/>
      <c r="K175" s="233"/>
      <c r="L175" s="234"/>
      <c r="M175" s="241" t="s">
        <v>2680</v>
      </c>
      <c r="O175" s="8"/>
      <c r="Q175" s="19"/>
      <c r="R175" s="19"/>
      <c r="S175" s="165"/>
      <c r="T175" s="19"/>
      <c r="U175" s="19"/>
      <c r="V175" s="19"/>
      <c r="W175" s="19"/>
      <c r="X175" s="19"/>
      <c r="Y175" s="19"/>
      <c r="Z175" s="19"/>
      <c r="AA175" s="19"/>
      <c r="AB175" s="19"/>
    </row>
    <row r="176" spans="1:28" ht="23.25" x14ac:dyDescent="0.25">
      <c r="A176" s="9"/>
      <c r="B176" s="260"/>
      <c r="C176" s="261"/>
      <c r="D176" s="262"/>
      <c r="E176" s="165" t="s">
        <v>2621</v>
      </c>
      <c r="F176" s="165" t="s">
        <v>2622</v>
      </c>
      <c r="G176" s="165" t="s">
        <v>2623</v>
      </c>
      <c r="H176" s="5"/>
      <c r="I176" s="260"/>
      <c r="J176" s="261"/>
      <c r="K176" s="261"/>
      <c r="L176" s="262"/>
      <c r="M176" s="242"/>
      <c r="O176" s="8"/>
      <c r="Q176" s="19"/>
      <c r="R176" s="19"/>
      <c r="S176" s="165" t="s">
        <v>2623</v>
      </c>
      <c r="T176" s="19"/>
      <c r="U176" s="19"/>
      <c r="V176" s="19"/>
      <c r="W176" s="19"/>
      <c r="X176" s="19"/>
      <c r="Y176" s="19"/>
      <c r="Z176" s="19"/>
      <c r="AA176" s="19"/>
      <c r="AB176" s="19"/>
    </row>
    <row r="177" spans="1:28" ht="23.25" x14ac:dyDescent="0.25">
      <c r="A177" s="9"/>
      <c r="B177" s="230" t="s">
        <v>2671</v>
      </c>
      <c r="C177" s="230"/>
      <c r="D177" s="230"/>
      <c r="E177" s="24">
        <v>0.02</v>
      </c>
      <c r="F177" s="179"/>
      <c r="G177" s="180" t="str">
        <f>IF(F177&gt;0,SUM(E177+F177),"")</f>
        <v/>
      </c>
      <c r="H177" s="5"/>
      <c r="I177" s="221" t="s">
        <v>2673</v>
      </c>
      <c r="J177" s="222"/>
      <c r="K177" s="222"/>
      <c r="L177" s="223"/>
      <c r="M177" s="179"/>
      <c r="O177" s="8"/>
      <c r="Q177" s="19"/>
      <c r="R177" s="19"/>
      <c r="S177" s="180" t="str">
        <f>IF(M177&gt;0,SUM(L177+M177),"")</f>
        <v/>
      </c>
      <c r="T177" s="19"/>
      <c r="U177" s="19"/>
      <c r="V177" s="19"/>
      <c r="W177" s="19"/>
      <c r="X177" s="19"/>
      <c r="Y177" s="19"/>
      <c r="Z177" s="19"/>
      <c r="AA177" s="19"/>
      <c r="AB177" s="19"/>
    </row>
    <row r="178" spans="1:28" ht="23.25" hidden="1" x14ac:dyDescent="0.25">
      <c r="A178" s="9"/>
      <c r="B178" s="230" t="s">
        <v>1165</v>
      </c>
      <c r="C178" s="230"/>
      <c r="D178" s="230"/>
      <c r="E178" s="24">
        <v>0.02</v>
      </c>
      <c r="F178" s="69"/>
      <c r="G178" s="164" t="str">
        <f>IF(F178&gt;0,SUM(E178+F178),"")</f>
        <v/>
      </c>
      <c r="H178" s="5"/>
      <c r="I178" s="221" t="s">
        <v>1169</v>
      </c>
      <c r="J178" s="222"/>
      <c r="K178" s="223"/>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5">
      <c r="A179" s="9"/>
      <c r="B179" s="230" t="s">
        <v>1166</v>
      </c>
      <c r="C179" s="230"/>
      <c r="D179" s="230"/>
      <c r="E179" s="24">
        <v>0.02</v>
      </c>
      <c r="F179" s="69"/>
      <c r="G179" s="164" t="str">
        <f>IF(F179&gt;0,SUM(E179+F179),"")</f>
        <v/>
      </c>
      <c r="H179" s="5"/>
      <c r="I179" s="221" t="s">
        <v>1170</v>
      </c>
      <c r="J179" s="222"/>
      <c r="K179" s="223"/>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5">
      <c r="A180" s="9"/>
      <c r="B180" s="230" t="s">
        <v>1167</v>
      </c>
      <c r="C180" s="230"/>
      <c r="D180" s="230"/>
      <c r="E180" s="24">
        <v>0.03</v>
      </c>
      <c r="F180" s="69"/>
      <c r="G180" s="164" t="str">
        <f>IF(F180&gt;0,SUM(E180+F180),"")</f>
        <v/>
      </c>
      <c r="H180" s="5"/>
      <c r="I180" s="221" t="s">
        <v>1171</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1" t="s">
        <v>1172</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x14ac:dyDescent="0.25">
      <c r="A182" s="9"/>
      <c r="B182" s="89" t="s">
        <v>2674</v>
      </c>
      <c r="C182" s="89"/>
      <c r="D182" s="89"/>
      <c r="E182" s="89"/>
      <c r="F182" s="89"/>
      <c r="G182" s="89"/>
      <c r="H182" s="89"/>
      <c r="I182" s="89"/>
      <c r="J182" s="89"/>
      <c r="K182" s="89"/>
      <c r="L182" s="89"/>
      <c r="M182" s="89"/>
      <c r="N182" s="90"/>
      <c r="O182" s="91"/>
    </row>
    <row r="183" spans="1:28" x14ac:dyDescent="0.25">
      <c r="A183" s="9"/>
      <c r="B183" s="92" t="s">
        <v>2632</v>
      </c>
      <c r="C183" s="185">
        <f>+SUM(G177:G180)</f>
        <v>0</v>
      </c>
      <c r="D183" s="170" t="s">
        <v>2633</v>
      </c>
      <c r="E183" s="96">
        <f>+(C183*SUM(K20:K35))</f>
        <v>0</v>
      </c>
      <c r="F183" s="94"/>
      <c r="G183" s="95"/>
      <c r="H183" s="90"/>
      <c r="I183" s="92" t="s">
        <v>2632</v>
      </c>
      <c r="J183" s="185">
        <f>M177</f>
        <v>0</v>
      </c>
      <c r="K183" s="231" t="s">
        <v>2633</v>
      </c>
      <c r="L183" s="231"/>
      <c r="M183" s="96">
        <f>+J183*K20</f>
        <v>0</v>
      </c>
      <c r="N183" s="97"/>
      <c r="O183" s="98"/>
    </row>
    <row r="184" spans="1:28" ht="15.75" thickBot="1" x14ac:dyDescent="0.3">
      <c r="A184" s="10"/>
      <c r="B184" s="99"/>
      <c r="C184" s="99"/>
      <c r="D184" s="99"/>
      <c r="E184" s="99"/>
      <c r="F184" s="99"/>
      <c r="G184" s="99"/>
      <c r="H184" s="99"/>
      <c r="I184" s="181" t="s">
        <v>2676</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8"/>
      <c r="P186" s="78"/>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54"/>
      <c r="R189" s="154"/>
      <c r="S189" s="154"/>
      <c r="T189" s="154"/>
    </row>
    <row r="190" spans="1:28" x14ac:dyDescent="0.25">
      <c r="A190" s="9"/>
      <c r="B190" s="246" t="s">
        <v>2641</v>
      </c>
      <c r="C190" s="246"/>
      <c r="E190" s="5" t="s">
        <v>20</v>
      </c>
      <c r="H190" s="168" t="s">
        <v>24</v>
      </c>
      <c r="J190" s="5" t="s">
        <v>2642</v>
      </c>
      <c r="K190" s="5"/>
      <c r="M190" s="5"/>
      <c r="N190" s="5"/>
      <c r="O190" s="8"/>
      <c r="Q190" s="155"/>
      <c r="R190" s="156"/>
      <c r="S190" s="156"/>
      <c r="T190" s="155"/>
    </row>
    <row r="191" spans="1:28" x14ac:dyDescent="0.25">
      <c r="A191" s="9"/>
      <c r="C191" s="129"/>
      <c r="D191" s="5"/>
      <c r="E191" s="128"/>
      <c r="F191" s="5"/>
      <c r="G191" s="5"/>
      <c r="H191" s="148"/>
      <c r="J191" s="5"/>
      <c r="K191" s="129"/>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8"/>
      <c r="P195" s="78"/>
    </row>
    <row r="196" spans="1:18" ht="21.75" thickBot="1" x14ac:dyDescent="0.3">
      <c r="A196" s="9"/>
      <c r="B196" s="5"/>
      <c r="C196" s="5"/>
      <c r="D196" s="5"/>
      <c r="E196" s="5"/>
      <c r="F196" s="5"/>
      <c r="G196" s="5"/>
      <c r="H196" s="5"/>
      <c r="I196" s="5"/>
      <c r="J196" s="5"/>
      <c r="K196" s="5"/>
      <c r="L196" s="5"/>
      <c r="M196" s="5"/>
      <c r="N196" s="5"/>
      <c r="O196" s="186" t="str">
        <f>HYPERLINK("#Integrante_5!A1","INICIO")</f>
        <v>INICIO</v>
      </c>
    </row>
    <row r="197" spans="1:18" ht="231" customHeight="1" x14ac:dyDescent="0.25">
      <c r="A197" s="9"/>
      <c r="B197" s="220" t="s">
        <v>2664</v>
      </c>
      <c r="C197" s="220"/>
      <c r="D197" s="220"/>
      <c r="E197" s="220"/>
      <c r="F197" s="220"/>
      <c r="G197" s="220"/>
      <c r="H197" s="220"/>
      <c r="I197" s="220"/>
      <c r="J197" s="220"/>
      <c r="K197" s="220"/>
      <c r="L197" s="220"/>
      <c r="M197" s="220"/>
      <c r="N197" s="220"/>
      <c r="O197" s="8"/>
    </row>
    <row r="198" spans="1:18" x14ac:dyDescent="0.25">
      <c r="A198" s="9"/>
      <c r="B198" s="243"/>
      <c r="C198" s="243"/>
      <c r="D198" s="243"/>
      <c r="E198" s="243"/>
      <c r="F198" s="243"/>
      <c r="G198" s="243"/>
      <c r="H198" s="243"/>
      <c r="I198" s="243"/>
      <c r="J198" s="243"/>
      <c r="K198" s="243"/>
      <c r="L198" s="243"/>
      <c r="M198" s="243"/>
      <c r="N198" s="243"/>
      <c r="O198" s="8"/>
    </row>
    <row r="199" spans="1:18" x14ac:dyDescent="0.25">
      <c r="A199" s="9"/>
      <c r="B199" s="244" t="s">
        <v>2653</v>
      </c>
      <c r="C199" s="245"/>
      <c r="D199" s="245"/>
      <c r="E199" s="245"/>
      <c r="F199" s="245"/>
      <c r="G199" s="245"/>
      <c r="H199" s="245"/>
      <c r="I199" s="245"/>
      <c r="J199" s="245"/>
      <c r="K199" s="245"/>
      <c r="L199" s="245"/>
      <c r="M199" s="245"/>
      <c r="N199" s="245"/>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8"/>
      <c r="D209" s="21"/>
      <c r="G209" s="27" t="s">
        <v>2625</v>
      </c>
      <c r="H209" s="149"/>
      <c r="J209" s="27" t="s">
        <v>2627</v>
      </c>
      <c r="K209" s="149"/>
      <c r="L209" s="21"/>
      <c r="M209" s="21"/>
      <c r="N209" s="21"/>
      <c r="O209" s="8"/>
    </row>
    <row r="210" spans="1:15" x14ac:dyDescent="0.25">
      <c r="A210" s="9"/>
      <c r="B210" s="27" t="s">
        <v>2624</v>
      </c>
      <c r="C210" s="148"/>
      <c r="D210" s="21"/>
      <c r="G210" s="27" t="s">
        <v>2626</v>
      </c>
      <c r="H210" s="149"/>
      <c r="J210" s="27" t="s">
        <v>2628</v>
      </c>
      <c r="K210" s="148"/>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400-000000000000}">
      <formula1>100000000</formula1>
      <formula2>999999999</formula2>
    </dataValidation>
    <dataValidation type="textLength" showInputMessage="1" showErrorMessage="1" errorTitle="Error" error="Debe tener un máximo de 20 caracteres" sqref="C15" xr:uid="{00000000-0002-0000-0400-000001000000}">
      <formula1>0</formula1>
      <formula2>25</formula2>
    </dataValidation>
    <dataValidation type="whole" allowBlank="1" showInputMessage="1" showErrorMessage="1" sqref="E191" xr:uid="{00000000-0002-0000-0400-000002000000}">
      <formula1>1</formula1>
      <formula2>1000000</formula2>
    </dataValidation>
    <dataValidation type="textLength" allowBlank="1" showInputMessage="1" showErrorMessage="1" sqref="H191" xr:uid="{00000000-0002-0000-0400-000003000000}">
      <formula1>3</formula1>
      <formula2>100</formula2>
    </dataValidation>
    <dataValidation type="date" allowBlank="1" showInputMessage="1" showErrorMessage="1" sqref="F48:F107 K191 C191 E114:F158" xr:uid="{00000000-0002-0000-0400-000004000000}">
      <formula1>1</formula1>
      <formula2>401769</formula2>
    </dataValidation>
    <dataValidation type="date" allowBlank="1" showInputMessage="1" showErrorMessage="1" sqref="E48:E107" xr:uid="{00000000-0002-0000-0400-000005000000}">
      <formula1>1</formula1>
      <formula2>54789</formula2>
    </dataValidation>
    <dataValidation type="date" allowBlank="1" showInputMessage="1" showErrorMessage="1" sqref="L20:M35" xr:uid="{00000000-0002-0000-0400-000006000000}">
      <formula1>32874</formula1>
      <formula2>54789</formula2>
    </dataValidation>
    <dataValidation type="whole" allowBlank="1" showInputMessage="1" showErrorMessage="1" sqref="K21:K35" xr:uid="{00000000-0002-0000-0400-000007000000}">
      <formula1>0</formula1>
      <formula2>9999999999</formula2>
    </dataValidation>
    <dataValidation type="whole" allowBlank="1" showInputMessage="1" showErrorMessage="1" sqref="K20" xr:uid="{00000000-0002-0000-0400-000008000000}">
      <formula1>0</formula1>
      <formula2>99999999999</formula2>
    </dataValidation>
    <dataValidation type="whole" showInputMessage="1" showErrorMessage="1" sqref="B20" xr:uid="{00000000-0002-0000-0400-000009000000}">
      <formula1>100000000</formula1>
      <formula2>999999999</formula2>
    </dataValidation>
    <dataValidation type="list" showInputMessage="1" showErrorMessage="1" sqref="G165" xr:uid="{00000000-0002-0000-0400-00000A000000}">
      <formula1>SinoA</formula1>
    </dataValidation>
    <dataValidation type="whole" allowBlank="1" showInputMessage="1" showErrorMessage="1" sqref="K48:K107" xr:uid="{00000000-0002-0000-0400-00000B000000}">
      <formula1>0</formula1>
      <formula2>99999999999999900</formula2>
    </dataValidation>
    <dataValidation type="list" showInputMessage="1" showErrorMessage="1" sqref="J24" xr:uid="{00000000-0002-0000-0400-00000C000000}">
      <formula1>INDIRECT(DEPeseldt5)</formula1>
    </dataValidation>
    <dataValidation type="list" showInputMessage="1" showErrorMessage="1" sqref="J23" xr:uid="{00000000-0002-0000-0400-00000D000000}">
      <formula1>INDIRECT(DEPeseldt4)</formula1>
    </dataValidation>
    <dataValidation type="list" showInputMessage="1" showErrorMessage="1" sqref="J22" xr:uid="{00000000-0002-0000-0400-00000E000000}">
      <formula1>INDIRECT(DEPeseldt3)</formula1>
    </dataValidation>
    <dataValidation type="list" showInputMessage="1" showErrorMessage="1" sqref="J21" xr:uid="{00000000-0002-0000-0400-00000F000000}">
      <formula1>INDIRECT(DEPeseldt2)</formula1>
    </dataValidation>
    <dataValidation type="list" showInputMessage="1" showErrorMessage="1" sqref="J20" xr:uid="{00000000-0002-0000-0400-000010000000}">
      <formula1>INDIRECT(DEPeseldt1)</formula1>
    </dataValidation>
    <dataValidation showInputMessage="1" showErrorMessage="1" sqref="B38 B21:B35 J15 O114:O158 C114:C158" xr:uid="{00000000-0002-0000-0400-000011000000}"/>
    <dataValidation type="list" showInputMessage="1" showErrorMessage="1" sqref="J48" xr:uid="{00000000-0002-0000-0400-000012000000}">
      <formula1>INDIRECT(DptoSel1)</formula1>
    </dataValidation>
    <dataValidation type="list" showInputMessage="1" showErrorMessage="1" sqref="J49" xr:uid="{00000000-0002-0000-0400-000013000000}">
      <formula1>INDIRECT(DptoSel2)</formula1>
    </dataValidation>
    <dataValidation type="list" showInputMessage="1" showErrorMessage="1" sqref="J50" xr:uid="{00000000-0002-0000-0400-000014000000}">
      <formula1>INDIRECT(DptoSel3)</formula1>
    </dataValidation>
    <dataValidation type="list" showInputMessage="1" showErrorMessage="1" sqref="J51" xr:uid="{00000000-0002-0000-0400-000015000000}">
      <formula1>INDIRECT(DptoSel4)</formula1>
    </dataValidation>
    <dataValidation type="list" showInputMessage="1" showErrorMessage="1" sqref="J52" xr:uid="{00000000-0002-0000-0400-000016000000}">
      <formula1>INDIRECT(DptoSel5)</formula1>
    </dataValidation>
    <dataValidation type="list" showInputMessage="1" showErrorMessage="1" sqref="J53" xr:uid="{00000000-0002-0000-0400-000017000000}">
      <formula1>INDIRECT(DptoSel6)</formula1>
    </dataValidation>
    <dataValidation type="list" showInputMessage="1" showErrorMessage="1" sqref="J54" xr:uid="{00000000-0002-0000-0400-000018000000}">
      <formula1>INDIRECT(DptoSel7)</formula1>
    </dataValidation>
    <dataValidation type="list" showInputMessage="1" showErrorMessage="1" sqref="J55" xr:uid="{00000000-0002-0000-0400-000019000000}">
      <formula1>INDIRECT(DptoSel8)</formula1>
    </dataValidation>
    <dataValidation type="list" showInputMessage="1" showErrorMessage="1" sqref="J56" xr:uid="{00000000-0002-0000-0400-00001A000000}">
      <formula1>INDIRECT(DptoSel9)</formula1>
    </dataValidation>
    <dataValidation type="list" showInputMessage="1" showErrorMessage="1" sqref="I48:I107 I20:I35 I114:I158" xr:uid="{00000000-0002-0000-0400-00001B000000}">
      <formula1>DEPARTAMENTO</formula1>
    </dataValidation>
    <dataValidation type="list" showInputMessage="1" showErrorMessage="1" sqref="J25:J35 J57:J107 J114:J158" xr:uid="{00000000-0002-0000-0400-00001C000000}">
      <formula1>INDIRECT(I25)</formula1>
    </dataValidation>
    <dataValidation type="decimal" allowBlank="1" showInputMessage="1" showErrorMessage="1" sqref="N114:N158" xr:uid="{00000000-0002-0000-0400-00001D000000}">
      <formula1>0</formula1>
      <formula2>100</formula2>
    </dataValidation>
    <dataValidation type="whole" allowBlank="1" showInputMessage="1" showErrorMessage="1" sqref="K114:K158" xr:uid="{00000000-0002-0000-0400-00001E000000}">
      <formula1>0</formula1>
      <formula2>9999999999999</formula2>
    </dataValidation>
    <dataValidation type="decimal" allowBlank="1" showInputMessage="1" showErrorMessage="1" sqref="M177" xr:uid="{00000000-0002-0000-0400-00001F000000}">
      <formula1>0.02</formula1>
      <formula2>0.05</formula2>
    </dataValidation>
    <dataValidation type="decimal" allowBlank="1" showInputMessage="1" showErrorMessage="1" sqref="N15" xr:uid="{00000000-0002-0000-0400-000020000000}">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400-000021000000}">
          <x14:formula1>
            <xm:f>Listas!$B$2:$B$3</xm:f>
          </x14:formula1>
          <xm:sqref>D165 L48:L107 N163 O48:O107 M114:M158</xm:sqref>
        </x14:dataValidation>
        <x14:dataValidation type="list" showInputMessage="1" showErrorMessage="1" xr:uid="{00000000-0002-0000-0400-000022000000}">
          <x14:formula1>
            <xm:f>Listas!$F$2:$F$34</xm:f>
          </x14:formula1>
          <xm:sqref>H15</xm:sqref>
        </x14:dataValidation>
        <x14:dataValidation type="list" showInputMessage="1" showErrorMessage="1" xr:uid="{00000000-0002-0000-0400-000023000000}">
          <x14:formula1>
            <xm:f>Listas!$A$2:$A$4</xm:f>
          </x14:formula1>
          <xm:sqref>C48:C107</xm:sqref>
        </x14:dataValidation>
        <x14:dataValidation type="list" showInputMessage="1" showErrorMessage="1" xr:uid="{00000000-0002-0000-0400-000024000000}">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72">
        <f ca="1">NOW()</f>
        <v>44194.997465509259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2"/>
      <c r="B8" s="186" t="str">
        <f>HYPERLINK("#Integrante_6!B20","IDENTIFICACIÓN DEL OFERENTE")</f>
        <v>IDENTIFICACIÓN DEL OFERENTE</v>
      </c>
      <c r="C8" s="189"/>
      <c r="D8" s="193"/>
      <c r="E8" s="209" t="str">
        <f>HYPERLINK("#Integrante_6!A109","CAPACIDAD RESIDUAL")</f>
        <v>CAPACIDAD RESIDUAL</v>
      </c>
      <c r="F8" s="210"/>
      <c r="G8" s="211"/>
      <c r="H8" s="194"/>
      <c r="I8" s="186" t="str">
        <f>HYPERLINK("#Integrante_6!N162","DISCAPACIDAD")</f>
        <v>DISCAPACIDAD</v>
      </c>
      <c r="J8" s="190"/>
      <c r="K8" s="186" t="str">
        <f>HYPERLINK("#Integrante_6!A188","TRAYECTORIA")</f>
        <v>TRAYECTORIA</v>
      </c>
      <c r="L8" s="189"/>
      <c r="M8" s="36"/>
      <c r="N8" s="36"/>
      <c r="O8" s="43"/>
    </row>
    <row r="9" spans="1:20" ht="30.75" customHeight="1" thickBot="1" x14ac:dyDescent="0.3">
      <c r="A9" s="192"/>
      <c r="B9" s="186" t="str">
        <f>HYPERLINK("#Integrante_6!I20","DATOS CONTRATO INVITACIÓN")</f>
        <v>DATOS CONTRATO INVITACIÓN</v>
      </c>
      <c r="C9" s="189"/>
      <c r="D9" s="189"/>
      <c r="E9" s="209" t="str">
        <f>HYPERLINK("#Integrante_6!A162","TALENTO HUMANO")</f>
        <v>TALENTO HUMANO</v>
      </c>
      <c r="F9" s="210"/>
      <c r="G9" s="211"/>
      <c r="H9" s="194"/>
      <c r="I9" s="186" t="str">
        <f>HYPERLINK("#Integrante_6!B176","CONTRAPARTIDA ADICIONAL")</f>
        <v>CONTRAPARTIDA ADICIONAL</v>
      </c>
      <c r="J9" s="191"/>
      <c r="K9" s="186" t="str">
        <f>HYPERLINK("#Integrante_6!A199","ACEPTACIÓN")</f>
        <v>ACEPTACIÓN</v>
      </c>
      <c r="L9" s="189"/>
      <c r="M9" s="36"/>
      <c r="N9" s="36"/>
      <c r="O9" s="43"/>
    </row>
    <row r="10" spans="1:20" ht="30.75" customHeight="1" thickBot="1" x14ac:dyDescent="0.3">
      <c r="A10" s="192"/>
      <c r="B10" s="186" t="str">
        <f>HYPERLINK("#Integrante_6!B48","EXPERIENCIA TERRITORIAL")</f>
        <v>EXPERIENCIA TERRITORIAL</v>
      </c>
      <c r="C10" s="189"/>
      <c r="D10" s="189"/>
      <c r="E10" s="209" t="str">
        <f>HYPERLINK("#Integrante_6!F162","INFRAESTRUCTURA")</f>
        <v>INFRAESTRUCTURA</v>
      </c>
      <c r="F10" s="210"/>
      <c r="G10" s="211"/>
      <c r="H10" s="194"/>
      <c r="I10" s="186" t="str">
        <f>HYPERLINK("#Integrante_6!L176","VALOR TÉCNICO AGREGADO")</f>
        <v>VALOR TÉCNICO AGREGADO</v>
      </c>
      <c r="J10" s="191"/>
      <c r="K10" s="189"/>
      <c r="L10" s="189"/>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2668</v>
      </c>
      <c r="D14" s="14"/>
      <c r="E14" s="14"/>
      <c r="F14" s="14"/>
      <c r="G14" s="14"/>
      <c r="H14" s="14"/>
      <c r="I14" s="14"/>
      <c r="J14" s="14"/>
      <c r="K14" s="14"/>
      <c r="L14" s="14"/>
      <c r="M14" s="14"/>
      <c r="N14" s="14"/>
      <c r="O14" s="15"/>
    </row>
    <row r="15" spans="1:20" ht="19.5" customHeight="1" thickBot="1" x14ac:dyDescent="0.3">
      <c r="A15" s="9"/>
      <c r="B15" s="32" t="s">
        <v>2640</v>
      </c>
      <c r="C15" s="157"/>
      <c r="D15" s="35"/>
      <c r="E15" s="35"/>
      <c r="F15" s="5"/>
      <c r="G15" s="32" t="s">
        <v>1168</v>
      </c>
      <c r="H15" s="105"/>
      <c r="I15" s="32" t="s">
        <v>2629</v>
      </c>
      <c r="J15" s="110" t="s">
        <v>2637</v>
      </c>
      <c r="L15" s="202" t="s">
        <v>8</v>
      </c>
      <c r="M15" s="202"/>
      <c r="N15" s="184"/>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8"/>
      <c r="D19" s="168"/>
      <c r="E19" s="161" t="s">
        <v>2669</v>
      </c>
      <c r="F19" s="162"/>
      <c r="G19" s="5"/>
      <c r="H19" s="212" t="s">
        <v>2644</v>
      </c>
      <c r="I19" s="141" t="s">
        <v>11</v>
      </c>
      <c r="J19" s="142" t="s">
        <v>10</v>
      </c>
      <c r="K19" s="142" t="s">
        <v>2613</v>
      </c>
      <c r="L19" s="142" t="s">
        <v>1161</v>
      </c>
      <c r="M19" s="142" t="s">
        <v>1162</v>
      </c>
      <c r="N19" s="143" t="s">
        <v>2614</v>
      </c>
      <c r="O19" s="138"/>
      <c r="Q19" s="51"/>
      <c r="R19" s="51"/>
    </row>
    <row r="20" spans="1:23" ht="30" customHeight="1" x14ac:dyDescent="0.25">
      <c r="A20" s="9"/>
      <c r="B20" s="111"/>
      <c r="C20" s="5"/>
      <c r="D20" s="169"/>
      <c r="E20" s="161" t="s">
        <v>2670</v>
      </c>
      <c r="F20" s="163"/>
      <c r="G20" s="5"/>
      <c r="H20" s="212"/>
      <c r="I20" s="150"/>
      <c r="J20" s="151"/>
      <c r="K20" s="152"/>
      <c r="L20" s="153"/>
      <c r="M20" s="153"/>
      <c r="N20" s="136">
        <f>+(M20-L20)/30</f>
        <v>0</v>
      </c>
      <c r="O20" s="139"/>
      <c r="U20" s="135"/>
      <c r="V20" s="107">
        <f ca="1">NOW()</f>
        <v>44194.997465509259</v>
      </c>
      <c r="W20" s="107">
        <f ca="1">NOW()</f>
        <v>44194.997465509259</v>
      </c>
    </row>
    <row r="21" spans="1:23" ht="30" customHeight="1" outlineLevel="1" x14ac:dyDescent="0.25">
      <c r="A21" s="9"/>
      <c r="B21" s="72"/>
      <c r="C21" s="5"/>
      <c r="D21" s="5"/>
      <c r="E21" s="5"/>
      <c r="F21" s="5"/>
      <c r="G21" s="5"/>
      <c r="H21" s="171"/>
      <c r="I21" s="150"/>
      <c r="J21" s="151"/>
      <c r="K21" s="152"/>
      <c r="L21" s="153"/>
      <c r="M21" s="153"/>
      <c r="N21" s="136">
        <f t="shared" ref="N21:N35" si="0">+(M21-L21)/30</f>
        <v>0</v>
      </c>
      <c r="O21" s="140"/>
    </row>
    <row r="22" spans="1:23" ht="30" customHeight="1" outlineLevel="1" x14ac:dyDescent="0.25">
      <c r="A22" s="9"/>
      <c r="B22" s="72"/>
      <c r="C22" s="5"/>
      <c r="D22" s="5"/>
      <c r="E22" s="5"/>
      <c r="F22" s="5"/>
      <c r="G22" s="5"/>
      <c r="H22" s="171"/>
      <c r="I22" s="150"/>
      <c r="J22" s="151"/>
      <c r="K22" s="152"/>
      <c r="L22" s="153"/>
      <c r="M22" s="153"/>
      <c r="N22" s="137">
        <f t="shared" si="0"/>
        <v>0</v>
      </c>
      <c r="O22" s="140"/>
    </row>
    <row r="23" spans="1:23" ht="30" customHeight="1" outlineLevel="1" x14ac:dyDescent="0.25">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5">
      <c r="A24" s="9"/>
      <c r="B24" s="103"/>
      <c r="C24" s="21"/>
      <c r="D24" s="21"/>
      <c r="E24" s="21"/>
      <c r="F24" s="5"/>
      <c r="G24" s="5"/>
      <c r="H24" s="171"/>
      <c r="I24" s="150"/>
      <c r="J24" s="151"/>
      <c r="K24" s="152"/>
      <c r="L24" s="153"/>
      <c r="M24" s="153"/>
      <c r="N24" s="137">
        <f t="shared" si="0"/>
        <v>0</v>
      </c>
      <c r="O24" s="140"/>
    </row>
    <row r="25" spans="1:23" ht="30" customHeight="1" outlineLevel="1" x14ac:dyDescent="0.25">
      <c r="A25" s="9"/>
      <c r="B25" s="103"/>
      <c r="C25" s="21"/>
      <c r="D25" s="21"/>
      <c r="E25" s="21"/>
      <c r="F25" s="5"/>
      <c r="G25" s="5"/>
      <c r="H25" s="171"/>
      <c r="I25" s="150"/>
      <c r="J25" s="151"/>
      <c r="K25" s="152"/>
      <c r="L25" s="153"/>
      <c r="M25" s="153"/>
      <c r="N25" s="137">
        <f t="shared" si="0"/>
        <v>0</v>
      </c>
      <c r="O25" s="140"/>
    </row>
    <row r="26" spans="1:23" ht="30" customHeight="1" outlineLevel="1" x14ac:dyDescent="0.25">
      <c r="A26" s="9"/>
      <c r="B26" s="103"/>
      <c r="C26" s="21"/>
      <c r="D26" s="21"/>
      <c r="E26" s="21"/>
      <c r="F26" s="5"/>
      <c r="G26" s="5"/>
      <c r="H26" s="171"/>
      <c r="I26" s="150"/>
      <c r="J26" s="151"/>
      <c r="K26" s="152"/>
      <c r="L26" s="153"/>
      <c r="M26" s="153"/>
      <c r="N26" s="137">
        <f t="shared" si="0"/>
        <v>0</v>
      </c>
      <c r="O26" s="140"/>
    </row>
    <row r="27" spans="1:23" ht="30" customHeight="1" outlineLevel="1" x14ac:dyDescent="0.25">
      <c r="A27" s="9"/>
      <c r="B27" s="103"/>
      <c r="C27" s="21"/>
      <c r="D27" s="21"/>
      <c r="E27" s="21"/>
      <c r="F27" s="5"/>
      <c r="G27" s="5"/>
      <c r="H27" s="171"/>
      <c r="I27" s="150"/>
      <c r="J27" s="151"/>
      <c r="K27" s="152"/>
      <c r="L27" s="153"/>
      <c r="M27" s="153"/>
      <c r="N27" s="137">
        <f t="shared" si="0"/>
        <v>0</v>
      </c>
      <c r="O27" s="140"/>
    </row>
    <row r="28" spans="1:23" ht="30" customHeight="1" outlineLevel="1" x14ac:dyDescent="0.25">
      <c r="A28" s="9"/>
      <c r="B28" s="103"/>
      <c r="C28" s="21"/>
      <c r="D28" s="21"/>
      <c r="E28" s="21"/>
      <c r="F28" s="5"/>
      <c r="G28" s="5"/>
      <c r="H28" s="171"/>
      <c r="I28" s="150"/>
      <c r="J28" s="151"/>
      <c r="K28" s="152"/>
      <c r="L28" s="153"/>
      <c r="M28" s="153"/>
      <c r="N28" s="137">
        <f t="shared" si="0"/>
        <v>0</v>
      </c>
      <c r="O28" s="140"/>
    </row>
    <row r="29" spans="1:23" ht="30" customHeight="1" outlineLevel="1" x14ac:dyDescent="0.25">
      <c r="A29" s="9"/>
      <c r="B29" s="72"/>
      <c r="C29" s="5"/>
      <c r="D29" s="5"/>
      <c r="E29" s="5"/>
      <c r="F29" s="5"/>
      <c r="G29" s="5"/>
      <c r="H29" s="171"/>
      <c r="I29" s="150"/>
      <c r="J29" s="151"/>
      <c r="K29" s="152"/>
      <c r="L29" s="153"/>
      <c r="M29" s="153"/>
      <c r="N29" s="137">
        <f t="shared" si="0"/>
        <v>0</v>
      </c>
      <c r="O29" s="140"/>
    </row>
    <row r="30" spans="1:23" ht="30" customHeight="1" outlineLevel="1" x14ac:dyDescent="0.25">
      <c r="A30" s="9"/>
      <c r="B30" s="72"/>
      <c r="C30" s="5"/>
      <c r="D30" s="5"/>
      <c r="E30" s="5"/>
      <c r="F30" s="5"/>
      <c r="G30" s="5"/>
      <c r="H30" s="171"/>
      <c r="I30" s="150"/>
      <c r="J30" s="151"/>
      <c r="K30" s="152"/>
      <c r="L30" s="153"/>
      <c r="M30" s="153"/>
      <c r="N30" s="137">
        <f t="shared" si="0"/>
        <v>0</v>
      </c>
      <c r="O30" s="140"/>
    </row>
    <row r="31" spans="1:23" ht="30" customHeight="1" outlineLevel="1" x14ac:dyDescent="0.25">
      <c r="A31" s="9"/>
      <c r="B31" s="72"/>
      <c r="C31" s="5"/>
      <c r="D31" s="5"/>
      <c r="E31" s="5"/>
      <c r="F31" s="5"/>
      <c r="G31" s="5"/>
      <c r="H31" s="171"/>
      <c r="I31" s="150"/>
      <c r="J31" s="151"/>
      <c r="K31" s="152"/>
      <c r="L31" s="153"/>
      <c r="M31" s="153"/>
      <c r="N31" s="137">
        <f t="shared" si="0"/>
        <v>0</v>
      </c>
      <c r="O31" s="140"/>
    </row>
    <row r="32" spans="1:23" ht="30" customHeight="1" outlineLevel="1" x14ac:dyDescent="0.25">
      <c r="A32" s="9"/>
      <c r="B32" s="72"/>
      <c r="C32" s="5"/>
      <c r="D32" s="5"/>
      <c r="E32" s="5"/>
      <c r="F32" s="5"/>
      <c r="G32" s="5"/>
      <c r="H32" s="171"/>
      <c r="I32" s="150"/>
      <c r="J32" s="151"/>
      <c r="K32" s="152"/>
      <c r="L32" s="153"/>
      <c r="M32" s="153"/>
      <c r="N32" s="137">
        <f t="shared" si="0"/>
        <v>0</v>
      </c>
      <c r="O32" s="140"/>
    </row>
    <row r="33" spans="1:16" ht="30" customHeight="1" outlineLevel="1" x14ac:dyDescent="0.25">
      <c r="A33" s="9"/>
      <c r="B33" s="72"/>
      <c r="C33" s="5"/>
      <c r="D33" s="5"/>
      <c r="E33" s="5"/>
      <c r="F33" s="5"/>
      <c r="G33" s="5"/>
      <c r="H33" s="171"/>
      <c r="I33" s="150"/>
      <c r="J33" s="151"/>
      <c r="K33" s="152"/>
      <c r="L33" s="153"/>
      <c r="M33" s="153"/>
      <c r="N33" s="137">
        <f t="shared" si="0"/>
        <v>0</v>
      </c>
      <c r="O33" s="140"/>
    </row>
    <row r="34" spans="1:16" ht="30" customHeight="1" outlineLevel="1" x14ac:dyDescent="0.25">
      <c r="A34" s="9"/>
      <c r="B34" s="72"/>
      <c r="C34" s="5"/>
      <c r="D34" s="5"/>
      <c r="E34" s="5"/>
      <c r="F34" s="5"/>
      <c r="G34" s="5"/>
      <c r="H34" s="171"/>
      <c r="I34" s="150"/>
      <c r="J34" s="151"/>
      <c r="K34" s="152"/>
      <c r="L34" s="153"/>
      <c r="M34" s="153"/>
      <c r="N34" s="137">
        <f t="shared" si="0"/>
        <v>0</v>
      </c>
      <c r="O34" s="140"/>
    </row>
    <row r="35" spans="1:16" ht="30" customHeight="1" outlineLevel="1" x14ac:dyDescent="0.25">
      <c r="A35" s="9"/>
      <c r="B35" s="72"/>
      <c r="C35" s="5"/>
      <c r="D35" s="5"/>
      <c r="E35" s="5"/>
      <c r="F35" s="5"/>
      <c r="G35" s="5"/>
      <c r="H35" s="171"/>
      <c r="I35" s="150"/>
      <c r="J35" s="151"/>
      <c r="K35" s="152"/>
      <c r="L35" s="153"/>
      <c r="M35" s="153"/>
      <c r="N35" s="137">
        <f t="shared" si="0"/>
        <v>0</v>
      </c>
      <c r="O35" s="140"/>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30"/>
      <c r="I37" s="131"/>
      <c r="J37" s="131"/>
      <c r="K37" s="131"/>
      <c r="L37" s="131"/>
      <c r="M37" s="131"/>
      <c r="N37" s="131"/>
      <c r="O37" s="132"/>
    </row>
    <row r="38" spans="1:16" ht="21" customHeight="1" x14ac:dyDescent="0.25">
      <c r="A38" s="9"/>
      <c r="B38" s="206" t="e">
        <f>VLOOKUP(B20,EAS!A2:B1439,2,0)</f>
        <v>#N/A</v>
      </c>
      <c r="C38" s="206"/>
      <c r="D38" s="206"/>
      <c r="E38" s="206"/>
      <c r="F38" s="206"/>
      <c r="G38" s="5"/>
      <c r="H38" s="133"/>
      <c r="I38" s="216" t="s">
        <v>7</v>
      </c>
      <c r="J38" s="216"/>
      <c r="K38" s="216"/>
      <c r="L38" s="216"/>
      <c r="M38" s="216"/>
      <c r="N38" s="216"/>
      <c r="O38" s="134"/>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8"/>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8"/>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4">
        <v>1</v>
      </c>
      <c r="B48" s="124"/>
      <c r="C48" s="126"/>
      <c r="D48" s="123"/>
      <c r="E48" s="146"/>
      <c r="F48" s="146"/>
      <c r="G48" s="76" t="str">
        <f>IF(AND(E48&lt;&gt;"",F48&lt;&gt;""),((F48-E48)/30),"")</f>
        <v/>
      </c>
      <c r="H48" s="124"/>
      <c r="I48" s="123"/>
      <c r="J48" s="123"/>
      <c r="K48" s="125"/>
      <c r="L48" s="126"/>
      <c r="M48" s="119"/>
      <c r="N48" s="126"/>
      <c r="O48" s="126"/>
      <c r="P48" s="80"/>
    </row>
    <row r="49" spans="1:16" s="6" customFormat="1" ht="24.75" customHeight="1" x14ac:dyDescent="0.25">
      <c r="A49" s="144">
        <v>2</v>
      </c>
      <c r="B49" s="124"/>
      <c r="C49" s="126"/>
      <c r="D49" s="123"/>
      <c r="E49" s="146"/>
      <c r="F49" s="146"/>
      <c r="G49" s="76" t="str">
        <f t="shared" ref="G49:G107" si="1">IF(AND(E49&lt;&gt;"",F49&lt;&gt;""),((F49-E49)/30),"")</f>
        <v/>
      </c>
      <c r="H49" s="124"/>
      <c r="I49" s="123"/>
      <c r="J49" s="123"/>
      <c r="K49" s="125"/>
      <c r="L49" s="126"/>
      <c r="M49" s="119"/>
      <c r="N49" s="126"/>
      <c r="O49" s="126"/>
      <c r="P49" s="80"/>
    </row>
    <row r="50" spans="1:16" s="6" customFormat="1" ht="24.75" customHeight="1" x14ac:dyDescent="0.25">
      <c r="A50" s="144">
        <v>3</v>
      </c>
      <c r="B50" s="124"/>
      <c r="C50" s="126"/>
      <c r="D50" s="123"/>
      <c r="E50" s="146"/>
      <c r="F50" s="146"/>
      <c r="G50" s="76" t="str">
        <f t="shared" si="1"/>
        <v/>
      </c>
      <c r="H50" s="121"/>
      <c r="I50" s="123"/>
      <c r="J50" s="123"/>
      <c r="K50" s="125"/>
      <c r="L50" s="126"/>
      <c r="M50" s="119"/>
      <c r="N50" s="126"/>
      <c r="O50" s="126"/>
      <c r="P50" s="80"/>
    </row>
    <row r="51" spans="1:16" s="6" customFormat="1" ht="24.75" customHeight="1" outlineLevel="1" x14ac:dyDescent="0.25">
      <c r="A51" s="144">
        <v>4</v>
      </c>
      <c r="B51" s="124"/>
      <c r="C51" s="126"/>
      <c r="D51" s="123"/>
      <c r="E51" s="146"/>
      <c r="F51" s="146"/>
      <c r="G51" s="76" t="str">
        <f t="shared" si="1"/>
        <v/>
      </c>
      <c r="H51" s="124"/>
      <c r="I51" s="123"/>
      <c r="J51" s="123"/>
      <c r="K51" s="125"/>
      <c r="L51" s="126"/>
      <c r="M51" s="119"/>
      <c r="N51" s="126"/>
      <c r="O51" s="126"/>
      <c r="P51" s="80"/>
    </row>
    <row r="52" spans="1:16" s="7" customFormat="1" ht="24.75" customHeight="1" outlineLevel="1" x14ac:dyDescent="0.25">
      <c r="A52" s="145">
        <v>5</v>
      </c>
      <c r="B52" s="124"/>
      <c r="C52" s="126"/>
      <c r="D52" s="123"/>
      <c r="E52" s="146"/>
      <c r="F52" s="146"/>
      <c r="G52" s="76" t="str">
        <f t="shared" si="1"/>
        <v/>
      </c>
      <c r="H52" s="121"/>
      <c r="I52" s="123"/>
      <c r="J52" s="123"/>
      <c r="K52" s="125"/>
      <c r="L52" s="126"/>
      <c r="M52" s="119"/>
      <c r="N52" s="126"/>
      <c r="O52" s="126"/>
      <c r="P52" s="81"/>
    </row>
    <row r="53" spans="1:16" s="7" customFormat="1" ht="24.75" customHeight="1" outlineLevel="1" x14ac:dyDescent="0.25">
      <c r="A53" s="145">
        <v>6</v>
      </c>
      <c r="B53" s="124"/>
      <c r="C53" s="126"/>
      <c r="D53" s="123"/>
      <c r="E53" s="146"/>
      <c r="F53" s="146"/>
      <c r="G53" s="76" t="str">
        <f t="shared" si="1"/>
        <v/>
      </c>
      <c r="H53" s="121"/>
      <c r="I53" s="123"/>
      <c r="J53" s="123"/>
      <c r="K53" s="125"/>
      <c r="L53" s="126"/>
      <c r="M53" s="119"/>
      <c r="N53" s="126"/>
      <c r="O53" s="126"/>
      <c r="P53" s="81"/>
    </row>
    <row r="54" spans="1:16" s="7" customFormat="1" ht="24.75" customHeight="1" outlineLevel="1" x14ac:dyDescent="0.25">
      <c r="A54" s="145">
        <v>7</v>
      </c>
      <c r="B54" s="124"/>
      <c r="C54" s="126"/>
      <c r="D54" s="123"/>
      <c r="E54" s="146"/>
      <c r="F54" s="146"/>
      <c r="G54" s="76" t="str">
        <f t="shared" si="1"/>
        <v/>
      </c>
      <c r="H54" s="124"/>
      <c r="I54" s="123"/>
      <c r="J54" s="123"/>
      <c r="K54" s="120"/>
      <c r="L54" s="126"/>
      <c r="M54" s="119"/>
      <c r="N54" s="126"/>
      <c r="O54" s="126"/>
      <c r="P54" s="81"/>
    </row>
    <row r="55" spans="1:16" s="7" customFormat="1" ht="24.75" customHeight="1" outlineLevel="1" x14ac:dyDescent="0.25">
      <c r="A55" s="145">
        <v>8</v>
      </c>
      <c r="B55" s="124"/>
      <c r="C55" s="126"/>
      <c r="D55" s="123"/>
      <c r="E55" s="146"/>
      <c r="F55" s="146"/>
      <c r="G55" s="76" t="str">
        <f t="shared" si="1"/>
        <v/>
      </c>
      <c r="H55" s="124"/>
      <c r="I55" s="123"/>
      <c r="J55" s="123"/>
      <c r="K55" s="120"/>
      <c r="L55" s="126"/>
      <c r="M55" s="119"/>
      <c r="N55" s="126"/>
      <c r="O55" s="126"/>
      <c r="P55" s="81"/>
    </row>
    <row r="56" spans="1:16" s="7" customFormat="1" ht="24.75" customHeight="1" outlineLevel="1" x14ac:dyDescent="0.25">
      <c r="A56" s="145">
        <v>9</v>
      </c>
      <c r="B56" s="124"/>
      <c r="C56" s="126"/>
      <c r="D56" s="123"/>
      <c r="E56" s="146"/>
      <c r="F56" s="146"/>
      <c r="G56" s="76" t="str">
        <f t="shared" si="1"/>
        <v/>
      </c>
      <c r="H56" s="124"/>
      <c r="I56" s="123"/>
      <c r="J56" s="123"/>
      <c r="K56" s="120"/>
      <c r="L56" s="126"/>
      <c r="M56" s="119"/>
      <c r="N56" s="126"/>
      <c r="O56" s="126"/>
      <c r="P56" s="81"/>
    </row>
    <row r="57" spans="1:16" s="7" customFormat="1" ht="24.75" customHeight="1" outlineLevel="1" x14ac:dyDescent="0.25">
      <c r="A57" s="145">
        <v>10</v>
      </c>
      <c r="B57" s="124"/>
      <c r="C57" s="126"/>
      <c r="D57" s="123"/>
      <c r="E57" s="146"/>
      <c r="F57" s="146"/>
      <c r="G57" s="76" t="str">
        <f t="shared" si="1"/>
        <v/>
      </c>
      <c r="H57" s="124"/>
      <c r="I57" s="123"/>
      <c r="J57" s="123"/>
      <c r="K57" s="125"/>
      <c r="L57" s="126"/>
      <c r="M57" s="119"/>
      <c r="N57" s="126"/>
      <c r="O57" s="126"/>
      <c r="P57" s="81"/>
    </row>
    <row r="58" spans="1:16" s="7" customFormat="1" ht="24.75" customHeight="1" outlineLevel="1" x14ac:dyDescent="0.25">
      <c r="A58" s="145">
        <v>11</v>
      </c>
      <c r="B58" s="124"/>
      <c r="C58" s="126"/>
      <c r="D58" s="123"/>
      <c r="E58" s="146"/>
      <c r="F58" s="146"/>
      <c r="G58" s="76" t="str">
        <f t="shared" si="1"/>
        <v/>
      </c>
      <c r="H58" s="124"/>
      <c r="I58" s="123"/>
      <c r="J58" s="123"/>
      <c r="K58" s="125"/>
      <c r="L58" s="126"/>
      <c r="M58" s="119"/>
      <c r="N58" s="126"/>
      <c r="O58" s="126"/>
      <c r="P58" s="81"/>
    </row>
    <row r="59" spans="1:16" s="7" customFormat="1" ht="24.75" customHeight="1" outlineLevel="1" x14ac:dyDescent="0.25">
      <c r="A59" s="145">
        <v>12</v>
      </c>
      <c r="B59" s="124"/>
      <c r="C59" s="126"/>
      <c r="D59" s="123"/>
      <c r="E59" s="146"/>
      <c r="F59" s="146"/>
      <c r="G59" s="76" t="str">
        <f t="shared" si="1"/>
        <v/>
      </c>
      <c r="H59" s="124"/>
      <c r="I59" s="123"/>
      <c r="J59" s="123"/>
      <c r="K59" s="125"/>
      <c r="L59" s="126"/>
      <c r="M59" s="119"/>
      <c r="N59" s="126"/>
      <c r="O59" s="126"/>
      <c r="P59" s="81"/>
    </row>
    <row r="60" spans="1:16" s="7" customFormat="1" ht="24.75" customHeight="1" outlineLevel="1" x14ac:dyDescent="0.25">
      <c r="A60" s="145">
        <v>13</v>
      </c>
      <c r="B60" s="124"/>
      <c r="C60" s="126"/>
      <c r="D60" s="123"/>
      <c r="E60" s="146"/>
      <c r="F60" s="146"/>
      <c r="G60" s="76" t="str">
        <f t="shared" si="1"/>
        <v/>
      </c>
      <c r="H60" s="124"/>
      <c r="I60" s="123"/>
      <c r="J60" s="123"/>
      <c r="K60" s="125"/>
      <c r="L60" s="126"/>
      <c r="M60" s="119"/>
      <c r="N60" s="126"/>
      <c r="O60" s="126"/>
      <c r="P60" s="81"/>
    </row>
    <row r="61" spans="1:16" s="7" customFormat="1" ht="24.75" customHeight="1" outlineLevel="1" x14ac:dyDescent="0.25">
      <c r="A61" s="145">
        <v>14</v>
      </c>
      <c r="B61" s="124"/>
      <c r="C61" s="126"/>
      <c r="D61" s="123"/>
      <c r="E61" s="146"/>
      <c r="F61" s="146"/>
      <c r="G61" s="76" t="str">
        <f t="shared" si="1"/>
        <v/>
      </c>
      <c r="H61" s="124"/>
      <c r="I61" s="123"/>
      <c r="J61" s="123"/>
      <c r="K61" s="125"/>
      <c r="L61" s="126"/>
      <c r="M61" s="119"/>
      <c r="N61" s="126"/>
      <c r="O61" s="126"/>
      <c r="P61" s="81"/>
    </row>
    <row r="62" spans="1:16" s="7" customFormat="1" ht="24.75" customHeight="1" outlineLevel="1" x14ac:dyDescent="0.25">
      <c r="A62" s="145">
        <v>15</v>
      </c>
      <c r="B62" s="124"/>
      <c r="C62" s="126"/>
      <c r="D62" s="123"/>
      <c r="E62" s="146"/>
      <c r="F62" s="146"/>
      <c r="G62" s="76" t="str">
        <f t="shared" si="1"/>
        <v/>
      </c>
      <c r="H62" s="124"/>
      <c r="I62" s="123"/>
      <c r="J62" s="123"/>
      <c r="K62" s="125"/>
      <c r="L62" s="126"/>
      <c r="M62" s="119"/>
      <c r="N62" s="126"/>
      <c r="O62" s="126"/>
      <c r="P62" s="81"/>
    </row>
    <row r="63" spans="1:16" s="7" customFormat="1" ht="24.75" customHeight="1" outlineLevel="1" x14ac:dyDescent="0.25">
      <c r="A63" s="145">
        <v>16</v>
      </c>
      <c r="B63" s="124"/>
      <c r="C63" s="126"/>
      <c r="D63" s="123"/>
      <c r="E63" s="146"/>
      <c r="F63" s="146"/>
      <c r="G63" s="76" t="str">
        <f t="shared" si="1"/>
        <v/>
      </c>
      <c r="H63" s="124"/>
      <c r="I63" s="123"/>
      <c r="J63" s="123"/>
      <c r="K63" s="125"/>
      <c r="L63" s="126"/>
      <c r="M63" s="119"/>
      <c r="N63" s="126"/>
      <c r="O63" s="126"/>
      <c r="P63" s="81"/>
    </row>
    <row r="64" spans="1:16" s="7" customFormat="1" ht="24.75" customHeight="1" outlineLevel="1" x14ac:dyDescent="0.25">
      <c r="A64" s="145">
        <v>17</v>
      </c>
      <c r="B64" s="124"/>
      <c r="C64" s="126"/>
      <c r="D64" s="123"/>
      <c r="E64" s="146"/>
      <c r="F64" s="146"/>
      <c r="G64" s="76" t="str">
        <f t="shared" si="1"/>
        <v/>
      </c>
      <c r="H64" s="124"/>
      <c r="I64" s="123"/>
      <c r="J64" s="123"/>
      <c r="K64" s="125"/>
      <c r="L64" s="126"/>
      <c r="M64" s="119"/>
      <c r="N64" s="126"/>
      <c r="O64" s="126"/>
      <c r="P64" s="81"/>
    </row>
    <row r="65" spans="1:16" s="7" customFormat="1" ht="24.75" customHeight="1" outlineLevel="1" x14ac:dyDescent="0.25">
      <c r="A65" s="145">
        <v>18</v>
      </c>
      <c r="B65" s="124"/>
      <c r="C65" s="126"/>
      <c r="D65" s="123"/>
      <c r="E65" s="146"/>
      <c r="F65" s="146"/>
      <c r="G65" s="76" t="str">
        <f t="shared" si="1"/>
        <v/>
      </c>
      <c r="H65" s="124"/>
      <c r="I65" s="123"/>
      <c r="J65" s="123"/>
      <c r="K65" s="125"/>
      <c r="L65" s="126"/>
      <c r="M65" s="119"/>
      <c r="N65" s="126"/>
      <c r="O65" s="126"/>
      <c r="P65" s="81"/>
    </row>
    <row r="66" spans="1:16" s="7" customFormat="1" ht="24.75" customHeight="1" outlineLevel="1" x14ac:dyDescent="0.25">
      <c r="A66" s="145">
        <v>19</v>
      </c>
      <c r="B66" s="124"/>
      <c r="C66" s="126"/>
      <c r="D66" s="123"/>
      <c r="E66" s="146"/>
      <c r="F66" s="146"/>
      <c r="G66" s="76" t="str">
        <f t="shared" si="1"/>
        <v/>
      </c>
      <c r="H66" s="124"/>
      <c r="I66" s="123"/>
      <c r="J66" s="123"/>
      <c r="K66" s="125"/>
      <c r="L66" s="126"/>
      <c r="M66" s="119"/>
      <c r="N66" s="126"/>
      <c r="O66" s="126"/>
      <c r="P66" s="81"/>
    </row>
    <row r="67" spans="1:16" s="7" customFormat="1" ht="24.75" customHeight="1" outlineLevel="1" x14ac:dyDescent="0.25">
      <c r="A67" s="145">
        <v>20</v>
      </c>
      <c r="B67" s="124"/>
      <c r="C67" s="126"/>
      <c r="D67" s="123"/>
      <c r="E67" s="146"/>
      <c r="F67" s="146"/>
      <c r="G67" s="76" t="str">
        <f t="shared" si="1"/>
        <v/>
      </c>
      <c r="H67" s="124"/>
      <c r="I67" s="123"/>
      <c r="J67" s="123"/>
      <c r="K67" s="125"/>
      <c r="L67" s="126"/>
      <c r="M67" s="119"/>
      <c r="N67" s="126"/>
      <c r="O67" s="126"/>
      <c r="P67" s="81"/>
    </row>
    <row r="68" spans="1:16" s="7" customFormat="1" ht="24.75" customHeight="1" outlineLevel="1" x14ac:dyDescent="0.25">
      <c r="A68" s="145">
        <v>21</v>
      </c>
      <c r="B68" s="124"/>
      <c r="C68" s="126"/>
      <c r="D68" s="123"/>
      <c r="E68" s="146"/>
      <c r="F68" s="146"/>
      <c r="G68" s="76" t="str">
        <f t="shared" si="1"/>
        <v/>
      </c>
      <c r="H68" s="124"/>
      <c r="I68" s="123"/>
      <c r="J68" s="123"/>
      <c r="K68" s="125"/>
      <c r="L68" s="126"/>
      <c r="M68" s="119"/>
      <c r="N68" s="126"/>
      <c r="O68" s="126"/>
      <c r="P68" s="81"/>
    </row>
    <row r="69" spans="1:16" s="7" customFormat="1" ht="24.75" customHeight="1" outlineLevel="1" x14ac:dyDescent="0.25">
      <c r="A69" s="145">
        <v>22</v>
      </c>
      <c r="B69" s="124"/>
      <c r="C69" s="126"/>
      <c r="D69" s="123"/>
      <c r="E69" s="146"/>
      <c r="F69" s="146"/>
      <c r="G69" s="76" t="str">
        <f t="shared" si="1"/>
        <v/>
      </c>
      <c r="H69" s="124"/>
      <c r="I69" s="123"/>
      <c r="J69" s="123"/>
      <c r="K69" s="125"/>
      <c r="L69" s="126"/>
      <c r="M69" s="119"/>
      <c r="N69" s="126"/>
      <c r="O69" s="126"/>
      <c r="P69" s="81"/>
    </row>
    <row r="70" spans="1:16" s="7" customFormat="1" ht="24.75" customHeight="1" outlineLevel="1" x14ac:dyDescent="0.25">
      <c r="A70" s="145">
        <v>23</v>
      </c>
      <c r="B70" s="124"/>
      <c r="C70" s="126"/>
      <c r="D70" s="123"/>
      <c r="E70" s="146"/>
      <c r="F70" s="146"/>
      <c r="G70" s="76" t="str">
        <f t="shared" si="1"/>
        <v/>
      </c>
      <c r="H70" s="124"/>
      <c r="I70" s="123"/>
      <c r="J70" s="123"/>
      <c r="K70" s="125"/>
      <c r="L70" s="126"/>
      <c r="M70" s="119"/>
      <c r="N70" s="126"/>
      <c r="O70" s="126"/>
      <c r="P70" s="81"/>
    </row>
    <row r="71" spans="1:16" s="7" customFormat="1" ht="24.75" customHeight="1" outlineLevel="1" x14ac:dyDescent="0.25">
      <c r="A71" s="145">
        <v>24</v>
      </c>
      <c r="B71" s="124"/>
      <c r="C71" s="126"/>
      <c r="D71" s="123"/>
      <c r="E71" s="146"/>
      <c r="F71" s="146"/>
      <c r="G71" s="76" t="str">
        <f t="shared" si="1"/>
        <v/>
      </c>
      <c r="H71" s="124"/>
      <c r="I71" s="123"/>
      <c r="J71" s="123"/>
      <c r="K71" s="125"/>
      <c r="L71" s="126"/>
      <c r="M71" s="119"/>
      <c r="N71" s="126"/>
      <c r="O71" s="126"/>
      <c r="P71" s="81"/>
    </row>
    <row r="72" spans="1:16" s="7" customFormat="1" ht="24.75" customHeight="1" outlineLevel="1" x14ac:dyDescent="0.25">
      <c r="A72" s="145">
        <v>25</v>
      </c>
      <c r="B72" s="124"/>
      <c r="C72" s="126"/>
      <c r="D72" s="123"/>
      <c r="E72" s="146"/>
      <c r="F72" s="146"/>
      <c r="G72" s="76" t="str">
        <f t="shared" si="1"/>
        <v/>
      </c>
      <c r="H72" s="124"/>
      <c r="I72" s="123"/>
      <c r="J72" s="123"/>
      <c r="K72" s="125"/>
      <c r="L72" s="126"/>
      <c r="M72" s="119"/>
      <c r="N72" s="126"/>
      <c r="O72" s="126"/>
      <c r="P72" s="81"/>
    </row>
    <row r="73" spans="1:16" s="7" customFormat="1" ht="24.75" customHeight="1" outlineLevel="1" x14ac:dyDescent="0.25">
      <c r="A73" s="145">
        <v>26</v>
      </c>
      <c r="B73" s="124"/>
      <c r="C73" s="126"/>
      <c r="D73" s="123"/>
      <c r="E73" s="146"/>
      <c r="F73" s="146"/>
      <c r="G73" s="76" t="str">
        <f t="shared" si="1"/>
        <v/>
      </c>
      <c r="H73" s="124"/>
      <c r="I73" s="123"/>
      <c r="J73" s="123"/>
      <c r="K73" s="125"/>
      <c r="L73" s="126"/>
      <c r="M73" s="119"/>
      <c r="N73" s="126"/>
      <c r="O73" s="126"/>
      <c r="P73" s="81"/>
    </row>
    <row r="74" spans="1:16" s="7" customFormat="1" ht="24.75" customHeight="1" outlineLevel="1" x14ac:dyDescent="0.25">
      <c r="A74" s="145">
        <v>27</v>
      </c>
      <c r="B74" s="124"/>
      <c r="C74" s="126"/>
      <c r="D74" s="123"/>
      <c r="E74" s="146"/>
      <c r="F74" s="146"/>
      <c r="G74" s="76" t="str">
        <f t="shared" si="1"/>
        <v/>
      </c>
      <c r="H74" s="124"/>
      <c r="I74" s="123"/>
      <c r="J74" s="123"/>
      <c r="K74" s="125"/>
      <c r="L74" s="126"/>
      <c r="M74" s="119"/>
      <c r="N74" s="126"/>
      <c r="O74" s="126"/>
      <c r="P74" s="81"/>
    </row>
    <row r="75" spans="1:16" s="7" customFormat="1" ht="24.75" customHeight="1" outlineLevel="1" x14ac:dyDescent="0.25">
      <c r="A75" s="145">
        <v>28</v>
      </c>
      <c r="B75" s="124"/>
      <c r="C75" s="126"/>
      <c r="D75" s="123"/>
      <c r="E75" s="146"/>
      <c r="F75" s="146"/>
      <c r="G75" s="76" t="str">
        <f t="shared" si="1"/>
        <v/>
      </c>
      <c r="H75" s="124"/>
      <c r="I75" s="123"/>
      <c r="J75" s="123"/>
      <c r="K75" s="125"/>
      <c r="L75" s="126"/>
      <c r="M75" s="119"/>
      <c r="N75" s="126"/>
      <c r="O75" s="126"/>
      <c r="P75" s="81"/>
    </row>
    <row r="76" spans="1:16" s="7" customFormat="1" ht="24.75" customHeight="1" outlineLevel="1" x14ac:dyDescent="0.25">
      <c r="A76" s="145">
        <v>29</v>
      </c>
      <c r="B76" s="124"/>
      <c r="C76" s="126"/>
      <c r="D76" s="123"/>
      <c r="E76" s="146"/>
      <c r="F76" s="146"/>
      <c r="G76" s="76" t="str">
        <f t="shared" si="1"/>
        <v/>
      </c>
      <c r="H76" s="124"/>
      <c r="I76" s="123"/>
      <c r="J76" s="123"/>
      <c r="K76" s="125"/>
      <c r="L76" s="126"/>
      <c r="M76" s="119"/>
      <c r="N76" s="126"/>
      <c r="O76" s="126"/>
      <c r="P76" s="81"/>
    </row>
    <row r="77" spans="1:16" s="7" customFormat="1" ht="24.75" customHeight="1" outlineLevel="1" x14ac:dyDescent="0.25">
      <c r="A77" s="145">
        <v>30</v>
      </c>
      <c r="B77" s="124"/>
      <c r="C77" s="126"/>
      <c r="D77" s="123"/>
      <c r="E77" s="146"/>
      <c r="F77" s="146"/>
      <c r="G77" s="76" t="str">
        <f t="shared" si="1"/>
        <v/>
      </c>
      <c r="H77" s="124"/>
      <c r="I77" s="123"/>
      <c r="J77" s="123"/>
      <c r="K77" s="125"/>
      <c r="L77" s="126"/>
      <c r="M77" s="119"/>
      <c r="N77" s="126"/>
      <c r="O77" s="126"/>
      <c r="P77" s="81"/>
    </row>
    <row r="78" spans="1:16" s="7" customFormat="1" ht="24.75" customHeight="1" outlineLevel="1" x14ac:dyDescent="0.25">
      <c r="A78" s="145">
        <v>31</v>
      </c>
      <c r="B78" s="124"/>
      <c r="C78" s="126"/>
      <c r="D78" s="123"/>
      <c r="E78" s="146"/>
      <c r="F78" s="146"/>
      <c r="G78" s="76" t="str">
        <f t="shared" si="1"/>
        <v/>
      </c>
      <c r="H78" s="124"/>
      <c r="I78" s="123"/>
      <c r="J78" s="123"/>
      <c r="K78" s="125"/>
      <c r="L78" s="126"/>
      <c r="M78" s="119"/>
      <c r="N78" s="126"/>
      <c r="O78" s="126"/>
      <c r="P78" s="81"/>
    </row>
    <row r="79" spans="1:16" s="7" customFormat="1" ht="24.75" customHeight="1" outlineLevel="1" x14ac:dyDescent="0.25">
      <c r="A79" s="145">
        <v>32</v>
      </c>
      <c r="B79" s="124"/>
      <c r="C79" s="126"/>
      <c r="D79" s="123"/>
      <c r="E79" s="146"/>
      <c r="F79" s="146"/>
      <c r="G79" s="76" t="str">
        <f t="shared" si="1"/>
        <v/>
      </c>
      <c r="H79" s="124"/>
      <c r="I79" s="123"/>
      <c r="J79" s="123"/>
      <c r="K79" s="125"/>
      <c r="L79" s="126"/>
      <c r="M79" s="119"/>
      <c r="N79" s="126"/>
      <c r="O79" s="126"/>
      <c r="P79" s="81"/>
    </row>
    <row r="80" spans="1:16" s="7" customFormat="1" ht="24.75" customHeight="1" outlineLevel="1" x14ac:dyDescent="0.25">
      <c r="A80" s="145">
        <v>33</v>
      </c>
      <c r="B80" s="124"/>
      <c r="C80" s="126"/>
      <c r="D80" s="123"/>
      <c r="E80" s="146"/>
      <c r="F80" s="146"/>
      <c r="G80" s="76" t="str">
        <f t="shared" ref="G80:G86" si="2">IF(AND(E80&lt;&gt;"",F80&lt;&gt;""),((F80-E80)/30),"")</f>
        <v/>
      </c>
      <c r="H80" s="124"/>
      <c r="I80" s="123"/>
      <c r="J80" s="123"/>
      <c r="K80" s="125"/>
      <c r="L80" s="126"/>
      <c r="M80" s="119"/>
      <c r="N80" s="126"/>
      <c r="O80" s="126"/>
      <c r="P80" s="81"/>
    </row>
    <row r="81" spans="1:16" s="7" customFormat="1" ht="24.75" customHeight="1" outlineLevel="1" x14ac:dyDescent="0.25">
      <c r="A81" s="145">
        <v>34</v>
      </c>
      <c r="B81" s="124"/>
      <c r="C81" s="126"/>
      <c r="D81" s="123"/>
      <c r="E81" s="146"/>
      <c r="F81" s="146"/>
      <c r="G81" s="76" t="str">
        <f t="shared" si="2"/>
        <v/>
      </c>
      <c r="H81" s="124"/>
      <c r="I81" s="123"/>
      <c r="J81" s="123"/>
      <c r="K81" s="125"/>
      <c r="L81" s="126"/>
      <c r="M81" s="119"/>
      <c r="N81" s="126"/>
      <c r="O81" s="126"/>
      <c r="P81" s="81"/>
    </row>
    <row r="82" spans="1:16" s="7" customFormat="1" ht="24.75" customHeight="1" outlineLevel="1" x14ac:dyDescent="0.25">
      <c r="A82" s="145">
        <v>35</v>
      </c>
      <c r="B82" s="124"/>
      <c r="C82" s="126"/>
      <c r="D82" s="123"/>
      <c r="E82" s="146"/>
      <c r="F82" s="146"/>
      <c r="G82" s="76" t="str">
        <f t="shared" si="2"/>
        <v/>
      </c>
      <c r="H82" s="124"/>
      <c r="I82" s="123"/>
      <c r="J82" s="123"/>
      <c r="K82" s="125"/>
      <c r="L82" s="126"/>
      <c r="M82" s="119"/>
      <c r="N82" s="126"/>
      <c r="O82" s="126"/>
      <c r="P82" s="81"/>
    </row>
    <row r="83" spans="1:16" s="7" customFormat="1" ht="24.75" customHeight="1" outlineLevel="1" x14ac:dyDescent="0.25">
      <c r="A83" s="145">
        <v>36</v>
      </c>
      <c r="B83" s="124"/>
      <c r="C83" s="126"/>
      <c r="D83" s="123"/>
      <c r="E83" s="146"/>
      <c r="F83" s="146"/>
      <c r="G83" s="76" t="str">
        <f t="shared" si="2"/>
        <v/>
      </c>
      <c r="H83" s="124"/>
      <c r="I83" s="123"/>
      <c r="J83" s="123"/>
      <c r="K83" s="125"/>
      <c r="L83" s="126"/>
      <c r="M83" s="119"/>
      <c r="N83" s="126"/>
      <c r="O83" s="126"/>
      <c r="P83" s="81"/>
    </row>
    <row r="84" spans="1:16" s="7" customFormat="1" ht="24.75" customHeight="1" outlineLevel="1" x14ac:dyDescent="0.25">
      <c r="A84" s="145">
        <v>37</v>
      </c>
      <c r="B84" s="124"/>
      <c r="C84" s="126"/>
      <c r="D84" s="123"/>
      <c r="E84" s="146"/>
      <c r="F84" s="146"/>
      <c r="G84" s="76" t="str">
        <f t="shared" si="2"/>
        <v/>
      </c>
      <c r="H84" s="124"/>
      <c r="I84" s="123"/>
      <c r="J84" s="123"/>
      <c r="K84" s="125"/>
      <c r="L84" s="126"/>
      <c r="M84" s="119"/>
      <c r="N84" s="126"/>
      <c r="O84" s="126"/>
      <c r="P84" s="81"/>
    </row>
    <row r="85" spans="1:16" s="7" customFormat="1" ht="24.75" customHeight="1" outlineLevel="1" x14ac:dyDescent="0.25">
      <c r="A85" s="145">
        <v>38</v>
      </c>
      <c r="B85" s="124"/>
      <c r="C85" s="126"/>
      <c r="D85" s="123"/>
      <c r="E85" s="146"/>
      <c r="F85" s="146"/>
      <c r="G85" s="76" t="str">
        <f t="shared" si="2"/>
        <v/>
      </c>
      <c r="H85" s="124"/>
      <c r="I85" s="123"/>
      <c r="J85" s="123"/>
      <c r="K85" s="125"/>
      <c r="L85" s="126"/>
      <c r="M85" s="119"/>
      <c r="N85" s="126"/>
      <c r="O85" s="126"/>
      <c r="P85" s="81"/>
    </row>
    <row r="86" spans="1:16" s="7" customFormat="1" ht="24.75" customHeight="1" outlineLevel="1" x14ac:dyDescent="0.25">
      <c r="A86" s="145">
        <v>39</v>
      </c>
      <c r="B86" s="124"/>
      <c r="C86" s="126"/>
      <c r="D86" s="123"/>
      <c r="E86" s="146"/>
      <c r="F86" s="146"/>
      <c r="G86" s="76" t="str">
        <f t="shared" si="2"/>
        <v/>
      </c>
      <c r="H86" s="124"/>
      <c r="I86" s="123"/>
      <c r="J86" s="123"/>
      <c r="K86" s="125"/>
      <c r="L86" s="126"/>
      <c r="M86" s="119"/>
      <c r="N86" s="126"/>
      <c r="O86" s="126"/>
      <c r="P86" s="81"/>
    </row>
    <row r="87" spans="1:16" s="7" customFormat="1" ht="24.75" customHeight="1" outlineLevel="1" x14ac:dyDescent="0.25">
      <c r="A87" s="145">
        <v>40</v>
      </c>
      <c r="B87" s="124"/>
      <c r="C87" s="126"/>
      <c r="D87" s="123"/>
      <c r="E87" s="146"/>
      <c r="F87" s="146"/>
      <c r="G87" s="76" t="str">
        <f t="shared" ref="G87:G94" si="3">IF(AND(E87&lt;&gt;"",F87&lt;&gt;""),((F87-E87)/30),"")</f>
        <v/>
      </c>
      <c r="H87" s="124"/>
      <c r="I87" s="123"/>
      <c r="J87" s="123"/>
      <c r="K87" s="125"/>
      <c r="L87" s="126"/>
      <c r="M87" s="119"/>
      <c r="N87" s="126"/>
      <c r="O87" s="126"/>
      <c r="P87" s="81"/>
    </row>
    <row r="88" spans="1:16" s="7" customFormat="1" ht="24.75" customHeight="1" outlineLevel="1" x14ac:dyDescent="0.25">
      <c r="A88" s="145">
        <v>41</v>
      </c>
      <c r="B88" s="124"/>
      <c r="C88" s="126"/>
      <c r="D88" s="123"/>
      <c r="E88" s="146"/>
      <c r="F88" s="146"/>
      <c r="G88" s="76" t="str">
        <f t="shared" si="3"/>
        <v/>
      </c>
      <c r="H88" s="124"/>
      <c r="I88" s="123"/>
      <c r="J88" s="123"/>
      <c r="K88" s="125"/>
      <c r="L88" s="126"/>
      <c r="M88" s="119"/>
      <c r="N88" s="126"/>
      <c r="O88" s="126"/>
      <c r="P88" s="81"/>
    </row>
    <row r="89" spans="1:16" s="7" customFormat="1" ht="24.75" customHeight="1" outlineLevel="1" x14ac:dyDescent="0.25">
      <c r="A89" s="145">
        <v>42</v>
      </c>
      <c r="B89" s="124"/>
      <c r="C89" s="126"/>
      <c r="D89" s="123"/>
      <c r="E89" s="146"/>
      <c r="F89" s="146"/>
      <c r="G89" s="76" t="str">
        <f t="shared" si="3"/>
        <v/>
      </c>
      <c r="H89" s="124"/>
      <c r="I89" s="123"/>
      <c r="J89" s="123"/>
      <c r="K89" s="125"/>
      <c r="L89" s="126"/>
      <c r="M89" s="119"/>
      <c r="N89" s="126"/>
      <c r="O89" s="126"/>
      <c r="P89" s="81"/>
    </row>
    <row r="90" spans="1:16" s="7" customFormat="1" ht="24.75" customHeight="1" outlineLevel="1" x14ac:dyDescent="0.25">
      <c r="A90" s="145">
        <v>43</v>
      </c>
      <c r="B90" s="124"/>
      <c r="C90" s="126"/>
      <c r="D90" s="123"/>
      <c r="E90" s="146"/>
      <c r="F90" s="146"/>
      <c r="G90" s="76" t="str">
        <f t="shared" si="3"/>
        <v/>
      </c>
      <c r="H90" s="124"/>
      <c r="I90" s="123"/>
      <c r="J90" s="123"/>
      <c r="K90" s="125"/>
      <c r="L90" s="126"/>
      <c r="M90" s="119"/>
      <c r="N90" s="126"/>
      <c r="O90" s="126"/>
      <c r="P90" s="81"/>
    </row>
    <row r="91" spans="1:16" s="7" customFormat="1" ht="24.75" customHeight="1" outlineLevel="1" x14ac:dyDescent="0.25">
      <c r="A91" s="145">
        <v>44</v>
      </c>
      <c r="B91" s="124"/>
      <c r="C91" s="126"/>
      <c r="D91" s="123"/>
      <c r="E91" s="146"/>
      <c r="F91" s="146"/>
      <c r="G91" s="76" t="str">
        <f t="shared" si="3"/>
        <v/>
      </c>
      <c r="H91" s="124"/>
      <c r="I91" s="123"/>
      <c r="J91" s="123"/>
      <c r="K91" s="125"/>
      <c r="L91" s="126"/>
      <c r="M91" s="119"/>
      <c r="N91" s="126"/>
      <c r="O91" s="126"/>
      <c r="P91" s="81"/>
    </row>
    <row r="92" spans="1:16" s="7" customFormat="1" ht="24.75" customHeight="1" outlineLevel="1" x14ac:dyDescent="0.25">
      <c r="A92" s="145">
        <v>45</v>
      </c>
      <c r="B92" s="124"/>
      <c r="C92" s="126"/>
      <c r="D92" s="123"/>
      <c r="E92" s="146"/>
      <c r="F92" s="146"/>
      <c r="G92" s="76" t="str">
        <f t="shared" si="3"/>
        <v/>
      </c>
      <c r="H92" s="124"/>
      <c r="I92" s="123"/>
      <c r="J92" s="123"/>
      <c r="K92" s="125"/>
      <c r="L92" s="126"/>
      <c r="M92" s="119"/>
      <c r="N92" s="126"/>
      <c r="O92" s="126"/>
      <c r="P92" s="81"/>
    </row>
    <row r="93" spans="1:16" s="7" customFormat="1" ht="24.75" customHeight="1" outlineLevel="1" x14ac:dyDescent="0.25">
      <c r="A93" s="145">
        <v>46</v>
      </c>
      <c r="B93" s="124"/>
      <c r="C93" s="126"/>
      <c r="D93" s="123"/>
      <c r="E93" s="146"/>
      <c r="F93" s="146"/>
      <c r="G93" s="76" t="str">
        <f>IF(AND(E93&lt;&gt;"",F93&lt;&gt;""),((F93-E93)/30),"")</f>
        <v/>
      </c>
      <c r="H93" s="124"/>
      <c r="I93" s="123"/>
      <c r="J93" s="123"/>
      <c r="K93" s="125"/>
      <c r="L93" s="126"/>
      <c r="M93" s="119"/>
      <c r="N93" s="126"/>
      <c r="O93" s="126"/>
      <c r="P93" s="81"/>
    </row>
    <row r="94" spans="1:16" s="7" customFormat="1" ht="24.75" customHeight="1" outlineLevel="1" x14ac:dyDescent="0.25">
      <c r="A94" s="145">
        <v>47</v>
      </c>
      <c r="B94" s="124"/>
      <c r="C94" s="126"/>
      <c r="D94" s="123"/>
      <c r="E94" s="146"/>
      <c r="F94" s="146"/>
      <c r="G94" s="76" t="str">
        <f t="shared" si="3"/>
        <v/>
      </c>
      <c r="H94" s="124"/>
      <c r="I94" s="123"/>
      <c r="J94" s="123"/>
      <c r="K94" s="125"/>
      <c r="L94" s="126"/>
      <c r="M94" s="119"/>
      <c r="N94" s="126"/>
      <c r="O94" s="126"/>
      <c r="P94" s="81"/>
    </row>
    <row r="95" spans="1:16" s="7" customFormat="1" ht="24.75" customHeight="1" outlineLevel="1" x14ac:dyDescent="0.25">
      <c r="A95" s="145">
        <v>48</v>
      </c>
      <c r="B95" s="124"/>
      <c r="C95" s="126"/>
      <c r="D95" s="123"/>
      <c r="E95" s="146"/>
      <c r="F95" s="146"/>
      <c r="G95" s="76" t="str">
        <f t="shared" si="1"/>
        <v/>
      </c>
      <c r="H95" s="124"/>
      <c r="I95" s="123"/>
      <c r="J95" s="123"/>
      <c r="K95" s="125"/>
      <c r="L95" s="126"/>
      <c r="M95" s="119"/>
      <c r="N95" s="126"/>
      <c r="O95" s="126"/>
      <c r="P95" s="81"/>
    </row>
    <row r="96" spans="1:16" s="7" customFormat="1" ht="24.75" customHeight="1" outlineLevel="1" x14ac:dyDescent="0.25">
      <c r="A96" s="145">
        <v>49</v>
      </c>
      <c r="B96" s="124"/>
      <c r="C96" s="126"/>
      <c r="D96" s="123"/>
      <c r="E96" s="146"/>
      <c r="F96" s="146"/>
      <c r="G96" s="76" t="str">
        <f t="shared" si="1"/>
        <v/>
      </c>
      <c r="H96" s="124"/>
      <c r="I96" s="123"/>
      <c r="J96" s="123"/>
      <c r="K96" s="125"/>
      <c r="L96" s="126"/>
      <c r="M96" s="119"/>
      <c r="N96" s="126"/>
      <c r="O96" s="126"/>
      <c r="P96" s="81"/>
    </row>
    <row r="97" spans="1:16" s="7" customFormat="1" ht="24.75" customHeight="1" outlineLevel="1" x14ac:dyDescent="0.25">
      <c r="A97" s="145">
        <v>50</v>
      </c>
      <c r="B97" s="124"/>
      <c r="C97" s="126"/>
      <c r="D97" s="123"/>
      <c r="E97" s="146"/>
      <c r="F97" s="146"/>
      <c r="G97" s="76" t="str">
        <f t="shared" si="1"/>
        <v/>
      </c>
      <c r="H97" s="124"/>
      <c r="I97" s="123"/>
      <c r="J97" s="123"/>
      <c r="K97" s="125"/>
      <c r="L97" s="126"/>
      <c r="M97" s="119"/>
      <c r="N97" s="126"/>
      <c r="O97" s="126"/>
      <c r="P97" s="81"/>
    </row>
    <row r="98" spans="1:16" s="7" customFormat="1" ht="24.75" customHeight="1" outlineLevel="1" x14ac:dyDescent="0.25">
      <c r="A98" s="145">
        <v>51</v>
      </c>
      <c r="B98" s="124"/>
      <c r="C98" s="126"/>
      <c r="D98" s="123"/>
      <c r="E98" s="146"/>
      <c r="F98" s="146"/>
      <c r="G98" s="76" t="str">
        <f t="shared" si="1"/>
        <v/>
      </c>
      <c r="H98" s="124"/>
      <c r="I98" s="123"/>
      <c r="J98" s="123"/>
      <c r="K98" s="125"/>
      <c r="L98" s="126"/>
      <c r="M98" s="119"/>
      <c r="N98" s="126"/>
      <c r="O98" s="126"/>
      <c r="P98" s="81"/>
    </row>
    <row r="99" spans="1:16" s="7" customFormat="1" ht="24.75" customHeight="1" outlineLevel="1" x14ac:dyDescent="0.25">
      <c r="A99" s="145">
        <v>52</v>
      </c>
      <c r="B99" s="124"/>
      <c r="C99" s="126"/>
      <c r="D99" s="123"/>
      <c r="E99" s="146"/>
      <c r="F99" s="146"/>
      <c r="G99" s="76" t="str">
        <f t="shared" si="1"/>
        <v/>
      </c>
      <c r="H99" s="124"/>
      <c r="I99" s="123"/>
      <c r="J99" s="123"/>
      <c r="K99" s="125"/>
      <c r="L99" s="126"/>
      <c r="M99" s="119"/>
      <c r="N99" s="126"/>
      <c r="O99" s="126"/>
      <c r="P99" s="81"/>
    </row>
    <row r="100" spans="1:16" s="7" customFormat="1" ht="24.75" customHeight="1" outlineLevel="1" x14ac:dyDescent="0.25">
      <c r="A100" s="145">
        <v>53</v>
      </c>
      <c r="B100" s="124"/>
      <c r="C100" s="126"/>
      <c r="D100" s="123"/>
      <c r="E100" s="146"/>
      <c r="F100" s="146"/>
      <c r="G100" s="76" t="str">
        <f t="shared" si="1"/>
        <v/>
      </c>
      <c r="H100" s="124"/>
      <c r="I100" s="123"/>
      <c r="J100" s="123"/>
      <c r="K100" s="125"/>
      <c r="L100" s="126"/>
      <c r="M100" s="119"/>
      <c r="N100" s="126"/>
      <c r="O100" s="126"/>
      <c r="P100" s="81"/>
    </row>
    <row r="101" spans="1:16" s="7" customFormat="1" ht="24.75" customHeight="1" outlineLevel="1" x14ac:dyDescent="0.25">
      <c r="A101" s="145">
        <v>54</v>
      </c>
      <c r="B101" s="124"/>
      <c r="C101" s="126"/>
      <c r="D101" s="123"/>
      <c r="E101" s="146"/>
      <c r="F101" s="146"/>
      <c r="G101" s="76" t="str">
        <f t="shared" si="1"/>
        <v/>
      </c>
      <c r="H101" s="124"/>
      <c r="I101" s="123"/>
      <c r="J101" s="123"/>
      <c r="K101" s="125"/>
      <c r="L101" s="126"/>
      <c r="M101" s="119"/>
      <c r="N101" s="126"/>
      <c r="O101" s="126"/>
      <c r="P101" s="81"/>
    </row>
    <row r="102" spans="1:16" s="7" customFormat="1" ht="24.75" customHeight="1" outlineLevel="1" x14ac:dyDescent="0.25">
      <c r="A102" s="145">
        <v>55</v>
      </c>
      <c r="B102" s="124"/>
      <c r="C102" s="126"/>
      <c r="D102" s="123"/>
      <c r="E102" s="146"/>
      <c r="F102" s="146"/>
      <c r="G102" s="76" t="str">
        <f t="shared" si="1"/>
        <v/>
      </c>
      <c r="H102" s="124"/>
      <c r="I102" s="123"/>
      <c r="J102" s="123"/>
      <c r="K102" s="125"/>
      <c r="L102" s="126"/>
      <c r="M102" s="119"/>
      <c r="N102" s="126"/>
      <c r="O102" s="126"/>
      <c r="P102" s="81"/>
    </row>
    <row r="103" spans="1:16" s="7" customFormat="1" ht="24.75" customHeight="1" outlineLevel="1" x14ac:dyDescent="0.25">
      <c r="A103" s="145">
        <v>56</v>
      </c>
      <c r="B103" s="124"/>
      <c r="C103" s="126"/>
      <c r="D103" s="123"/>
      <c r="E103" s="146"/>
      <c r="F103" s="146"/>
      <c r="G103" s="76" t="str">
        <f t="shared" si="1"/>
        <v/>
      </c>
      <c r="H103" s="124"/>
      <c r="I103" s="123"/>
      <c r="J103" s="123"/>
      <c r="K103" s="125"/>
      <c r="L103" s="126"/>
      <c r="M103" s="119"/>
      <c r="N103" s="126"/>
      <c r="O103" s="126"/>
      <c r="P103" s="81"/>
    </row>
    <row r="104" spans="1:16" s="7" customFormat="1" ht="24.75" customHeight="1" outlineLevel="1" x14ac:dyDescent="0.25">
      <c r="A104" s="145">
        <v>57</v>
      </c>
      <c r="B104" s="124"/>
      <c r="C104" s="126"/>
      <c r="D104" s="123"/>
      <c r="E104" s="146"/>
      <c r="F104" s="146"/>
      <c r="G104" s="76" t="str">
        <f t="shared" si="1"/>
        <v/>
      </c>
      <c r="H104" s="124"/>
      <c r="I104" s="123"/>
      <c r="J104" s="123"/>
      <c r="K104" s="125"/>
      <c r="L104" s="126"/>
      <c r="M104" s="119"/>
      <c r="N104" s="126"/>
      <c r="O104" s="126"/>
      <c r="P104" s="81"/>
    </row>
    <row r="105" spans="1:16" s="7" customFormat="1" ht="24.75" customHeight="1" outlineLevel="1" x14ac:dyDescent="0.25">
      <c r="A105" s="145">
        <v>58</v>
      </c>
      <c r="B105" s="124"/>
      <c r="C105" s="126"/>
      <c r="D105" s="123"/>
      <c r="E105" s="146"/>
      <c r="F105" s="146"/>
      <c r="G105" s="76" t="str">
        <f t="shared" si="1"/>
        <v/>
      </c>
      <c r="H105" s="124"/>
      <c r="I105" s="123"/>
      <c r="J105" s="123"/>
      <c r="K105" s="125"/>
      <c r="L105" s="126"/>
      <c r="M105" s="119"/>
      <c r="N105" s="126"/>
      <c r="O105" s="126"/>
      <c r="P105" s="81"/>
    </row>
    <row r="106" spans="1:16" s="7" customFormat="1" ht="24.75" customHeight="1" outlineLevel="1" x14ac:dyDescent="0.25">
      <c r="A106" s="145">
        <v>59</v>
      </c>
      <c r="B106" s="124"/>
      <c r="C106" s="126"/>
      <c r="D106" s="123"/>
      <c r="E106" s="146"/>
      <c r="F106" s="146"/>
      <c r="G106" s="76" t="str">
        <f t="shared" si="1"/>
        <v/>
      </c>
      <c r="H106" s="124"/>
      <c r="I106" s="123"/>
      <c r="J106" s="123"/>
      <c r="K106" s="125"/>
      <c r="L106" s="126"/>
      <c r="M106" s="119"/>
      <c r="N106" s="126"/>
      <c r="O106" s="126"/>
      <c r="P106" s="81"/>
    </row>
    <row r="107" spans="1:16" s="7" customFormat="1" ht="24.75" customHeight="1" outlineLevel="1" thickBot="1" x14ac:dyDescent="0.3">
      <c r="A107" s="145">
        <v>60</v>
      </c>
      <c r="B107" s="124"/>
      <c r="C107" s="126"/>
      <c r="D107" s="123"/>
      <c r="E107" s="146"/>
      <c r="F107" s="146"/>
      <c r="G107" s="76" t="str">
        <f t="shared" si="1"/>
        <v/>
      </c>
      <c r="H107" s="124"/>
      <c r="I107" s="123"/>
      <c r="J107" s="123"/>
      <c r="K107" s="125"/>
      <c r="L107" s="126"/>
      <c r="M107" s="119"/>
      <c r="N107" s="126"/>
      <c r="O107" s="126"/>
      <c r="P107" s="81"/>
    </row>
    <row r="108" spans="1:16" ht="29.45" customHeight="1" thickBot="1" x14ac:dyDescent="0.3">
      <c r="O108" s="186" t="str">
        <f>HYPERLINK("#Integrante_6!A1","INICIO")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8"/>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4">
        <v>1</v>
      </c>
      <c r="B114" s="174" t="s">
        <v>2672</v>
      </c>
      <c r="C114" s="175" t="s">
        <v>31</v>
      </c>
      <c r="D114" s="123"/>
      <c r="E114" s="146"/>
      <c r="F114" s="146"/>
      <c r="G114" s="173" t="str">
        <f>IF(AND(E114&lt;&gt;"",F114&lt;&gt;""),((F114-E114)/30),"")</f>
        <v/>
      </c>
      <c r="H114" s="124"/>
      <c r="I114" s="123"/>
      <c r="J114" s="123"/>
      <c r="K114" s="125"/>
      <c r="L114" s="102" t="str">
        <f>+IF(AND(K114&gt;0,O114="Ejecución"),(K114/877802)*Tabla2815[[#This Row],[% participación]],IF(AND(K114&gt;0,O114&lt;&gt;"Ejecución"),"-",""))</f>
        <v/>
      </c>
      <c r="M114" s="126"/>
      <c r="N114" s="182" t="str">
        <f>+IF(M116="No",1,IF(M116="Si","Ingrese %",""))</f>
        <v/>
      </c>
      <c r="O114" s="178" t="s">
        <v>1150</v>
      </c>
      <c r="P114" s="80"/>
    </row>
    <row r="115" spans="1:16" s="6" customFormat="1" ht="24.75" customHeight="1" x14ac:dyDescent="0.25">
      <c r="A115" s="144">
        <v>2</v>
      </c>
      <c r="B115" s="174" t="s">
        <v>2672</v>
      </c>
      <c r="C115" s="175" t="s">
        <v>31</v>
      </c>
      <c r="D115" s="123"/>
      <c r="E115" s="146"/>
      <c r="F115" s="146"/>
      <c r="G115" s="173" t="str">
        <f t="shared" ref="G115:G160" si="4">IF(AND(E115&lt;&gt;"",F115&lt;&gt;""),((F115-E115)/30),"")</f>
        <v/>
      </c>
      <c r="H115" s="124"/>
      <c r="I115" s="123"/>
      <c r="J115" s="123"/>
      <c r="K115" s="68"/>
      <c r="L115" s="102" t="str">
        <f>+IF(AND(K115&gt;0,O115="Ejecución"),(K115/877802)*Tabla2815[[#This Row],[% participación]],IF(AND(K115&gt;0,O115&lt;&gt;"Ejecución"),"-",""))</f>
        <v/>
      </c>
      <c r="M115" s="126"/>
      <c r="N115" s="182" t="str">
        <f>+IF(M116="No",1,IF(M116="Si","Ingrese %",""))</f>
        <v/>
      </c>
      <c r="O115" s="178" t="s">
        <v>1150</v>
      </c>
      <c r="P115" s="80"/>
    </row>
    <row r="116" spans="1:16" s="6" customFormat="1" ht="24.75" customHeight="1" x14ac:dyDescent="0.25">
      <c r="A116" s="144">
        <v>3</v>
      </c>
      <c r="B116" s="174" t="s">
        <v>2672</v>
      </c>
      <c r="C116" s="175" t="s">
        <v>31</v>
      </c>
      <c r="D116" s="123"/>
      <c r="E116" s="146"/>
      <c r="F116" s="146"/>
      <c r="G116" s="173" t="str">
        <f t="shared" si="4"/>
        <v/>
      </c>
      <c r="H116" s="124"/>
      <c r="I116" s="123"/>
      <c r="J116" s="123"/>
      <c r="K116" s="68"/>
      <c r="L116" s="102" t="str">
        <f>+IF(AND(K116&gt;0,O116="Ejecución"),(K116/877802)*Tabla2815[[#This Row],[% participación]],IF(AND(K116&gt;0,O116&lt;&gt;"Ejecución"),"-",""))</f>
        <v/>
      </c>
      <c r="M116" s="126"/>
      <c r="N116" s="182" t="str">
        <f t="shared" ref="N116:N160" si="5">+IF(M116="No",1,IF(M116="Si","Ingrese %",""))</f>
        <v/>
      </c>
      <c r="O116" s="178" t="s">
        <v>1150</v>
      </c>
      <c r="P116" s="80"/>
    </row>
    <row r="117" spans="1:16" s="6" customFormat="1" ht="24.75" customHeight="1" outlineLevel="1" x14ac:dyDescent="0.25">
      <c r="A117" s="144">
        <v>4</v>
      </c>
      <c r="B117" s="174" t="s">
        <v>2672</v>
      </c>
      <c r="C117" s="175" t="s">
        <v>31</v>
      </c>
      <c r="D117" s="123"/>
      <c r="E117" s="146"/>
      <c r="F117" s="146"/>
      <c r="G117" s="173" t="str">
        <f t="shared" si="4"/>
        <v/>
      </c>
      <c r="H117" s="124"/>
      <c r="I117" s="123"/>
      <c r="J117" s="123"/>
      <c r="K117" s="68"/>
      <c r="L117" s="102" t="str">
        <f>+IF(AND(K117&gt;0,O117="Ejecución"),(K117/877802)*Tabla2815[[#This Row],[% participación]],IF(AND(K117&gt;0,O117&lt;&gt;"Ejecución"),"-",""))</f>
        <v/>
      </c>
      <c r="M117" s="126"/>
      <c r="N117" s="182" t="str">
        <f t="shared" si="5"/>
        <v/>
      </c>
      <c r="O117" s="178" t="s">
        <v>1150</v>
      </c>
      <c r="P117" s="80"/>
    </row>
    <row r="118" spans="1:16" s="7" customFormat="1" ht="24.75" customHeight="1" outlineLevel="1" x14ac:dyDescent="0.25">
      <c r="A118" s="145">
        <v>5</v>
      </c>
      <c r="B118" s="174" t="s">
        <v>2672</v>
      </c>
      <c r="C118" s="175" t="s">
        <v>31</v>
      </c>
      <c r="D118" s="123"/>
      <c r="E118" s="146"/>
      <c r="F118" s="146"/>
      <c r="G118" s="173" t="str">
        <f t="shared" si="4"/>
        <v/>
      </c>
      <c r="H118" s="124"/>
      <c r="I118" s="123"/>
      <c r="J118" s="123"/>
      <c r="K118" s="68"/>
      <c r="L118" s="102" t="str">
        <f>+IF(AND(K118&gt;0,O118="Ejecución"),(K118/877802)*Tabla2815[[#This Row],[% participación]],IF(AND(K118&gt;0,O118&lt;&gt;"Ejecución"),"-",""))</f>
        <v/>
      </c>
      <c r="M118" s="126"/>
      <c r="N118" s="182" t="str">
        <f t="shared" si="5"/>
        <v/>
      </c>
      <c r="O118" s="178" t="s">
        <v>1150</v>
      </c>
      <c r="P118" s="81"/>
    </row>
    <row r="119" spans="1:16" s="7" customFormat="1" ht="24.75" customHeight="1" outlineLevel="1" x14ac:dyDescent="0.25">
      <c r="A119" s="145">
        <v>6</v>
      </c>
      <c r="B119" s="174" t="s">
        <v>2672</v>
      </c>
      <c r="C119" s="175" t="s">
        <v>31</v>
      </c>
      <c r="D119" s="123"/>
      <c r="E119" s="146"/>
      <c r="F119" s="146"/>
      <c r="G119" s="173" t="str">
        <f t="shared" si="4"/>
        <v/>
      </c>
      <c r="H119" s="124"/>
      <c r="I119" s="123"/>
      <c r="J119" s="123"/>
      <c r="K119" s="68"/>
      <c r="L119" s="102" t="str">
        <f>+IF(AND(K119&gt;0,O119="Ejecución"),(K119/877802)*Tabla2815[[#This Row],[% participación]],IF(AND(K119&gt;0,O119&lt;&gt;"Ejecución"),"-",""))</f>
        <v/>
      </c>
      <c r="M119" s="126"/>
      <c r="N119" s="182" t="str">
        <f t="shared" si="5"/>
        <v/>
      </c>
      <c r="O119" s="178" t="s">
        <v>1150</v>
      </c>
      <c r="P119" s="81"/>
    </row>
    <row r="120" spans="1:16" s="7" customFormat="1" ht="24.75" customHeight="1" outlineLevel="1" x14ac:dyDescent="0.25">
      <c r="A120" s="145">
        <v>7</v>
      </c>
      <c r="B120" s="174" t="s">
        <v>2672</v>
      </c>
      <c r="C120" s="175" t="s">
        <v>31</v>
      </c>
      <c r="D120" s="123"/>
      <c r="E120" s="146"/>
      <c r="F120" s="146"/>
      <c r="G120" s="173" t="str">
        <f t="shared" si="4"/>
        <v/>
      </c>
      <c r="H120" s="124"/>
      <c r="I120" s="123"/>
      <c r="J120" s="123"/>
      <c r="K120" s="68"/>
      <c r="L120" s="102" t="str">
        <f>+IF(AND(K120&gt;0,O120="Ejecución"),(K120/877802)*Tabla2815[[#This Row],[% participación]],IF(AND(K120&gt;0,O120&lt;&gt;"Ejecución"),"-",""))</f>
        <v/>
      </c>
      <c r="M120" s="126"/>
      <c r="N120" s="182" t="str">
        <f t="shared" si="5"/>
        <v/>
      </c>
      <c r="O120" s="178" t="s">
        <v>1150</v>
      </c>
      <c r="P120" s="81"/>
    </row>
    <row r="121" spans="1:16" s="7" customFormat="1" ht="24.75" customHeight="1" outlineLevel="1" x14ac:dyDescent="0.25">
      <c r="A121" s="145">
        <v>8</v>
      </c>
      <c r="B121" s="174" t="s">
        <v>2672</v>
      </c>
      <c r="C121" s="175" t="s">
        <v>31</v>
      </c>
      <c r="D121" s="123"/>
      <c r="E121" s="146"/>
      <c r="F121" s="146"/>
      <c r="G121" s="173" t="str">
        <f t="shared" si="4"/>
        <v/>
      </c>
      <c r="H121" s="121"/>
      <c r="I121" s="123"/>
      <c r="J121" s="123"/>
      <c r="K121" s="68"/>
      <c r="L121" s="102" t="str">
        <f>+IF(AND(K121&gt;0,O121="Ejecución"),(K121/877802)*Tabla2815[[#This Row],[% participación]],IF(AND(K121&gt;0,O121&lt;&gt;"Ejecución"),"-",""))</f>
        <v/>
      </c>
      <c r="M121" s="126"/>
      <c r="N121" s="182" t="str">
        <f t="shared" si="5"/>
        <v/>
      </c>
      <c r="O121" s="178" t="s">
        <v>1150</v>
      </c>
      <c r="P121" s="81"/>
    </row>
    <row r="122" spans="1:16" s="7" customFormat="1" ht="24.75" customHeight="1" outlineLevel="1" x14ac:dyDescent="0.25">
      <c r="A122" s="145">
        <v>9</v>
      </c>
      <c r="B122" s="174" t="s">
        <v>2672</v>
      </c>
      <c r="C122" s="175" t="s">
        <v>31</v>
      </c>
      <c r="D122" s="123"/>
      <c r="E122" s="146"/>
      <c r="F122" s="146"/>
      <c r="G122" s="173" t="str">
        <f t="shared" si="4"/>
        <v/>
      </c>
      <c r="H122" s="124"/>
      <c r="I122" s="123"/>
      <c r="J122" s="123"/>
      <c r="K122" s="68"/>
      <c r="L122" s="102" t="str">
        <f>+IF(AND(K122&gt;0,O122="Ejecución"),(K122/877802)*Tabla2815[[#This Row],[% participación]],IF(AND(K122&gt;0,O122&lt;&gt;"Ejecución"),"-",""))</f>
        <v/>
      </c>
      <c r="M122" s="126"/>
      <c r="N122" s="182" t="str">
        <f t="shared" si="5"/>
        <v/>
      </c>
      <c r="O122" s="178" t="s">
        <v>1150</v>
      </c>
      <c r="P122" s="81"/>
    </row>
    <row r="123" spans="1:16" s="7" customFormat="1" ht="24.75" customHeight="1" outlineLevel="1" x14ac:dyDescent="0.25">
      <c r="A123" s="145">
        <v>10</v>
      </c>
      <c r="B123" s="174" t="s">
        <v>2672</v>
      </c>
      <c r="C123" s="175" t="s">
        <v>31</v>
      </c>
      <c r="D123" s="123"/>
      <c r="E123" s="146"/>
      <c r="F123" s="146"/>
      <c r="G123" s="173" t="str">
        <f t="shared" si="4"/>
        <v/>
      </c>
      <c r="H123" s="124"/>
      <c r="I123" s="123"/>
      <c r="J123" s="123"/>
      <c r="K123" s="68"/>
      <c r="L123" s="102" t="str">
        <f>+IF(AND(K123&gt;0,O123="Ejecución"),(K123/877802)*Tabla2815[[#This Row],[% participación]],IF(AND(K123&gt;0,O123&lt;&gt;"Ejecución"),"-",""))</f>
        <v/>
      </c>
      <c r="M123" s="126"/>
      <c r="N123" s="182" t="str">
        <f t="shared" si="5"/>
        <v/>
      </c>
      <c r="O123" s="178" t="s">
        <v>1150</v>
      </c>
      <c r="P123" s="81"/>
    </row>
    <row r="124" spans="1:16" s="7" customFormat="1" ht="24.75" customHeight="1" outlineLevel="1" x14ac:dyDescent="0.25">
      <c r="A124" s="145">
        <v>11</v>
      </c>
      <c r="B124" s="174" t="s">
        <v>2672</v>
      </c>
      <c r="C124" s="175" t="s">
        <v>31</v>
      </c>
      <c r="D124" s="123"/>
      <c r="E124" s="146"/>
      <c r="F124" s="146"/>
      <c r="G124" s="173" t="str">
        <f t="shared" si="4"/>
        <v/>
      </c>
      <c r="H124" s="124"/>
      <c r="I124" s="123"/>
      <c r="J124" s="123"/>
      <c r="K124" s="68"/>
      <c r="L124" s="102" t="str">
        <f>+IF(AND(K124&gt;0,O124="Ejecución"),(K124/877802)*Tabla2815[[#This Row],[% participación]],IF(AND(K124&gt;0,O124&lt;&gt;"Ejecución"),"-",""))</f>
        <v/>
      </c>
      <c r="M124" s="126"/>
      <c r="N124" s="182" t="str">
        <f t="shared" si="5"/>
        <v/>
      </c>
      <c r="O124" s="178" t="s">
        <v>1150</v>
      </c>
      <c r="P124" s="81"/>
    </row>
    <row r="125" spans="1:16" s="7" customFormat="1" ht="24.75" customHeight="1" outlineLevel="1" x14ac:dyDescent="0.25">
      <c r="A125" s="145">
        <v>12</v>
      </c>
      <c r="B125" s="174" t="s">
        <v>2672</v>
      </c>
      <c r="C125" s="175" t="s">
        <v>31</v>
      </c>
      <c r="D125" s="123"/>
      <c r="E125" s="146"/>
      <c r="F125" s="146"/>
      <c r="G125" s="173" t="str">
        <f t="shared" si="4"/>
        <v/>
      </c>
      <c r="H125" s="124"/>
      <c r="I125" s="123"/>
      <c r="J125" s="123"/>
      <c r="K125" s="68"/>
      <c r="L125" s="102" t="str">
        <f>+IF(AND(K125&gt;0,O125="Ejecución"),(K125/877802)*Tabla2815[[#This Row],[% participación]],IF(AND(K125&gt;0,O125&lt;&gt;"Ejecución"),"-",""))</f>
        <v/>
      </c>
      <c r="M125" s="126"/>
      <c r="N125" s="182" t="str">
        <f t="shared" si="5"/>
        <v/>
      </c>
      <c r="O125" s="178" t="s">
        <v>1150</v>
      </c>
      <c r="P125" s="81"/>
    </row>
    <row r="126" spans="1:16" s="7" customFormat="1" ht="24.75" customHeight="1" outlineLevel="1" x14ac:dyDescent="0.25">
      <c r="A126" s="145">
        <v>13</v>
      </c>
      <c r="B126" s="174" t="s">
        <v>2672</v>
      </c>
      <c r="C126" s="175" t="s">
        <v>31</v>
      </c>
      <c r="D126" s="123"/>
      <c r="E126" s="146"/>
      <c r="F126" s="146"/>
      <c r="G126" s="173" t="str">
        <f t="shared" si="4"/>
        <v/>
      </c>
      <c r="H126" s="124"/>
      <c r="I126" s="123"/>
      <c r="J126" s="123"/>
      <c r="K126" s="68"/>
      <c r="L126" s="102" t="str">
        <f>+IF(AND(K126&gt;0,O126="Ejecución"),(K126/877802)*Tabla2815[[#This Row],[% participación]],IF(AND(K126&gt;0,O126&lt;&gt;"Ejecución"),"-",""))</f>
        <v/>
      </c>
      <c r="M126" s="126"/>
      <c r="N126" s="182" t="str">
        <f t="shared" si="5"/>
        <v/>
      </c>
      <c r="O126" s="178" t="s">
        <v>1150</v>
      </c>
      <c r="P126" s="81"/>
    </row>
    <row r="127" spans="1:16" s="7" customFormat="1" ht="24.75" customHeight="1" outlineLevel="1" x14ac:dyDescent="0.25">
      <c r="A127" s="145">
        <v>14</v>
      </c>
      <c r="B127" s="174" t="s">
        <v>2672</v>
      </c>
      <c r="C127" s="175" t="s">
        <v>31</v>
      </c>
      <c r="D127" s="123"/>
      <c r="E127" s="146"/>
      <c r="F127" s="146"/>
      <c r="G127" s="173" t="str">
        <f t="shared" si="4"/>
        <v/>
      </c>
      <c r="H127" s="124"/>
      <c r="I127" s="123"/>
      <c r="J127" s="123"/>
      <c r="K127" s="68"/>
      <c r="L127" s="102" t="str">
        <f>+IF(AND(K127&gt;0,O127="Ejecución"),(K127/877802)*Tabla2815[[#This Row],[% participación]],IF(AND(K127&gt;0,O127&lt;&gt;"Ejecución"),"-",""))</f>
        <v/>
      </c>
      <c r="M127" s="126"/>
      <c r="N127" s="182" t="str">
        <f t="shared" si="5"/>
        <v/>
      </c>
      <c r="O127" s="178" t="s">
        <v>1150</v>
      </c>
      <c r="P127" s="81"/>
    </row>
    <row r="128" spans="1:16" s="7" customFormat="1" ht="24.75" customHeight="1" outlineLevel="1" x14ac:dyDescent="0.25">
      <c r="A128" s="145">
        <v>15</v>
      </c>
      <c r="B128" s="174" t="s">
        <v>2672</v>
      </c>
      <c r="C128" s="175" t="s">
        <v>31</v>
      </c>
      <c r="D128" s="123"/>
      <c r="E128" s="146"/>
      <c r="F128" s="146"/>
      <c r="G128" s="173" t="str">
        <f t="shared" si="4"/>
        <v/>
      </c>
      <c r="H128" s="124"/>
      <c r="I128" s="123"/>
      <c r="J128" s="123"/>
      <c r="K128" s="68"/>
      <c r="L128" s="102" t="str">
        <f>+IF(AND(K128&gt;0,O128="Ejecución"),(K128/877802)*Tabla2815[[#This Row],[% participación]],IF(AND(K128&gt;0,O128&lt;&gt;"Ejecución"),"-",""))</f>
        <v/>
      </c>
      <c r="M128" s="126"/>
      <c r="N128" s="182" t="str">
        <f t="shared" si="5"/>
        <v/>
      </c>
      <c r="O128" s="178" t="s">
        <v>1150</v>
      </c>
      <c r="P128" s="81"/>
    </row>
    <row r="129" spans="1:16" s="7" customFormat="1" ht="24.75" customHeight="1" outlineLevel="1" x14ac:dyDescent="0.25">
      <c r="A129" s="145">
        <v>16</v>
      </c>
      <c r="B129" s="174" t="s">
        <v>2672</v>
      </c>
      <c r="C129" s="175" t="s">
        <v>31</v>
      </c>
      <c r="D129" s="123"/>
      <c r="E129" s="146"/>
      <c r="F129" s="146"/>
      <c r="G129" s="173" t="str">
        <f t="shared" si="4"/>
        <v/>
      </c>
      <c r="H129" s="124"/>
      <c r="I129" s="123"/>
      <c r="J129" s="123"/>
      <c r="K129" s="68"/>
      <c r="L129" s="102" t="str">
        <f>+IF(AND(K129&gt;0,O129="Ejecución"),(K129/877802)*Tabla2815[[#This Row],[% participación]],IF(AND(K129&gt;0,O129&lt;&gt;"Ejecución"),"-",""))</f>
        <v/>
      </c>
      <c r="M129" s="126"/>
      <c r="N129" s="182" t="str">
        <f t="shared" si="5"/>
        <v/>
      </c>
      <c r="O129" s="178" t="s">
        <v>1150</v>
      </c>
      <c r="P129" s="81"/>
    </row>
    <row r="130" spans="1:16" s="7" customFormat="1" ht="24.75" customHeight="1" outlineLevel="1" x14ac:dyDescent="0.25">
      <c r="A130" s="145">
        <v>17</v>
      </c>
      <c r="B130" s="174" t="s">
        <v>2672</v>
      </c>
      <c r="C130" s="175" t="s">
        <v>31</v>
      </c>
      <c r="D130" s="123"/>
      <c r="E130" s="146"/>
      <c r="F130" s="146"/>
      <c r="G130" s="173" t="str">
        <f t="shared" si="4"/>
        <v/>
      </c>
      <c r="H130" s="124"/>
      <c r="I130" s="123"/>
      <c r="J130" s="123"/>
      <c r="K130" s="68"/>
      <c r="L130" s="102" t="str">
        <f>+IF(AND(K130&gt;0,O130="Ejecución"),(K130/877802)*Tabla2815[[#This Row],[% participación]],IF(AND(K130&gt;0,O130&lt;&gt;"Ejecución"),"-",""))</f>
        <v/>
      </c>
      <c r="M130" s="126"/>
      <c r="N130" s="182" t="str">
        <f t="shared" si="5"/>
        <v/>
      </c>
      <c r="O130" s="178" t="s">
        <v>1150</v>
      </c>
      <c r="P130" s="81"/>
    </row>
    <row r="131" spans="1:16" s="7" customFormat="1" ht="24.75" customHeight="1" outlineLevel="1" x14ac:dyDescent="0.25">
      <c r="A131" s="145">
        <v>18</v>
      </c>
      <c r="B131" s="174" t="s">
        <v>2672</v>
      </c>
      <c r="C131" s="175" t="s">
        <v>31</v>
      </c>
      <c r="D131" s="123"/>
      <c r="E131" s="146"/>
      <c r="F131" s="146"/>
      <c r="G131" s="173" t="str">
        <f t="shared" si="4"/>
        <v/>
      </c>
      <c r="H131" s="124"/>
      <c r="I131" s="123"/>
      <c r="J131" s="123"/>
      <c r="K131" s="68"/>
      <c r="L131" s="102" t="str">
        <f>+IF(AND(K131&gt;0,O131="Ejecución"),(K131/877802)*Tabla2815[[#This Row],[% participación]],IF(AND(K131&gt;0,O131&lt;&gt;"Ejecución"),"-",""))</f>
        <v/>
      </c>
      <c r="M131" s="126"/>
      <c r="N131" s="182" t="str">
        <f t="shared" si="5"/>
        <v/>
      </c>
      <c r="O131" s="178" t="s">
        <v>1150</v>
      </c>
      <c r="P131" s="81"/>
    </row>
    <row r="132" spans="1:16" s="7" customFormat="1" ht="24.75" customHeight="1" outlineLevel="1" x14ac:dyDescent="0.25">
      <c r="A132" s="145">
        <v>19</v>
      </c>
      <c r="B132" s="174" t="s">
        <v>2672</v>
      </c>
      <c r="C132" s="175" t="s">
        <v>31</v>
      </c>
      <c r="D132" s="123"/>
      <c r="E132" s="146"/>
      <c r="F132" s="146"/>
      <c r="G132" s="173" t="str">
        <f t="shared" si="4"/>
        <v/>
      </c>
      <c r="H132" s="124"/>
      <c r="I132" s="123"/>
      <c r="J132" s="123"/>
      <c r="K132" s="68"/>
      <c r="L132" s="102" t="str">
        <f>+IF(AND(K132&gt;0,O132="Ejecución"),(K132/877802)*Tabla2815[[#This Row],[% participación]],IF(AND(K132&gt;0,O132&lt;&gt;"Ejecución"),"-",""))</f>
        <v/>
      </c>
      <c r="M132" s="126"/>
      <c r="N132" s="182" t="str">
        <f t="shared" si="5"/>
        <v/>
      </c>
      <c r="O132" s="178" t="s">
        <v>1150</v>
      </c>
      <c r="P132" s="81"/>
    </row>
    <row r="133" spans="1:16" s="7" customFormat="1" ht="24.75" customHeight="1" outlineLevel="1" x14ac:dyDescent="0.25">
      <c r="A133" s="145">
        <v>20</v>
      </c>
      <c r="B133" s="174" t="s">
        <v>2672</v>
      </c>
      <c r="C133" s="175" t="s">
        <v>31</v>
      </c>
      <c r="D133" s="123"/>
      <c r="E133" s="146"/>
      <c r="F133" s="146"/>
      <c r="G133" s="173" t="str">
        <f t="shared" si="4"/>
        <v/>
      </c>
      <c r="H133" s="124"/>
      <c r="I133" s="123"/>
      <c r="J133" s="123"/>
      <c r="K133" s="68"/>
      <c r="L133" s="102" t="str">
        <f>+IF(AND(K133&gt;0,O133="Ejecución"),(K133/877802)*Tabla2815[[#This Row],[% participación]],IF(AND(K133&gt;0,O133&lt;&gt;"Ejecución"),"-",""))</f>
        <v/>
      </c>
      <c r="M133" s="126"/>
      <c r="N133" s="182" t="str">
        <f t="shared" si="5"/>
        <v/>
      </c>
      <c r="O133" s="178" t="s">
        <v>1150</v>
      </c>
      <c r="P133" s="81"/>
    </row>
    <row r="134" spans="1:16" s="7" customFormat="1" ht="24.75" customHeight="1" outlineLevel="1" x14ac:dyDescent="0.25">
      <c r="A134" s="145">
        <v>21</v>
      </c>
      <c r="B134" s="174" t="s">
        <v>2672</v>
      </c>
      <c r="C134" s="175" t="s">
        <v>31</v>
      </c>
      <c r="D134" s="123"/>
      <c r="E134" s="146"/>
      <c r="F134" s="146"/>
      <c r="G134" s="173" t="str">
        <f t="shared" si="4"/>
        <v/>
      </c>
      <c r="H134" s="124"/>
      <c r="I134" s="123"/>
      <c r="J134" s="123"/>
      <c r="K134" s="68"/>
      <c r="L134" s="102" t="str">
        <f>+IF(AND(K134&gt;0,O134="Ejecución"),(K134/877802)*Tabla2815[[#This Row],[% participación]],IF(AND(K134&gt;0,O134&lt;&gt;"Ejecución"),"-",""))</f>
        <v/>
      </c>
      <c r="M134" s="126"/>
      <c r="N134" s="182" t="str">
        <f t="shared" si="5"/>
        <v/>
      </c>
      <c r="O134" s="178" t="s">
        <v>1150</v>
      </c>
      <c r="P134" s="81"/>
    </row>
    <row r="135" spans="1:16" s="7" customFormat="1" ht="24.75" customHeight="1" outlineLevel="1" x14ac:dyDescent="0.25">
      <c r="A135" s="145">
        <v>22</v>
      </c>
      <c r="B135" s="174" t="s">
        <v>2672</v>
      </c>
      <c r="C135" s="175" t="s">
        <v>31</v>
      </c>
      <c r="D135" s="123"/>
      <c r="E135" s="146"/>
      <c r="F135" s="146"/>
      <c r="G135" s="173" t="str">
        <f t="shared" si="4"/>
        <v/>
      </c>
      <c r="H135" s="124"/>
      <c r="I135" s="123"/>
      <c r="J135" s="123"/>
      <c r="K135" s="68"/>
      <c r="L135" s="102" t="str">
        <f>+IF(AND(K135&gt;0,O135="Ejecución"),(K135/877802)*Tabla2815[[#This Row],[% participación]],IF(AND(K135&gt;0,O135&lt;&gt;"Ejecución"),"-",""))</f>
        <v/>
      </c>
      <c r="M135" s="126"/>
      <c r="N135" s="182" t="str">
        <f t="shared" si="5"/>
        <v/>
      </c>
      <c r="O135" s="178" t="s">
        <v>1150</v>
      </c>
      <c r="P135" s="81"/>
    </row>
    <row r="136" spans="1:16" s="7" customFormat="1" ht="24.75" customHeight="1" outlineLevel="1" x14ac:dyDescent="0.25">
      <c r="A136" s="145">
        <v>23</v>
      </c>
      <c r="B136" s="174" t="s">
        <v>2672</v>
      </c>
      <c r="C136" s="175" t="s">
        <v>31</v>
      </c>
      <c r="D136" s="123"/>
      <c r="E136" s="146"/>
      <c r="F136" s="146"/>
      <c r="G136" s="173" t="str">
        <f t="shared" si="4"/>
        <v/>
      </c>
      <c r="H136" s="124"/>
      <c r="I136" s="123"/>
      <c r="J136" s="123"/>
      <c r="K136" s="68"/>
      <c r="L136" s="102" t="str">
        <f>+IF(AND(K136&gt;0,O136="Ejecución"),(K136/877802)*Tabla2815[[#This Row],[% participación]],IF(AND(K136&gt;0,O136&lt;&gt;"Ejecución"),"-",""))</f>
        <v/>
      </c>
      <c r="M136" s="126"/>
      <c r="N136" s="182" t="str">
        <f t="shared" si="5"/>
        <v/>
      </c>
      <c r="O136" s="178" t="s">
        <v>1150</v>
      </c>
      <c r="P136" s="81"/>
    </row>
    <row r="137" spans="1:16" s="7" customFormat="1" ht="24.75" customHeight="1" outlineLevel="1" x14ac:dyDescent="0.25">
      <c r="A137" s="145">
        <v>24</v>
      </c>
      <c r="B137" s="174" t="s">
        <v>2672</v>
      </c>
      <c r="C137" s="175" t="s">
        <v>31</v>
      </c>
      <c r="D137" s="123"/>
      <c r="E137" s="146"/>
      <c r="F137" s="146"/>
      <c r="G137" s="173" t="str">
        <f t="shared" si="4"/>
        <v/>
      </c>
      <c r="H137" s="124"/>
      <c r="I137" s="123"/>
      <c r="J137" s="123"/>
      <c r="K137" s="68"/>
      <c r="L137" s="102" t="str">
        <f>+IF(AND(K137&gt;0,O137="Ejecución"),(K137/877802)*Tabla2815[[#This Row],[% participación]],IF(AND(K137&gt;0,O137&lt;&gt;"Ejecución"),"-",""))</f>
        <v/>
      </c>
      <c r="M137" s="126"/>
      <c r="N137" s="182" t="str">
        <f t="shared" si="5"/>
        <v/>
      </c>
      <c r="O137" s="178" t="s">
        <v>1150</v>
      </c>
      <c r="P137" s="81"/>
    </row>
    <row r="138" spans="1:16" s="7" customFormat="1" ht="24.75" customHeight="1" outlineLevel="1" x14ac:dyDescent="0.25">
      <c r="A138" s="145">
        <v>25</v>
      </c>
      <c r="B138" s="174" t="s">
        <v>2672</v>
      </c>
      <c r="C138" s="175" t="s">
        <v>31</v>
      </c>
      <c r="D138" s="123"/>
      <c r="E138" s="146"/>
      <c r="F138" s="146"/>
      <c r="G138" s="173" t="str">
        <f t="shared" si="4"/>
        <v/>
      </c>
      <c r="H138" s="124"/>
      <c r="I138" s="123"/>
      <c r="J138" s="123"/>
      <c r="K138" s="68"/>
      <c r="L138" s="102" t="str">
        <f>+IF(AND(K138&gt;0,O138="Ejecución"),(K138/877802)*Tabla2815[[#This Row],[% participación]],IF(AND(K138&gt;0,O138&lt;&gt;"Ejecución"),"-",""))</f>
        <v/>
      </c>
      <c r="M138" s="126"/>
      <c r="N138" s="182" t="str">
        <f t="shared" si="5"/>
        <v/>
      </c>
      <c r="O138" s="178" t="s">
        <v>1150</v>
      </c>
      <c r="P138" s="81"/>
    </row>
    <row r="139" spans="1:16" s="7" customFormat="1" ht="24.75" customHeight="1" outlineLevel="1" x14ac:dyDescent="0.25">
      <c r="A139" s="145">
        <v>26</v>
      </c>
      <c r="B139" s="174" t="s">
        <v>2672</v>
      </c>
      <c r="C139" s="175" t="s">
        <v>31</v>
      </c>
      <c r="D139" s="123"/>
      <c r="E139" s="146"/>
      <c r="F139" s="146"/>
      <c r="G139" s="173" t="str">
        <f t="shared" si="4"/>
        <v/>
      </c>
      <c r="H139" s="124"/>
      <c r="I139" s="123"/>
      <c r="J139" s="123"/>
      <c r="K139" s="68"/>
      <c r="L139" s="102" t="str">
        <f>+IF(AND(K139&gt;0,O139="Ejecución"),(K139/877802)*Tabla2815[[#This Row],[% participación]],IF(AND(K139&gt;0,O139&lt;&gt;"Ejecución"),"-",""))</f>
        <v/>
      </c>
      <c r="M139" s="126"/>
      <c r="N139" s="182" t="str">
        <f t="shared" si="5"/>
        <v/>
      </c>
      <c r="O139" s="178" t="s">
        <v>1150</v>
      </c>
      <c r="P139" s="81"/>
    </row>
    <row r="140" spans="1:16" s="7" customFormat="1" ht="24.75" customHeight="1" outlineLevel="1" x14ac:dyDescent="0.25">
      <c r="A140" s="145">
        <v>27</v>
      </c>
      <c r="B140" s="174" t="s">
        <v>2672</v>
      </c>
      <c r="C140" s="175" t="s">
        <v>31</v>
      </c>
      <c r="D140" s="123"/>
      <c r="E140" s="146"/>
      <c r="F140" s="146"/>
      <c r="G140" s="173" t="str">
        <f t="shared" si="4"/>
        <v/>
      </c>
      <c r="H140" s="124"/>
      <c r="I140" s="123"/>
      <c r="J140" s="123"/>
      <c r="K140" s="68"/>
      <c r="L140" s="102" t="str">
        <f>+IF(AND(K140&gt;0,O140="Ejecución"),(K140/877802)*Tabla2815[[#This Row],[% participación]],IF(AND(K140&gt;0,O140&lt;&gt;"Ejecución"),"-",""))</f>
        <v/>
      </c>
      <c r="M140" s="126"/>
      <c r="N140" s="182" t="str">
        <f t="shared" si="5"/>
        <v/>
      </c>
      <c r="O140" s="178" t="s">
        <v>1150</v>
      </c>
      <c r="P140" s="81"/>
    </row>
    <row r="141" spans="1:16" s="7" customFormat="1" ht="24.75" customHeight="1" outlineLevel="1" x14ac:dyDescent="0.25">
      <c r="A141" s="145">
        <v>28</v>
      </c>
      <c r="B141" s="174" t="s">
        <v>2672</v>
      </c>
      <c r="C141" s="175" t="s">
        <v>31</v>
      </c>
      <c r="D141" s="123"/>
      <c r="E141" s="146"/>
      <c r="F141" s="146"/>
      <c r="G141" s="173" t="str">
        <f t="shared" si="4"/>
        <v/>
      </c>
      <c r="H141" s="124"/>
      <c r="I141" s="123"/>
      <c r="J141" s="123"/>
      <c r="K141" s="68"/>
      <c r="L141" s="102" t="str">
        <f>+IF(AND(K141&gt;0,O141="Ejecución"),(K141/877802)*Tabla2815[[#This Row],[% participación]],IF(AND(K141&gt;0,O141&lt;&gt;"Ejecución"),"-",""))</f>
        <v/>
      </c>
      <c r="M141" s="126"/>
      <c r="N141" s="182" t="str">
        <f t="shared" si="5"/>
        <v/>
      </c>
      <c r="O141" s="178" t="s">
        <v>1150</v>
      </c>
      <c r="P141" s="81"/>
    </row>
    <row r="142" spans="1:16" s="7" customFormat="1" ht="24.75" customHeight="1" outlineLevel="1" x14ac:dyDescent="0.25">
      <c r="A142" s="145">
        <v>29</v>
      </c>
      <c r="B142" s="174" t="s">
        <v>2672</v>
      </c>
      <c r="C142" s="175" t="s">
        <v>31</v>
      </c>
      <c r="D142" s="123"/>
      <c r="E142" s="146"/>
      <c r="F142" s="146"/>
      <c r="G142" s="173" t="str">
        <f t="shared" si="4"/>
        <v/>
      </c>
      <c r="H142" s="124"/>
      <c r="I142" s="123"/>
      <c r="J142" s="123"/>
      <c r="K142" s="68"/>
      <c r="L142" s="102" t="str">
        <f>+IF(AND(K142&gt;0,O142="Ejecución"),(K142/877802)*Tabla2815[[#This Row],[% participación]],IF(AND(K142&gt;0,O142&lt;&gt;"Ejecución"),"-",""))</f>
        <v/>
      </c>
      <c r="M142" s="126"/>
      <c r="N142" s="182" t="str">
        <f t="shared" si="5"/>
        <v/>
      </c>
      <c r="O142" s="178" t="s">
        <v>1150</v>
      </c>
      <c r="P142" s="81"/>
    </row>
    <row r="143" spans="1:16" s="7" customFormat="1" ht="24.75" customHeight="1" outlineLevel="1" x14ac:dyDescent="0.25">
      <c r="A143" s="145">
        <v>30</v>
      </c>
      <c r="B143" s="174" t="s">
        <v>2672</v>
      </c>
      <c r="C143" s="175" t="s">
        <v>31</v>
      </c>
      <c r="D143" s="123"/>
      <c r="E143" s="146"/>
      <c r="F143" s="146"/>
      <c r="G143" s="173" t="str">
        <f t="shared" si="4"/>
        <v/>
      </c>
      <c r="H143" s="124"/>
      <c r="I143" s="123"/>
      <c r="J143" s="123"/>
      <c r="K143" s="68"/>
      <c r="L143" s="102" t="str">
        <f>+IF(AND(K143&gt;0,O143="Ejecución"),(K143/877802)*Tabla2815[[#This Row],[% participación]],IF(AND(K143&gt;0,O143&lt;&gt;"Ejecución"),"-",""))</f>
        <v/>
      </c>
      <c r="M143" s="126"/>
      <c r="N143" s="182" t="str">
        <f t="shared" si="5"/>
        <v/>
      </c>
      <c r="O143" s="178" t="s">
        <v>1150</v>
      </c>
      <c r="P143" s="81"/>
    </row>
    <row r="144" spans="1:16" s="7" customFormat="1" ht="24.75" customHeight="1" outlineLevel="1" x14ac:dyDescent="0.25">
      <c r="A144" s="145">
        <v>31</v>
      </c>
      <c r="B144" s="174" t="s">
        <v>2672</v>
      </c>
      <c r="C144" s="175" t="s">
        <v>31</v>
      </c>
      <c r="D144" s="123"/>
      <c r="E144" s="146"/>
      <c r="F144" s="146"/>
      <c r="G144" s="173" t="str">
        <f t="shared" si="4"/>
        <v/>
      </c>
      <c r="H144" s="124"/>
      <c r="I144" s="123"/>
      <c r="J144" s="123"/>
      <c r="K144" s="68"/>
      <c r="L144" s="102" t="str">
        <f>+IF(AND(K144&gt;0,O144="Ejecución"),(K144/877802)*Tabla2815[[#This Row],[% participación]],IF(AND(K144&gt;0,O144&lt;&gt;"Ejecución"),"-",""))</f>
        <v/>
      </c>
      <c r="M144" s="126"/>
      <c r="N144" s="182" t="str">
        <f t="shared" si="5"/>
        <v/>
      </c>
      <c r="O144" s="178" t="s">
        <v>1150</v>
      </c>
      <c r="P144" s="81"/>
    </row>
    <row r="145" spans="1:16" s="7" customFormat="1" ht="24.75" customHeight="1" outlineLevel="1" x14ac:dyDescent="0.25">
      <c r="A145" s="145">
        <v>32</v>
      </c>
      <c r="B145" s="174" t="s">
        <v>2672</v>
      </c>
      <c r="C145" s="175" t="s">
        <v>31</v>
      </c>
      <c r="D145" s="123"/>
      <c r="E145" s="146"/>
      <c r="F145" s="146"/>
      <c r="G145" s="173" t="str">
        <f t="shared" si="4"/>
        <v/>
      </c>
      <c r="H145" s="124"/>
      <c r="I145" s="123"/>
      <c r="J145" s="123"/>
      <c r="K145" s="68"/>
      <c r="L145" s="102" t="str">
        <f>+IF(AND(K145&gt;0,O145="Ejecución"),(K145/877802)*Tabla2815[[#This Row],[% participación]],IF(AND(K145&gt;0,O145&lt;&gt;"Ejecución"),"-",""))</f>
        <v/>
      </c>
      <c r="M145" s="126"/>
      <c r="N145" s="182" t="str">
        <f t="shared" si="5"/>
        <v/>
      </c>
      <c r="O145" s="178" t="s">
        <v>1150</v>
      </c>
      <c r="P145" s="81"/>
    </row>
    <row r="146" spans="1:16" s="7" customFormat="1" ht="24.75" customHeight="1" outlineLevel="1" x14ac:dyDescent="0.25">
      <c r="A146" s="145">
        <v>33</v>
      </c>
      <c r="B146" s="174" t="s">
        <v>2672</v>
      </c>
      <c r="C146" s="175" t="s">
        <v>31</v>
      </c>
      <c r="D146" s="123"/>
      <c r="E146" s="146"/>
      <c r="F146" s="146"/>
      <c r="G146" s="173" t="str">
        <f t="shared" si="4"/>
        <v/>
      </c>
      <c r="H146" s="124"/>
      <c r="I146" s="123"/>
      <c r="J146" s="123"/>
      <c r="K146" s="68"/>
      <c r="L146" s="102" t="str">
        <f>+IF(AND(K146&gt;0,O146="Ejecución"),(K146/877802)*Tabla2815[[#This Row],[% participación]],IF(AND(K146&gt;0,O146&lt;&gt;"Ejecución"),"-",""))</f>
        <v/>
      </c>
      <c r="M146" s="126"/>
      <c r="N146" s="182" t="str">
        <f t="shared" si="5"/>
        <v/>
      </c>
      <c r="O146" s="178" t="s">
        <v>1150</v>
      </c>
      <c r="P146" s="81"/>
    </row>
    <row r="147" spans="1:16" s="7" customFormat="1" ht="24.75" customHeight="1" outlineLevel="1" x14ac:dyDescent="0.25">
      <c r="A147" s="145">
        <v>34</v>
      </c>
      <c r="B147" s="174" t="s">
        <v>2672</v>
      </c>
      <c r="C147" s="175" t="s">
        <v>31</v>
      </c>
      <c r="D147" s="123"/>
      <c r="E147" s="146"/>
      <c r="F147" s="146"/>
      <c r="G147" s="173" t="str">
        <f t="shared" si="4"/>
        <v/>
      </c>
      <c r="H147" s="124"/>
      <c r="I147" s="123"/>
      <c r="J147" s="123"/>
      <c r="K147" s="68"/>
      <c r="L147" s="102" t="str">
        <f>+IF(AND(K147&gt;0,O147="Ejecución"),(K147/877802)*Tabla2815[[#This Row],[% participación]],IF(AND(K147&gt;0,O147&lt;&gt;"Ejecución"),"-",""))</f>
        <v/>
      </c>
      <c r="M147" s="126"/>
      <c r="N147" s="182" t="str">
        <f t="shared" si="5"/>
        <v/>
      </c>
      <c r="O147" s="178" t="s">
        <v>1150</v>
      </c>
      <c r="P147" s="81"/>
    </row>
    <row r="148" spans="1:16" s="7" customFormat="1" ht="24.75" customHeight="1" outlineLevel="1" x14ac:dyDescent="0.25">
      <c r="A148" s="145">
        <v>35</v>
      </c>
      <c r="B148" s="174" t="s">
        <v>2672</v>
      </c>
      <c r="C148" s="175" t="s">
        <v>31</v>
      </c>
      <c r="D148" s="123"/>
      <c r="E148" s="146"/>
      <c r="F148" s="146"/>
      <c r="G148" s="173" t="str">
        <f t="shared" si="4"/>
        <v/>
      </c>
      <c r="H148" s="124"/>
      <c r="I148" s="123"/>
      <c r="J148" s="123"/>
      <c r="K148" s="68"/>
      <c r="L148" s="102" t="str">
        <f>+IF(AND(K148&gt;0,O148="Ejecución"),(K148/877802)*Tabla2815[[#This Row],[% participación]],IF(AND(K148&gt;0,O148&lt;&gt;"Ejecución"),"-",""))</f>
        <v/>
      </c>
      <c r="M148" s="126"/>
      <c r="N148" s="182" t="str">
        <f t="shared" si="5"/>
        <v/>
      </c>
      <c r="O148" s="178" t="s">
        <v>1150</v>
      </c>
      <c r="P148" s="81"/>
    </row>
    <row r="149" spans="1:16" s="7" customFormat="1" ht="24.75" customHeight="1" outlineLevel="1" x14ac:dyDescent="0.25">
      <c r="A149" s="145">
        <v>36</v>
      </c>
      <c r="B149" s="174" t="s">
        <v>2672</v>
      </c>
      <c r="C149" s="175" t="s">
        <v>31</v>
      </c>
      <c r="D149" s="123"/>
      <c r="E149" s="146"/>
      <c r="F149" s="146"/>
      <c r="G149" s="173" t="str">
        <f t="shared" si="4"/>
        <v/>
      </c>
      <c r="H149" s="124"/>
      <c r="I149" s="123"/>
      <c r="J149" s="123"/>
      <c r="K149" s="68"/>
      <c r="L149" s="102" t="str">
        <f>+IF(AND(K149&gt;0,O149="Ejecución"),(K149/877802)*Tabla2815[[#This Row],[% participación]],IF(AND(K149&gt;0,O149&lt;&gt;"Ejecución"),"-",""))</f>
        <v/>
      </c>
      <c r="M149" s="126"/>
      <c r="N149" s="182" t="str">
        <f t="shared" si="5"/>
        <v/>
      </c>
      <c r="O149" s="178" t="s">
        <v>1150</v>
      </c>
      <c r="P149" s="81"/>
    </row>
    <row r="150" spans="1:16" s="7" customFormat="1" ht="24.75" customHeight="1" outlineLevel="1" x14ac:dyDescent="0.25">
      <c r="A150" s="145">
        <v>37</v>
      </c>
      <c r="B150" s="174" t="s">
        <v>2672</v>
      </c>
      <c r="C150" s="175" t="s">
        <v>31</v>
      </c>
      <c r="D150" s="123"/>
      <c r="E150" s="146"/>
      <c r="F150" s="146"/>
      <c r="G150" s="173" t="str">
        <f t="shared" si="4"/>
        <v/>
      </c>
      <c r="H150" s="124"/>
      <c r="I150" s="123"/>
      <c r="J150" s="123"/>
      <c r="K150" s="68"/>
      <c r="L150" s="102" t="str">
        <f>+IF(AND(K150&gt;0,O150="Ejecución"),(K150/877802)*Tabla2815[[#This Row],[% participación]],IF(AND(K150&gt;0,O150&lt;&gt;"Ejecución"),"-",""))</f>
        <v/>
      </c>
      <c r="M150" s="126"/>
      <c r="N150" s="182" t="str">
        <f t="shared" si="5"/>
        <v/>
      </c>
      <c r="O150" s="178" t="s">
        <v>1150</v>
      </c>
      <c r="P150" s="81"/>
    </row>
    <row r="151" spans="1:16" s="7" customFormat="1" ht="24.75" customHeight="1" outlineLevel="1" x14ac:dyDescent="0.25">
      <c r="A151" s="145">
        <v>38</v>
      </c>
      <c r="B151" s="174" t="s">
        <v>2672</v>
      </c>
      <c r="C151" s="175" t="s">
        <v>31</v>
      </c>
      <c r="D151" s="123"/>
      <c r="E151" s="146"/>
      <c r="F151" s="146"/>
      <c r="G151" s="173" t="str">
        <f t="shared" si="4"/>
        <v/>
      </c>
      <c r="H151" s="124"/>
      <c r="I151" s="123"/>
      <c r="J151" s="123"/>
      <c r="K151" s="68"/>
      <c r="L151" s="102" t="str">
        <f>+IF(AND(K151&gt;0,O151="Ejecución"),(K151/877802)*Tabla2815[[#This Row],[% participación]],IF(AND(K151&gt;0,O151&lt;&gt;"Ejecución"),"-",""))</f>
        <v/>
      </c>
      <c r="M151" s="126"/>
      <c r="N151" s="182" t="str">
        <f t="shared" si="5"/>
        <v/>
      </c>
      <c r="O151" s="178" t="s">
        <v>1150</v>
      </c>
      <c r="P151" s="81"/>
    </row>
    <row r="152" spans="1:16" s="7" customFormat="1" ht="24.75" customHeight="1" outlineLevel="1" x14ac:dyDescent="0.25">
      <c r="A152" s="145">
        <v>39</v>
      </c>
      <c r="B152" s="174" t="s">
        <v>2672</v>
      </c>
      <c r="C152" s="175" t="s">
        <v>31</v>
      </c>
      <c r="D152" s="123"/>
      <c r="E152" s="146"/>
      <c r="F152" s="146"/>
      <c r="G152" s="173" t="str">
        <f t="shared" si="4"/>
        <v/>
      </c>
      <c r="H152" s="124"/>
      <c r="I152" s="123"/>
      <c r="J152" s="123"/>
      <c r="K152" s="68"/>
      <c r="L152" s="102" t="str">
        <f>+IF(AND(K152&gt;0,O152="Ejecución"),(K152/877802)*Tabla2815[[#This Row],[% participación]],IF(AND(K152&gt;0,O152&lt;&gt;"Ejecución"),"-",""))</f>
        <v/>
      </c>
      <c r="M152" s="126"/>
      <c r="N152" s="182" t="str">
        <f t="shared" si="5"/>
        <v/>
      </c>
      <c r="O152" s="178" t="s">
        <v>1150</v>
      </c>
      <c r="P152" s="81"/>
    </row>
    <row r="153" spans="1:16" s="7" customFormat="1" ht="24.75" customHeight="1" outlineLevel="1" x14ac:dyDescent="0.25">
      <c r="A153" s="145">
        <v>40</v>
      </c>
      <c r="B153" s="174" t="s">
        <v>2672</v>
      </c>
      <c r="C153" s="175" t="s">
        <v>31</v>
      </c>
      <c r="D153" s="123"/>
      <c r="E153" s="146"/>
      <c r="F153" s="146"/>
      <c r="G153" s="173" t="str">
        <f t="shared" si="4"/>
        <v/>
      </c>
      <c r="H153" s="124"/>
      <c r="I153" s="123"/>
      <c r="J153" s="123"/>
      <c r="K153" s="68"/>
      <c r="L153" s="102" t="str">
        <f>+IF(AND(K153&gt;0,O153="Ejecución"),(K153/877802)*Tabla2815[[#This Row],[% participación]],IF(AND(K153&gt;0,O153&lt;&gt;"Ejecución"),"-",""))</f>
        <v/>
      </c>
      <c r="M153" s="126"/>
      <c r="N153" s="182" t="str">
        <f t="shared" si="5"/>
        <v/>
      </c>
      <c r="O153" s="178" t="s">
        <v>1150</v>
      </c>
      <c r="P153" s="81"/>
    </row>
    <row r="154" spans="1:16" s="7" customFormat="1" ht="24.75" customHeight="1" outlineLevel="1" x14ac:dyDescent="0.25">
      <c r="A154" s="145">
        <v>41</v>
      </c>
      <c r="B154" s="174" t="s">
        <v>2672</v>
      </c>
      <c r="C154" s="175" t="s">
        <v>31</v>
      </c>
      <c r="D154" s="123"/>
      <c r="E154" s="146"/>
      <c r="F154" s="146"/>
      <c r="G154" s="173" t="str">
        <f t="shared" si="4"/>
        <v/>
      </c>
      <c r="H154" s="124"/>
      <c r="I154" s="123"/>
      <c r="J154" s="123"/>
      <c r="K154" s="68"/>
      <c r="L154" s="102" t="str">
        <f>+IF(AND(K154&gt;0,O154="Ejecución"),(K154/877802)*Tabla2815[[#This Row],[% participación]],IF(AND(K154&gt;0,O154&lt;&gt;"Ejecución"),"-",""))</f>
        <v/>
      </c>
      <c r="M154" s="126"/>
      <c r="N154" s="182" t="str">
        <f t="shared" si="5"/>
        <v/>
      </c>
      <c r="O154" s="178" t="s">
        <v>1150</v>
      </c>
      <c r="P154" s="81"/>
    </row>
    <row r="155" spans="1:16" s="7" customFormat="1" ht="24.75" customHeight="1" outlineLevel="1" x14ac:dyDescent="0.25">
      <c r="A155" s="145">
        <v>42</v>
      </c>
      <c r="B155" s="174" t="s">
        <v>2672</v>
      </c>
      <c r="C155" s="175" t="s">
        <v>31</v>
      </c>
      <c r="D155" s="123"/>
      <c r="E155" s="146"/>
      <c r="F155" s="146"/>
      <c r="G155" s="173" t="str">
        <f t="shared" si="4"/>
        <v/>
      </c>
      <c r="H155" s="124"/>
      <c r="I155" s="123"/>
      <c r="J155" s="123"/>
      <c r="K155" s="68"/>
      <c r="L155" s="102" t="str">
        <f>+IF(AND(K155&gt;0,O155="Ejecución"),(K155/877802)*Tabla2815[[#This Row],[% participación]],IF(AND(K155&gt;0,O155&lt;&gt;"Ejecución"),"-",""))</f>
        <v/>
      </c>
      <c r="M155" s="126"/>
      <c r="N155" s="182" t="str">
        <f t="shared" si="5"/>
        <v/>
      </c>
      <c r="O155" s="178" t="s">
        <v>1150</v>
      </c>
      <c r="P155" s="81"/>
    </row>
    <row r="156" spans="1:16" s="7" customFormat="1" ht="24" customHeight="1" outlineLevel="1" x14ac:dyDescent="0.25">
      <c r="A156" s="145">
        <v>43</v>
      </c>
      <c r="B156" s="174" t="s">
        <v>2672</v>
      </c>
      <c r="C156" s="175" t="s">
        <v>31</v>
      </c>
      <c r="D156" s="123"/>
      <c r="E156" s="146"/>
      <c r="F156" s="146"/>
      <c r="G156" s="173" t="str">
        <f t="shared" si="4"/>
        <v/>
      </c>
      <c r="H156" s="124"/>
      <c r="I156" s="123"/>
      <c r="J156" s="123"/>
      <c r="K156" s="68"/>
      <c r="L156" s="102" t="str">
        <f>+IF(AND(K156&gt;0,O156="Ejecución"),(K156/877802)*Tabla2815[[#This Row],[% participación]],IF(AND(K156&gt;0,O156&lt;&gt;"Ejecución"),"-",""))</f>
        <v/>
      </c>
      <c r="M156" s="126"/>
      <c r="N156" s="182" t="str">
        <f t="shared" si="5"/>
        <v/>
      </c>
      <c r="O156" s="178" t="s">
        <v>1150</v>
      </c>
      <c r="P156" s="81"/>
    </row>
    <row r="157" spans="1:16" s="7" customFormat="1" ht="24.75" customHeight="1" outlineLevel="1" x14ac:dyDescent="0.25">
      <c r="A157" s="145">
        <v>44</v>
      </c>
      <c r="B157" s="174" t="s">
        <v>2672</v>
      </c>
      <c r="C157" s="175" t="s">
        <v>31</v>
      </c>
      <c r="D157" s="123"/>
      <c r="E157" s="146"/>
      <c r="F157" s="146"/>
      <c r="G157" s="173" t="str">
        <f t="shared" si="4"/>
        <v/>
      </c>
      <c r="H157" s="124"/>
      <c r="I157" s="123"/>
      <c r="J157" s="123"/>
      <c r="K157" s="68"/>
      <c r="L157" s="102" t="str">
        <f>+IF(AND(K157&gt;0,O157="Ejecución"),(K157/877802)*Tabla2815[[#This Row],[% participación]],IF(AND(K157&gt;0,O157&lt;&gt;"Ejecución"),"-",""))</f>
        <v/>
      </c>
      <c r="M157" s="126"/>
      <c r="N157" s="182" t="str">
        <f t="shared" si="5"/>
        <v/>
      </c>
      <c r="O157" s="178" t="s">
        <v>1150</v>
      </c>
      <c r="P157" s="81"/>
    </row>
    <row r="158" spans="1:16" s="7" customFormat="1" ht="24.75" customHeight="1" outlineLevel="1" x14ac:dyDescent="0.25">
      <c r="A158" s="145">
        <v>45</v>
      </c>
      <c r="B158" s="174" t="s">
        <v>2672</v>
      </c>
      <c r="C158" s="175" t="s">
        <v>31</v>
      </c>
      <c r="D158" s="123"/>
      <c r="E158" s="146"/>
      <c r="F158" s="146"/>
      <c r="G158" s="173" t="str">
        <f t="shared" si="4"/>
        <v/>
      </c>
      <c r="H158" s="124"/>
      <c r="I158" s="123"/>
      <c r="J158" s="123"/>
      <c r="K158" s="68"/>
      <c r="L158" s="102" t="str">
        <f>+IF(AND(K158&gt;0,O158="Ejecución"),(K158/877802)*Tabla2815[[#This Row],[% participación]],IF(AND(K158&gt;0,O158&lt;&gt;"Ejecución"),"-",""))</f>
        <v/>
      </c>
      <c r="M158" s="126"/>
      <c r="N158" s="182" t="str">
        <f t="shared" si="5"/>
        <v/>
      </c>
      <c r="O158" s="178" t="s">
        <v>1150</v>
      </c>
      <c r="P158" s="81"/>
    </row>
    <row r="159" spans="1:16" s="7" customFormat="1" ht="24.75" customHeight="1" outlineLevel="1" x14ac:dyDescent="0.25">
      <c r="A159" s="145">
        <v>46</v>
      </c>
      <c r="B159" s="174" t="s">
        <v>2672</v>
      </c>
      <c r="C159" s="175" t="s">
        <v>31</v>
      </c>
      <c r="D159" s="123"/>
      <c r="E159" s="146"/>
      <c r="F159" s="146"/>
      <c r="G159" s="173" t="str">
        <f t="shared" si="4"/>
        <v/>
      </c>
      <c r="H159" s="124"/>
      <c r="I159" s="123"/>
      <c r="J159" s="123"/>
      <c r="K159" s="68"/>
      <c r="L159" s="102" t="str">
        <f>+IF(AND(K159&gt;0,O159="Ejecución"),(K159/877802)*Tabla2815[[#This Row],[% participación]],IF(AND(K159&gt;0,O159&lt;&gt;"Ejecución"),"-",""))</f>
        <v/>
      </c>
      <c r="M159" s="126"/>
      <c r="N159" s="182" t="str">
        <f t="shared" si="5"/>
        <v/>
      </c>
      <c r="O159" s="178" t="s">
        <v>1150</v>
      </c>
      <c r="P159" s="81"/>
    </row>
    <row r="160" spans="1:16" s="7" customFormat="1" ht="24.75" customHeight="1" outlineLevel="1" thickBot="1" x14ac:dyDescent="0.3">
      <c r="A160" s="145">
        <v>47</v>
      </c>
      <c r="B160" s="174" t="s">
        <v>2672</v>
      </c>
      <c r="C160" s="175" t="s">
        <v>31</v>
      </c>
      <c r="D160" s="123"/>
      <c r="E160" s="146"/>
      <c r="F160" s="146"/>
      <c r="G160" s="173" t="str">
        <f t="shared" si="4"/>
        <v/>
      </c>
      <c r="H160" s="124"/>
      <c r="I160" s="123"/>
      <c r="J160" s="123"/>
      <c r="K160" s="68"/>
      <c r="L160" s="102" t="str">
        <f>+IF(AND(K160&gt;0,O160="Ejecución"),(K160/877802)*Tabla2815[[#This Row],[% participación]],IF(AND(K160&gt;0,O160&lt;&gt;"Ejecución"),"-",""))</f>
        <v/>
      </c>
      <c r="M160" s="126"/>
      <c r="N160" s="182" t="str">
        <f t="shared" si="5"/>
        <v/>
      </c>
      <c r="O160" s="178" t="s">
        <v>1150</v>
      </c>
      <c r="P160" s="81"/>
    </row>
    <row r="161" spans="1:28" ht="23.1" customHeight="1" thickBot="1" x14ac:dyDescent="0.3">
      <c r="O161" s="186" t="str">
        <f>HYPERLINK("#Integrante_6!A1","INICIO")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8"/>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166"/>
      <c r="B164" s="167"/>
      <c r="C164" s="167"/>
      <c r="E164" s="8"/>
      <c r="F164" s="167"/>
      <c r="G164" s="167"/>
      <c r="H164" s="167"/>
      <c r="I164" s="166"/>
      <c r="J164" s="167"/>
      <c r="K164" s="5"/>
      <c r="L164" s="5"/>
      <c r="M164" s="5"/>
      <c r="N164" s="158"/>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9"/>
      <c r="O165" s="8"/>
      <c r="S165" s="51"/>
    </row>
    <row r="166" spans="1:28" x14ac:dyDescent="0.25">
      <c r="A166" s="9"/>
      <c r="B166" s="5"/>
      <c r="C166" s="5"/>
      <c r="D166" s="159" t="s">
        <v>14</v>
      </c>
      <c r="E166" s="8"/>
      <c r="F166" s="5"/>
      <c r="G166" s="168" t="s">
        <v>14</v>
      </c>
      <c r="I166" s="9"/>
      <c r="J166" s="5"/>
      <c r="K166" s="5"/>
      <c r="L166" s="5"/>
      <c r="M166" s="5"/>
      <c r="N166" s="5"/>
      <c r="O166" s="8"/>
    </row>
    <row r="167" spans="1:28" x14ac:dyDescent="0.25">
      <c r="A167" s="9"/>
      <c r="D167" s="109"/>
      <c r="E167" s="8"/>
      <c r="F167" s="5"/>
      <c r="G167" s="109"/>
      <c r="I167" s="256" t="s">
        <v>2648</v>
      </c>
      <c r="J167" s="257"/>
      <c r="K167" s="257"/>
      <c r="L167" s="257"/>
      <c r="M167" s="257"/>
      <c r="N167" s="257"/>
      <c r="O167" s="258"/>
      <c r="U167" s="51"/>
    </row>
    <row r="168" spans="1:28" x14ac:dyDescent="0.25">
      <c r="A168" s="9"/>
      <c r="B168" s="267" t="s">
        <v>2663</v>
      </c>
      <c r="C168" s="267"/>
      <c r="D168" s="267"/>
      <c r="E168" s="8"/>
      <c r="F168" s="5"/>
      <c r="H168" s="83" t="s">
        <v>2662</v>
      </c>
      <c r="I168" s="256"/>
      <c r="J168" s="257"/>
      <c r="K168" s="257"/>
      <c r="L168" s="257"/>
      <c r="M168" s="257"/>
      <c r="N168" s="257"/>
      <c r="O168" s="258"/>
      <c r="Q168" s="51"/>
    </row>
    <row r="169" spans="1:28" x14ac:dyDescent="0.25">
      <c r="A169" s="9"/>
      <c r="B169" s="75" t="s">
        <v>2658</v>
      </c>
      <c r="C169" s="5"/>
      <c r="D169" s="5"/>
      <c r="E169" s="8"/>
      <c r="F169" s="82"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8"/>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86" t="str">
        <f>HYPERLINK("#Integrante_6!A1","INICIO")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19"/>
      <c r="S177" s="165"/>
      <c r="T177" s="19"/>
      <c r="U177" s="19"/>
      <c r="V177" s="19"/>
      <c r="W177" s="19"/>
      <c r="X177" s="19"/>
      <c r="Y177" s="19"/>
      <c r="Z177" s="19"/>
      <c r="AA177" s="19"/>
      <c r="AB177" s="19"/>
    </row>
    <row r="178" spans="1:28" ht="23.25" x14ac:dyDescent="0.25">
      <c r="A178" s="9"/>
      <c r="B178" s="260"/>
      <c r="C178" s="261"/>
      <c r="D178" s="262"/>
      <c r="E178" s="165" t="s">
        <v>2621</v>
      </c>
      <c r="F178" s="165" t="s">
        <v>2622</v>
      </c>
      <c r="G178" s="165" t="s">
        <v>2623</v>
      </c>
      <c r="H178" s="5"/>
      <c r="I178" s="260"/>
      <c r="J178" s="261"/>
      <c r="K178" s="261"/>
      <c r="L178" s="262"/>
      <c r="M178" s="242"/>
      <c r="O178" s="8"/>
      <c r="Q178" s="19"/>
      <c r="R178" s="19"/>
      <c r="S178" s="165" t="s">
        <v>2623</v>
      </c>
      <c r="T178" s="19"/>
      <c r="U178" s="19"/>
      <c r="V178" s="19"/>
      <c r="W178" s="19"/>
      <c r="X178" s="19"/>
      <c r="Y178" s="19"/>
      <c r="Z178" s="19"/>
      <c r="AA178" s="19"/>
      <c r="AB178" s="19"/>
    </row>
    <row r="179" spans="1:28" ht="23.25" x14ac:dyDescent="0.25">
      <c r="A179" s="9"/>
      <c r="B179" s="230" t="s">
        <v>2671</v>
      </c>
      <c r="C179" s="230"/>
      <c r="D179" s="230"/>
      <c r="E179" s="24">
        <v>0.02</v>
      </c>
      <c r="F179" s="179"/>
      <c r="G179" s="180" t="str">
        <f>IF(F179&gt;0,SUM(E179+F179),"")</f>
        <v/>
      </c>
      <c r="H179" s="5"/>
      <c r="I179" s="221" t="s">
        <v>2673</v>
      </c>
      <c r="J179" s="222"/>
      <c r="K179" s="222"/>
      <c r="L179" s="223"/>
      <c r="M179" s="179"/>
      <c r="O179" s="8"/>
      <c r="Q179" s="19"/>
      <c r="R179" s="19"/>
      <c r="S179" s="180" t="str">
        <f>IF(M179&gt;0,SUM(L179+M179),"")</f>
        <v/>
      </c>
      <c r="T179" s="19"/>
      <c r="U179" s="19"/>
      <c r="V179" s="19"/>
      <c r="W179" s="19"/>
      <c r="X179" s="19"/>
      <c r="Y179" s="19"/>
      <c r="Z179" s="19"/>
      <c r="AA179" s="19"/>
      <c r="AB179" s="19"/>
    </row>
    <row r="180" spans="1:28" ht="23.25" hidden="1" x14ac:dyDescent="0.25">
      <c r="A180" s="9"/>
      <c r="B180" s="230" t="s">
        <v>1165</v>
      </c>
      <c r="C180" s="230"/>
      <c r="D180" s="230"/>
      <c r="E180" s="24">
        <v>0.02</v>
      </c>
      <c r="F180" s="69"/>
      <c r="G180" s="164" t="str">
        <f>IF(F180&gt;0,SUM(E180+F180),"")</f>
        <v/>
      </c>
      <c r="H180" s="5"/>
      <c r="I180" s="221" t="s">
        <v>1169</v>
      </c>
      <c r="J180" s="222"/>
      <c r="K180" s="223"/>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64" t="str">
        <f>IF(F181&gt;0,SUM(E181+F181),"")</f>
        <v/>
      </c>
      <c r="H181" s="5"/>
      <c r="I181" s="221" t="s">
        <v>1170</v>
      </c>
      <c r="J181" s="222"/>
      <c r="K181" s="223"/>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64" t="str">
        <f>IF(F182&gt;0,SUM(E182+F182),"")</f>
        <v/>
      </c>
      <c r="H182" s="5"/>
      <c r="I182" s="221" t="s">
        <v>1171</v>
      </c>
      <c r="J182" s="222"/>
      <c r="K182" s="223"/>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64" t="str">
        <f>IF(M183&gt;0,SUM(L183+M183),"")</f>
        <v/>
      </c>
      <c r="O183" s="8"/>
      <c r="Q183" s="19"/>
      <c r="R183" s="19"/>
      <c r="S183" s="19"/>
      <c r="T183" s="19"/>
      <c r="U183" s="19"/>
      <c r="V183" s="19"/>
      <c r="W183" s="19"/>
      <c r="X183" s="19"/>
      <c r="Y183" s="19"/>
      <c r="Z183" s="19"/>
      <c r="AA183" s="19"/>
      <c r="AB183" s="19"/>
    </row>
    <row r="184" spans="1:28" x14ac:dyDescent="0.25">
      <c r="A184" s="9"/>
      <c r="B184" s="89" t="s">
        <v>2674</v>
      </c>
      <c r="C184" s="89"/>
      <c r="D184" s="89"/>
      <c r="E184" s="89"/>
      <c r="F184" s="89"/>
      <c r="G184" s="89"/>
      <c r="H184" s="89"/>
      <c r="I184" s="89"/>
      <c r="J184" s="89"/>
      <c r="K184" s="89"/>
      <c r="L184" s="89"/>
      <c r="M184" s="89"/>
      <c r="N184" s="90"/>
      <c r="O184" s="91"/>
    </row>
    <row r="185" spans="1:28" x14ac:dyDescent="0.25">
      <c r="A185" s="9"/>
      <c r="B185" s="92" t="s">
        <v>2632</v>
      </c>
      <c r="C185" s="185">
        <f>+SUM(G179:G182)</f>
        <v>0</v>
      </c>
      <c r="D185" s="170" t="s">
        <v>2633</v>
      </c>
      <c r="E185" s="96">
        <f>+(C185*SUM(K20:K35))</f>
        <v>0</v>
      </c>
      <c r="F185" s="94"/>
      <c r="G185" s="95"/>
      <c r="H185" s="90"/>
      <c r="I185" s="92" t="s">
        <v>2632</v>
      </c>
      <c r="J185" s="185">
        <f>M179</f>
        <v>0</v>
      </c>
      <c r="K185" s="231" t="s">
        <v>2633</v>
      </c>
      <c r="L185" s="231"/>
      <c r="M185" s="96">
        <f>+J185*K20</f>
        <v>0</v>
      </c>
      <c r="N185" s="97"/>
      <c r="O185" s="98"/>
    </row>
    <row r="186" spans="1:28" ht="15.75" thickBot="1" x14ac:dyDescent="0.3">
      <c r="A186" s="10"/>
      <c r="B186" s="99"/>
      <c r="C186" s="99"/>
      <c r="D186" s="99"/>
      <c r="E186" s="99"/>
      <c r="F186" s="99"/>
      <c r="G186" s="99"/>
      <c r="H186" s="99"/>
      <c r="I186" s="181" t="s">
        <v>2676</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8"/>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54"/>
      <c r="R191" s="154"/>
      <c r="S191" s="154"/>
      <c r="T191" s="154"/>
    </row>
    <row r="192" spans="1:28" x14ac:dyDescent="0.25">
      <c r="A192" s="9"/>
      <c r="B192" s="246" t="s">
        <v>2641</v>
      </c>
      <c r="C192" s="246"/>
      <c r="E192" s="5" t="s">
        <v>20</v>
      </c>
      <c r="H192" s="168" t="s">
        <v>24</v>
      </c>
      <c r="J192" s="5" t="s">
        <v>2642</v>
      </c>
      <c r="K192" s="5"/>
      <c r="M192" s="5"/>
      <c r="N192" s="5"/>
      <c r="O192" s="8"/>
      <c r="Q192" s="155"/>
      <c r="R192" s="156"/>
      <c r="S192" s="156"/>
      <c r="T192" s="155"/>
    </row>
    <row r="193" spans="1:18" x14ac:dyDescent="0.25">
      <c r="A193" s="9"/>
      <c r="C193" s="129"/>
      <c r="D193" s="5"/>
      <c r="E193" s="128"/>
      <c r="F193" s="5"/>
      <c r="G193" s="5"/>
      <c r="H193" s="148"/>
      <c r="J193" s="5"/>
      <c r="K193" s="129"/>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8"/>
    </row>
    <row r="198" spans="1:18" ht="21.75" thickBot="1" x14ac:dyDescent="0.3">
      <c r="A198" s="9"/>
      <c r="B198" s="5"/>
      <c r="C198" s="5"/>
      <c r="D198" s="5"/>
      <c r="E198" s="5"/>
      <c r="F198" s="5"/>
      <c r="G198" s="5"/>
      <c r="H198" s="5"/>
      <c r="I198" s="5"/>
      <c r="J198" s="5"/>
      <c r="K198" s="5"/>
      <c r="L198" s="5"/>
      <c r="M198" s="5"/>
      <c r="N198" s="5"/>
      <c r="O198" s="186" t="str">
        <f>HYPERLINK("#Integrante_6!A1","INICIO")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8"/>
      <c r="D211" s="21"/>
      <c r="G211" s="27" t="s">
        <v>2625</v>
      </c>
      <c r="H211" s="149"/>
      <c r="J211" s="27" t="s">
        <v>2627</v>
      </c>
      <c r="K211" s="149"/>
      <c r="L211" s="21"/>
      <c r="M211" s="21"/>
      <c r="N211" s="21"/>
      <c r="O211" s="8"/>
    </row>
    <row r="212" spans="1:15" x14ac:dyDescent="0.25">
      <c r="A212" s="9"/>
      <c r="B212" s="27" t="s">
        <v>2624</v>
      </c>
      <c r="C212" s="148"/>
      <c r="D212" s="21"/>
      <c r="G212" s="27" t="s">
        <v>2626</v>
      </c>
      <c r="H212" s="149"/>
      <c r="J212" s="27" t="s">
        <v>2628</v>
      </c>
      <c r="K212" s="148"/>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500-000000000000}">
      <formula1>100000000</formula1>
      <formula2>999999999</formula2>
    </dataValidation>
    <dataValidation type="textLength" showInputMessage="1" showErrorMessage="1" errorTitle="Error" error="Debe tener un máximo de 20 caracteres" sqref="C15" xr:uid="{00000000-0002-0000-0500-000001000000}">
      <formula1>0</formula1>
      <formula2>25</formula2>
    </dataValidation>
    <dataValidation type="whole" allowBlank="1" showInputMessage="1" showErrorMessage="1" sqref="E193" xr:uid="{00000000-0002-0000-0500-000002000000}">
      <formula1>1</formula1>
      <formula2>1000000</formula2>
    </dataValidation>
    <dataValidation type="textLength" allowBlank="1" showInputMessage="1" showErrorMessage="1" sqref="H193" xr:uid="{00000000-0002-0000-0500-000003000000}">
      <formula1>3</formula1>
      <formula2>100</formula2>
    </dataValidation>
    <dataValidation type="decimal" allowBlank="1" showInputMessage="1" showErrorMessage="1" sqref="N114:N160" xr:uid="{00000000-0002-0000-0500-000004000000}">
      <formula1>0</formula1>
      <formula2>100</formula2>
    </dataValidation>
    <dataValidation type="date" allowBlank="1" showInputMessage="1" showErrorMessage="1" sqref="F48:F107 E114:F160 K193 C193" xr:uid="{00000000-0002-0000-0500-000005000000}">
      <formula1>1</formula1>
      <formula2>401769</formula2>
    </dataValidation>
    <dataValidation type="date" allowBlank="1" showInputMessage="1" showErrorMessage="1" sqref="E48:E107" xr:uid="{00000000-0002-0000-0500-000006000000}">
      <formula1>1</formula1>
      <formula2>54789</formula2>
    </dataValidation>
    <dataValidation type="date" allowBlank="1" showInputMessage="1" showErrorMessage="1" sqref="L20:M35" xr:uid="{00000000-0002-0000-0500-000007000000}">
      <formula1>32874</formula1>
      <formula2>54789</formula2>
    </dataValidation>
    <dataValidation type="whole" allowBlank="1" showInputMessage="1" showErrorMessage="1" sqref="K21:K35" xr:uid="{00000000-0002-0000-0500-000008000000}">
      <formula1>0</formula1>
      <formula2>9999999999</formula2>
    </dataValidation>
    <dataValidation type="whole" allowBlank="1" showInputMessage="1" showErrorMessage="1" sqref="K20" xr:uid="{00000000-0002-0000-0500-000009000000}">
      <formula1>0</formula1>
      <formula2>99999999999</formula2>
    </dataValidation>
    <dataValidation type="whole" showInputMessage="1" showErrorMessage="1" sqref="B20" xr:uid="{00000000-0002-0000-0500-00000A000000}">
      <formula1>100000000</formula1>
      <formula2>999999999</formula2>
    </dataValidation>
    <dataValidation type="list" showInputMessage="1" showErrorMessage="1" sqref="G167" xr:uid="{00000000-0002-0000-0500-00000B000000}">
      <formula1>SinoA</formula1>
    </dataValidation>
    <dataValidation type="whole" allowBlank="1" showInputMessage="1" showErrorMessage="1" sqref="K48:K107" xr:uid="{00000000-0002-0000-0500-00000C000000}">
      <formula1>0</formula1>
      <formula2>99999999999999900</formula2>
    </dataValidation>
    <dataValidation type="whole" allowBlank="1" showInputMessage="1" showErrorMessage="1" sqref="K114:K160" xr:uid="{00000000-0002-0000-0500-00000D000000}">
      <formula1>0</formula1>
      <formula2>9999999999999</formula2>
    </dataValidation>
    <dataValidation type="list" showInputMessage="1" showErrorMessage="1" sqref="J24" xr:uid="{00000000-0002-0000-0500-00000E000000}">
      <formula1>INDIRECT(DEPeseldt5)</formula1>
    </dataValidation>
    <dataValidation type="list" showInputMessage="1" showErrorMessage="1" sqref="J23" xr:uid="{00000000-0002-0000-0500-00000F000000}">
      <formula1>INDIRECT(DEPeseldt4)</formula1>
    </dataValidation>
    <dataValidation type="list" showInputMessage="1" showErrorMessage="1" sqref="J22" xr:uid="{00000000-0002-0000-0500-000010000000}">
      <formula1>INDIRECT(DEPeseldt3)</formula1>
    </dataValidation>
    <dataValidation type="list" showInputMessage="1" showErrorMessage="1" sqref="J21" xr:uid="{00000000-0002-0000-0500-000011000000}">
      <formula1>INDIRECT(DEPeseldt2)</formula1>
    </dataValidation>
    <dataValidation type="list" showInputMessage="1" showErrorMessage="1" sqref="J20" xr:uid="{00000000-0002-0000-0500-000012000000}">
      <formula1>INDIRECT(DEPeseldt1)</formula1>
    </dataValidation>
    <dataValidation showInputMessage="1" showErrorMessage="1" sqref="B38 B21:B35 J15 C114:C160 O114:O160" xr:uid="{00000000-0002-0000-0500-000013000000}"/>
    <dataValidation type="list" showInputMessage="1" showErrorMessage="1" sqref="J48" xr:uid="{00000000-0002-0000-0500-000014000000}">
      <formula1>INDIRECT(DptoSel1)</formula1>
    </dataValidation>
    <dataValidation type="list" showInputMessage="1" showErrorMessage="1" sqref="J49" xr:uid="{00000000-0002-0000-0500-000015000000}">
      <formula1>INDIRECT(DptoSel2)</formula1>
    </dataValidation>
    <dataValidation type="list" showInputMessage="1" showErrorMessage="1" sqref="J50" xr:uid="{00000000-0002-0000-0500-000016000000}">
      <formula1>INDIRECT(DptoSel3)</formula1>
    </dataValidation>
    <dataValidation type="list" showInputMessage="1" showErrorMessage="1" sqref="J51" xr:uid="{00000000-0002-0000-0500-000017000000}">
      <formula1>INDIRECT(DptoSel4)</formula1>
    </dataValidation>
    <dataValidation type="list" showInputMessage="1" showErrorMessage="1" sqref="J52" xr:uid="{00000000-0002-0000-0500-000018000000}">
      <formula1>INDIRECT(DptoSel5)</formula1>
    </dataValidation>
    <dataValidation type="list" showInputMessage="1" showErrorMessage="1" sqref="J53" xr:uid="{00000000-0002-0000-0500-000019000000}">
      <formula1>INDIRECT(DptoSel6)</formula1>
    </dataValidation>
    <dataValidation type="list" showInputMessage="1" showErrorMessage="1" sqref="J54" xr:uid="{00000000-0002-0000-0500-00001A000000}">
      <formula1>INDIRECT(DptoSel7)</formula1>
    </dataValidation>
    <dataValidation type="list" showInputMessage="1" showErrorMessage="1" sqref="J55" xr:uid="{00000000-0002-0000-0500-00001B000000}">
      <formula1>INDIRECT(DptoSel8)</formula1>
    </dataValidation>
    <dataValidation type="list" showInputMessage="1" showErrorMessage="1" sqref="J56" xr:uid="{00000000-0002-0000-0500-00001C000000}">
      <formula1>INDIRECT(DptoSel9)</formula1>
    </dataValidation>
    <dataValidation type="list" showInputMessage="1" showErrorMessage="1" sqref="I114:I160 I48:I107 I20:I35" xr:uid="{00000000-0002-0000-0500-00001D000000}">
      <formula1>DEPARTAMENTO</formula1>
    </dataValidation>
    <dataValidation type="list" showInputMessage="1" showErrorMessage="1" sqref="J114:J160 J25:J35 J57:J107" xr:uid="{00000000-0002-0000-0500-00001E000000}">
      <formula1>INDIRECT(I25)</formula1>
    </dataValidation>
    <dataValidation type="decimal" allowBlank="1" showInputMessage="1" showErrorMessage="1" sqref="M179" xr:uid="{00000000-0002-0000-0500-00001F000000}">
      <formula1>0.02</formula1>
      <formula2>0.05</formula2>
    </dataValidation>
    <dataValidation type="decimal" allowBlank="1" showInputMessage="1" showErrorMessage="1" sqref="N15" xr:uid="{00000000-0002-0000-0500-000020000000}">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500-000021000000}">
          <x14:formula1>
            <xm:f>Listas!$B$2:$B$3</xm:f>
          </x14:formula1>
          <xm:sqref>D167 L48:L107 M114:M160 N165 O48:O107</xm:sqref>
        </x14:dataValidation>
        <x14:dataValidation type="list" showInputMessage="1" showErrorMessage="1" xr:uid="{00000000-0002-0000-0500-000022000000}">
          <x14:formula1>
            <xm:f>Listas!$F$2:$F$34</xm:f>
          </x14:formula1>
          <xm:sqref>H15</xm:sqref>
        </x14:dataValidation>
        <x14:dataValidation type="list" showInputMessage="1" showErrorMessage="1" xr:uid="{00000000-0002-0000-0500-000023000000}">
          <x14:formula1>
            <xm:f>Listas!$A$2:$A$4</xm:f>
          </x14:formula1>
          <xm:sqref>C48:C107</xm:sqref>
        </x14:dataValidation>
        <x14:dataValidation type="list" showInputMessage="1" showErrorMessage="1" xr:uid="{00000000-0002-0000-0500-000024000000}">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8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Jennifer Pineda</cp:lastModifiedBy>
  <cp:lastPrinted>2020-12-11T17:12:38Z</cp:lastPrinted>
  <dcterms:created xsi:type="dcterms:W3CDTF">2020-10-14T21:57:42Z</dcterms:created>
  <dcterms:modified xsi:type="dcterms:W3CDTF">2020-12-30T04:56:23Z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