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<sst xmlns="http://schemas.openxmlformats.org/spreadsheetml/2006/main" count="4569" uniqueCount="2731">
  <si>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</si>
  <si>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</si>
  <si>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</si>
  <si>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</si>
  <si>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</si>
  <si>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</si>
  <si>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</si>
  <si>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</si>
  <si>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</si>
  <si>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</si>
  <si>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</si>
  <si>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</si>
  <si>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</si>
  <si>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</si>
  <si>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</si>
  <si>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</si>
  <si>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</si>
  <si>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</si>
  <si>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</si>
  <si>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</si>
  <si>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</si>
  <si>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</si>
  <si>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</si>
  <si>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</si>
  <si>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</si>
  <si>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</si>
  <si>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</si>
  <si>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</si>
  <si>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</si>
  <si>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</si>
  <si>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</si>
  <si>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</si>
  <si>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</si>
  <si>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</si>
  <si>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</si>
  <si>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</si>
  <si>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</si>
  <si>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</si>
  <si>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</si>
  <si>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</si>
  <si>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</si>
  <si>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</si>
  <si>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</si>
  <si>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</si>
  <si>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</si>
  <si>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</si>
  <si>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</si>
  <si>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</si>
  <si>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</si>
  <si>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</si>
  <si>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</si>
  <si>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</si>
  <si>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</si>
  <si>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</si>
  <si>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</si>
  <si>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</si>
  <si>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</si>
  <si>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</si>
  <si>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</si>
  <si>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</si>
  <si>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</si>
  <si>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</si>
  <si>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</si>
  <si>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</si>
  <si>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</si>
  <si>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</si>
  <si>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</si>
  <si>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</si>
  <si>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</si>
  <si>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</si>
  <si>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</si>
  <si>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</si>
  <si>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</si>
  <si>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</si>
  <si>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</si>
  <si>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</si>
  <si>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</si>
  <si>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</si>
  <si>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</si>
  <si>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</si>
  <si>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</si>
  <si>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</si>
  <si>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</si>
  <si>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</si>
  <si>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</si>
  <si>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</si>
  <si>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</si>
  <si>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</si>
  <si>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</si>
  <si>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</si>
  <si>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</si>
  <si>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</si>
  <si>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</si>
  <si>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</si>
  <si>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</si>
  <si>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</si>
  <si>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</si>
  <si>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</si>
  <si>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</si>
  <si>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</si>
  <si>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</si>
  <si>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</si>
  <si>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</si>
  <si>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</si>
  <si>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</si>
  <si>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</si>
  <si>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</si>
  <si>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</si>
  <si>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</si>
  <si>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</si>
  <si>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</si>
  <si>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</si>
  <si>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</si>
  <si>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</si>
  <si>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</si>
  <si>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</si>
  <si>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</si>
  <si>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</si>
  <si>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</si>
  <si>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</si>
  <si>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</si>
  <si>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</si>
  <si>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</si>
  <si>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</si>
  <si>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</si>
  <si>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</si>
  <si>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</si>
  <si>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</si>
  <si>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</si>
  <si>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</si>
  <si>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</si>
  <si>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</si>
  <si>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</si>
  <si>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</si>
  <si>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</si>
  <si>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</si>
  <si>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</si>
  <si>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</si>
  <si>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</si>
  <si>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</si>
  <si>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</si>
  <si>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</si>
  <si>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</si>
  <si>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</si>
  <si>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</si>
  <si>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</si>
  <si>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</si>
  <si>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</si>
  <si>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</si>
  <si>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</si>
  <si>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</si>
  <si>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</si>
  <si>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</si>
  <si>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</si>
  <si>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</si>
  <si>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</si>
  <si>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</si>
  <si>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</si>
  <si>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</si>
  <si>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</si>
  <si>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</si>
  <si>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</si>
  <si>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</si>
  <si>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</si>
  <si>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</si>
  <si>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</si>
  <si>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</si>
  <si>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</si>
  <si>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</si>
  <si>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</si>
  <si>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</si>
  <si>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</si>
  <si>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</si>
  <si>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</si>
  <si>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</si>
  <si>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</si>
  <si>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</si>
  <si>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</si>
  <si>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</si>
  <si>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</si>
  <si>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</si>
  <si>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</si>
  <si>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</si>
  <si>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</si>
  <si>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</si>
  <si>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</si>
  <si>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</si>
  <si>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</si>
  <si>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</si>
  <si>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</si>
  <si>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</si>
  <si>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</si>
  <si>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</si>
  <si>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</si>
  <si>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</si>
  <si>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</si>
  <si>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</si>
  <si>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</si>
  <si>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</si>
  <si>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</si>
  <si>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</si>
  <si>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</si>
  <si>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</si>
  <si>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</si>
  <si>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</si>
  <si>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</si>
  <si>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</si>
  <si>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</si>
  <si>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</si>
  <si>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</si>
  <si>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</si>
  <si>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</si>
  <si>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</si>
  <si>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</si>
  <si>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</si>
  <si>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</si>
  <si>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</si>
  <si>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</si>
  <si>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</si>
  <si>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</si>
  <si>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</si>
  <si>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</si>
  <si>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</si>
  <si>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</si>
  <si>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</si>
  <si>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</si>
  <si>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</si>
  <si>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</si>
  <si>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</si>
  <si>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</si>
  <si>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</si>
  <si>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</si>
  <si>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</si>
  <si>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</si>
  <si>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</si>
  <si>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</si>
  <si>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</si>
  <si>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</si>
  <si>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</si>
  <si>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</si>
  <si>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</si>
  <si>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</si>
  <si>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</si>
  <si>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</si>
  <si>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</si>
  <si>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</si>
  <si>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</si>
  <si>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</si>
  <si>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</si>
  <si>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</si>
  <si>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</si>
  <si>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</si>
  <si>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</si>
  <si>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</si>
  <si>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</si>
  <si>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</si>
  <si>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</si>
  <si>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</si>
  <si>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</si>
  <si>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</si>
  <si>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</si>
  <si>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</si>
  <si>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</si>
  <si>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</si>
  <si>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</si>
  <si>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</si>
  <si>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</si>
  <si>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</si>
  <si>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</si>
  <si>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</si>
  <si>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</si>
  <si>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</si>
  <si>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</si>
  <si>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</si>
  <si>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</si>
  <si>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</si>
  <si>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</si>
  <si>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</si>
  <si>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</si>
  <si>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</si>
  <si>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</si>
  <si>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</si>
  <si>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</si>
  <si>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</si>
  <si>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</si>
  <si>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</si>
  <si>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</si>
  <si>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</si>
  <si>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</si>
  <si>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</si>
  <si>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</si>
  <si>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</si>
  <si>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</si>
  <si>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</si>
  <si>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</si>
  <si>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</si>
  <si>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</si>
  <si>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</si>
  <si>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</si>
  <si>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</si>
  <si>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</si>
  <si>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</si>
  <si>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</si>
  <si>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</si>
  <si>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</si>
  <si>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</si>
  <si>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</si>
  <si>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</si>
  <si>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</si>
  <si>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</si>
  <si>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</si>
  <si>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</si>
  <si>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</si>
  <si>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</si>
  <si>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</si>
  <si>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</si>
  <si>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</si>
  <si>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</si>
  <si>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</si>
  <si>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</si>
  <si>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</si>
  <si>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</si>
  <si>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</si>
  <si>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</si>
  <si>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</si>
  <si>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</si>
  <si>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</si>
  <si>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</si>
  <si>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</si>
  <si>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</si>
  <si>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</si>
  <si>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</si>
  <si>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</si>
  <si>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</si>
  <si>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</si>
  <si>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</si>
  <si>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</si>
  <si>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</si>
  <si>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</si>
  <si>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</si>
  <si>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</si>
  <si>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</si>
  <si>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</si>
  <si>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</si>
  <si>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</si>
  <si>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</si>
  <si>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</si>
  <si>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</si>
  <si>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</si>
  <si>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</si>
  <si>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</si>
  <si>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</si>
  <si>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</si>
  <si>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</si>
  <si>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</si>
  <si>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</si>
  <si>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</si>
  <si>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</si>
  <si>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</si>
  <si>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</si>
  <si>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</si>
  <si>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</si>
  <si>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</si>
  <si>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</si>
  <si>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</si>
  <si>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</si>
  <si>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</si>
  <si>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</si>
  <si>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</si>
  <si>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</si>
  <si>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</si>
  <si>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</si>
  <si>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</si>
  <si>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</si>
  <si>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</si>
  <si>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</si>
  <si>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</si>
  <si>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</si>
  <si>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</si>
  <si>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</si>
  <si>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</si>
  <si>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</si>
  <si>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</si>
  <si>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</si>
  <si>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</si>
  <si>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</si>
  <si>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</si>
  <si>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</si>
  <si>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</si>
  <si>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</si>
  <si>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</si>
  <si>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</si>
  <si>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</si>
  <si>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</si>
  <si>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</si>
  <si>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</si>
  <si>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</si>
  <si>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</si>
  <si>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</si>
  <si>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</si>
  <si>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</si>
  <si>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</si>
  <si>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</si>
  <si>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</si>
  <si>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</si>
  <si>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</si>
  <si>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</si>
  <si>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</si>
  <si>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</si>
  <si>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</si>
  <si>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</si>
  <si>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</si>
  <si>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</si>
  <si>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</si>
  <si>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</si>
  <si>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</si>
  <si>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</si>
  <si>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</si>
  <si>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</si>
  <si>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</si>
  <si>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</si>
  <si>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</si>
  <si>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</si>
  <si>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</si>
  <si>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</si>
  <si>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</si>
  <si>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</si>
  <si>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</si>
  <si>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</si>
  <si>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</si>
  <si>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</si>
  <si>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</si>
  <si>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</si>
  <si>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</si>
  <si>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</si>
  <si>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</si>
  <si>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</si>
  <si>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</si>
  <si>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</si>
  <si>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</si>
  <si>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</si>
  <si>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</si>
  <si>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</si>
  <si>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</si>
  <si>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</si>
  <si>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</si>
  <si>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</si>
  <si>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</si>
  <si>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</si>
  <si>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</si>
  <si>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</si>
  <si>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</si>
  <si>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</si>
  <si>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</si>
  <si>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</si>
  <si>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</si>
  <si>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</si>
  <si>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</si>
  <si>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</si>
  <si>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</si>
  <si>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</si>
  <si>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</si>
  <si>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</si>
  <si>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</si>
  <si>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</si>
  <si>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</si>
  <si>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</si>
  <si>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</si>
  <si>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</si>
  <si>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</si>
  <si>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</si>
  <si>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</si>
  <si>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</si>
  <si>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</si>
  <si>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</si>
  <si>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</si>
  <si>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</si>
  <si>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</si>
  <si>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</si>
  <si>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</si>
  <si>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</si>
  <si>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</si>
  <si>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</si>
  <si>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</si>
  <si>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</si>
  <si>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</si>
  <si>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</si>
  <si>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</si>
  <si>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</si>
  <si>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</si>
  <si>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</si>
  <si>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</si>
  <si>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</si>
  <si>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</si>
  <si>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</si>
  <si>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</si>
  <si>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</si>
  <si>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</si>
  <si>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</si>
  <si>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</si>
  <si>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</si>
  <si>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</si>
  <si>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</si>
  <si>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</si>
  <si>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</si>
  <si>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</si>
  <si>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</si>
  <si>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</si>
  <si>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</si>
  <si>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</si>
  <si>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</si>
  <si>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</si>
  <si>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</si>
  <si>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</si>
  <si>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</si>
  <si>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</si>
  <si>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</si>
  <si>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</si>
  <si>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</si>
  <si>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</si>
  <si>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</si>
  <si>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</si>
  <si>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</si>
  <si>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</si>
  <si>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</si>
  <si>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</si>
  <si>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</si>
  <si>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</si>
  <si>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</si>
  <si>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</si>
  <si>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</si>
  <si>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</si>
  <si>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</si>
  <si>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</si>
  <si>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</si>
  <si>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</si>
  <si>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</si>
  <si>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</si>
  <si>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</si>
  <si>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</si>
  <si>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</si>
  <si>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</si>
  <si>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</si>
  <si>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</si>
  <si>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</si>
  <si>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</si>
  <si>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</si>
  <si>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</si>
  <si>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</si>
  <si>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</si>
  <si>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</si>
  <si>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</si>
  <si>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</si>
  <si>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</si>
  <si>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</si>
  <si>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</si>
  <si>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</si>
  <si>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</si>
  <si>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</si>
  <si>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</si>
  <si>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</si>
  <si>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</si>
  <si>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</si>
  <si>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</si>
  <si>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</si>
  <si>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</si>
  <si>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</si>
  <si>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</si>
  <si>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</si>
  <si>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</si>
  <si>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</si>
  <si>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</si>
  <si>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</si>
  <si>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</si>
  <si>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</si>
  <si>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</si>
  <si>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</si>
  <si>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</si>
  <si>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</si>
  <si>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</si>
  <si>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</si>
  <si>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</si>
  <si>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</si>
  <si>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</si>
  <si>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</si>
  <si>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</si>
  <si>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</si>
  <si>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</si>
  <si>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</si>
  <si>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</si>
  <si>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</si>
  <si>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</si>
  <si>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</si>
  <si>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</si>
  <si>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</si>
  <si>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</si>
  <si>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</si>
  <si>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</si>
  <si>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</si>
  <si>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</si>
  <si>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</si>
  <si>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</si>
  <si>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</si>
  <si>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</si>
  <si>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</si>
  <si>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</si>
  <si>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</si>
  <si>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</si>
  <si>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</si>
  <si>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</si>
  <si>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</si>
  <si>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</si>
  <si>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</si>
  <si>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</si>
  <si>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</si>
  <si>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</si>
  <si>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</si>
  <si>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</si>
  <si>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</si>
  <si>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</si>
  <si>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</si>
  <si>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</si>
  <si>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</si>
  <si>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</si>
  <si>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</si>
  <si>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</si>
  <si>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</si>
  <si>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</si>
  <si>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</si>
  <si>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</si>
  <si>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</si>
  <si>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</si>
  <si>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</si>
  <si>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</si>
  <si>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</si>
  <si>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</si>
  <si>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</si>
  <si>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</si>
  <si>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</si>
  <si>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</si>
  <si>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</si>
  <si>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</si>
  <si>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</si>
  <si>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</si>
  <si>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</si>
  <si>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</si>
  <si>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</si>
  <si>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</si>
  <si>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</si>
  <si>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</si>
  <si>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</si>
  <si>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</si>
  <si>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</si>
  <si>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</si>
  <si>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</si>
  <si>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</si>
  <si>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</si>
  <si>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</si>
  <si>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</si>
  <si>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</si>
  <si>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</si>
  <si>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</si>
  <si>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</si>
  <si>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</si>
  <si>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</si>
  <si>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</si>
  <si>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</si>
  <si>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</si>
  <si>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</si>
  <si>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</si>
  <si>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</si>
  <si>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</si>
  <si>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</si>
  <si>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</si>
  <si>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</si>
  <si>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</si>
  <si>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</si>
  <si>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</si>
  <si>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</si>
  <si>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</si>
  <si>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</si>
  <si>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</si>
  <si>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</si>
  <si>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</si>
  <si>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</si>
  <si>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</si>
  <si>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</si>
  <si>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</si>
  <si>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</si>
  <si>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</si>
  <si>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</si>
  <si>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</si>
  <si>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</si>
  <si>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</si>
  <si>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</si>
  <si>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</si>
  <si>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</si>
  <si>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</si>
  <si>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</si>
  <si>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</si>
  <si>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</si>
  <si>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</si>
  <si>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</si>
  <si>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</si>
  <si>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</si>
  <si>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</si>
  <si>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</si>
  <si>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</si>
  <si>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</si>
  <si>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</si>
  <si>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</si>
  <si>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</si>
  <si>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</si>
  <si>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</si>
  <si>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</si>
  <si>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</si>
  <si>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</si>
  <si>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</si>
  <si>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</si>
  <si>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</si>
  <si>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</si>
  <si>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</si>
  <si>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</si>
  <si>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</si>
  <si>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</si>
  <si>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</si>
  <si>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</si>
  <si>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</si>
  <si>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</si>
  <si>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</si>
  <si>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</si>
  <si>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</si>
  <si>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</si>
  <si>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</si>
  <si>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</si>
  <si>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</si>
  <si>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</si>
  <si>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</si>
  <si>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</si>
  <si>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</si>
  <si>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</si>
  <si>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</si>
  <si>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</si>
  <si>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</si>
  <si>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</si>
  <si>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</si>
  <si>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</si>
  <si>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</si>
  <si>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</si>
  <si>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</si>
  <si>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</si>
  <si>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</si>
  <si>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</si>
  <si>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</si>
  <si>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</si>
  <si>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</si>
  <si>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</si>
  <si>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</si>
  <si>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</si>
  <si>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</si>
  <si>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</si>
  <si>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</si>
  <si>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</si>
  <si>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</si>
  <si>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</si>
  <si>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</si>
  <si>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</si>
  <si>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</si>
  <si>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</si>
  <si>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</si>
  <si>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</si>
  <si>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</si>
  <si>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</si>
  <si>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</si>
  <si>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</si>
  <si>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</si>
  <si>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</si>
  <si>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</si>
  <si>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</si>
  <si>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</si>
  <si>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</si>
  <si>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</si>
  <si>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</si>
  <si>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</si>
  <si>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</si>
  <si>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</si>
  <si>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</si>
  <si>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</si>
  <si>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</si>
  <si>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</si>
  <si>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</si>
  <si>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</si>
  <si>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</si>
  <si>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</si>
  <si>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</si>
  <si>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</si>
  <si>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</si>
  <si>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</si>
  <si>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</si>
  <si>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</si>
  <si>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</si>
  <si>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</si>
  <si>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</si>
  <si>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</si>
  <si>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</si>
  <si>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</si>
  <si>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</si>
  <si>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</si>
  <si>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</si>
  <si>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</si>
  <si>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</si>
  <si>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</si>
  <si>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</si>
  <si>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</si>
  <si>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</si>
  <si>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</si>
  <si>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</si>
  <si>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</si>
  <si>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</si>
  <si>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</si>
  <si>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</si>
  <si>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</si>
  <si>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</si>
  <si>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</si>
  <si>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</si>
  <si>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</si>
  <si>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</si>
  <si>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</si>
  <si>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</si>
  <si>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</si>
  <si>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</si>
  <si>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</si>
  <si>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</si>
  <si>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</si>
  <si>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</si>
  <si>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</si>
  <si>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</si>
  <si>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</si>
  <si>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</si>
  <si>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</si>
  <si>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</si>
  <si>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</si>
  <si>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</si>
  <si>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</si>
  <si>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</si>
  <si>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</si>
  <si>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</si>
  <si>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</si>
  <si>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</si>
  <si>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</si>
  <si>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</si>
  <si>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</si>
  <si>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</si>
  <si>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</si>
  <si>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</si>
  <si>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</si>
  <si>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</si>
  <si>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</si>
  <si>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</si>
  <si>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</si>
  <si>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</si>
  <si>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</si>
  <si>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</si>
  <si>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</si>
  <si>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</si>
  <si>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</si>
  <si>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</si>
  <si>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</si>
  <si>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</si>
  <si>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</si>
  <si>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</si>
  <si>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</si>
  <si>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</si>
  <si>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</si>
  <si>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</si>
  <si>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</si>
  <si>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</si>
  <si>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</si>
  <si>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</si>
  <si>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</si>
  <si>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</si>
  <si>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</si>
  <si>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</si>
  <si>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</si>
  <si>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</si>
  <si>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</si>
  <si>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</si>
  <si>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</si>
  <si>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</si>
  <si>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</si>
  <si>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</si>
  <si>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</si>
  <si>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</si>
  <si>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</si>
  <si>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</si>
  <si>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</si>
  <si>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</si>
  <si>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</si>
  <si>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</si>
  <si>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</si>
  <si>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</si>
  <si>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</si>
  <si>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</si>
  <si>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</si>
  <si>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</si>
  <si>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</si>
  <si>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</si>
  <si>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</si>
  <si>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</si>
  <si>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</si>
  <si>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</si>
  <si>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</si>
  <si>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</si>
  <si>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</si>
  <si>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</si>
  <si>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</si>
  <si>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</si>
  <si>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</si>
  <si>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</si>
  <si>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</si>
  <si>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</si>
  <si>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</si>
  <si>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</si>
  <si>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</si>
  <si>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</si>
  <si>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</si>
  <si>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</si>
  <si>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</si>
  <si>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</si>
  <si>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</si>
  <si>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</si>
  <si>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</si>
  <si>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</si>
  <si>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</si>
  <si>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</si>
  <si>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</si>
  <si>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</si>
  <si>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</si>
  <si>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</si>
  <si>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</si>
  <si>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</si>
  <si>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</si>
  <si>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</si>
  <si>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</si>
  <si>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</si>
  <si>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</si>
  <si>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</si>
  <si>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</si>
  <si>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</si>
  <si>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</si>
  <si>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</si>
  <si>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</si>
  <si>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</si>
  <si>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</si>
  <si>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</si>
  <si>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</si>
  <si>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</si>
  <si>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</si>
  <si>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</si>
  <si>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</si>
  <si>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</si>
  <si>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</si>
  <si>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</si>
  <si>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</si>
  <si>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</si>
  <si>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</si>
  <si>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</si>
  <si>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</si>
  <si>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</si>
  <si>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</si>
  <si>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</si>
  <si>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</si>
  <si>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</si>
  <si>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</si>
  <si>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</si>
  <si>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</si>
  <si>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</si>
  <si>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</si>
  <si>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</si>
  <si>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</si>
  <si>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</si>
  <si>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</si>
  <si>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</si>
  <si>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</si>
  <si>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</si>
  <si>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</si>
  <si>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</si>
  <si>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</si>
  <si>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</si>
  <si>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</si>
  <si>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</si>
  <si>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</si>
  <si>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</si>
  <si>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</si>
  <si>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</si>
  <si>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</si>
  <si>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</si>
  <si>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</si>
  <si>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</si>
  <si>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</si>
  <si>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</si>
  <si>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</si>
  <si>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</si>
  <si>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</si>
  <si>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</si>
  <si>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</si>
  <si>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</si>
  <si>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</si>
  <si>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</si>
  <si>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</si>
  <si>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</si>
  <si>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</si>
  <si>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</si>
  <si>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</si>
  <si>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</si>
  <si>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</si>
  <si>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</si>
  <si>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</si>
  <si>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</si>
  <si>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</si>
  <si>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</si>
  <si>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</si>
  <si>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</si>
  <si>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</si>
  <si>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</si>
  <si>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</si>
  <si>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</si>
  <si>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</si>
  <si>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</si>
  <si>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</si>
  <si>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</si>
  <si>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</si>
  <si>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</si>
  <si>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</si>
  <si>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</si>
  <si>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</si>
  <si>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</si>
  <si>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</si>
  <si>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</si>
  <si>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</si>
  <si>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</si>
  <si>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</si>
  <si>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</si>
  <si>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</si>
  <si>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</si>
  <si>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</si>
  <si>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</si>
  <si>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</si>
  <si>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</si>
  <si>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</si>
  <si>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</si>
  <si>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</si>
  <si>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</si>
  <si>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</si>
  <si>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</si>
  <si>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</si>
  <si>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</si>
  <si>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</si>
  <si>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</si>
  <si>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</si>
  <si>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</si>
  <si>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</si>
  <si>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</si>
  <si>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</si>
  <si>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</si>
  <si>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</si>
  <si>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</si>
  <si>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</si>
  <si>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</si>
  <si>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</si>
  <si>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</si>
  <si>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</si>
  <si>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</si>
  <si>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</si>
  <si>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</si>
  <si>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</si>
  <si>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</si>
  <si>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</si>
  <si>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</si>
  <si>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</si>
  <si>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</si>
  <si>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</si>
  <si>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</si>
  <si>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</si>
  <si>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</si>
  <si>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</si>
  <si>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</si>
  <si>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</si>
  <si>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</si>
  <si>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</si>
  <si>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</si>
  <si>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</si>
  <si>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</si>
  <si>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</si>
  <si>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</si>
  <si>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</si>
  <si>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</si>
  <si>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</si>
  <si>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</si>
  <si>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</si>
  <si>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</si>
  <si>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</si>
  <si>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</si>
  <si>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</si>
  <si>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</si>
  <si>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</si>
  <si>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</si>
  <si>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</si>
  <si>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</si>
  <si>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</si>
  <si>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</si>
  <si>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</si>
  <si>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</si>
  <si>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</si>
  <si>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</si>
  <si>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</si>
  <si>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</si>
  <si>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</si>
  <si>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</si>
  <si>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</si>
  <si>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</si>
  <si>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</si>
  <si>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</si>
  <si>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</si>
  <si>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</si>
  <si>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</si>
  <si>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</si>
  <si>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</si>
  <si>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</si>
  <si>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</si>
  <si>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</si>
  <si>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</si>
  <si>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</si>
  <si>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</si>
  <si>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</si>
  <si>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</si>
  <si>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</si>
  <si>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</si>
  <si>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</si>
  <si>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</si>
  <si>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</si>
  <si>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</si>
  <si>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</si>
  <si>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</si>
  <si>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</si>
  <si>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</si>
  <si>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</si>
  <si>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</si>
  <si>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</si>
  <si>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</si>
  <si>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</si>
  <si>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</si>
  <si>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</si>
  <si>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</si>
  <si>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</si>
  <si>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</si>
  <si>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</si>
  <si>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</si>
  <si>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</si>
  <si>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</si>
  <si>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</si>
  <si>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</si>
  <si>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</si>
  <si>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</si>
  <si>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</si>
  <si>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</si>
  <si>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</si>
  <si>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</si>
  <si>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</si>
  <si>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</si>
  <si>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</si>
  <si>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</si>
  <si>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</si>
  <si>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</si>
  <si>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</si>
  <si>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</si>
  <si>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</si>
  <si>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</si>
  <si>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</si>
  <si>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</si>
  <si>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</si>
  <si>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</si>
  <si>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</si>
  <si>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</si>
  <si>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</si>
  <si>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</si>
  <si>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</si>
  <si>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</si>
  <si>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</si>
  <si>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</si>
  <si>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</si>
  <si>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</si>
  <si>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</si>
  <si>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</si>
  <si>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</si>
  <si>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</si>
  <si>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</si>
  <si>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</si>
  <si>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</si>
  <si>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</si>
  <si>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</si>
  <si>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</si>
  <si>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</si>
  <si>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</si>
  <si>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</si>
  <si>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</si>
  <si>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</si>
  <si>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</si>
  <si>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</si>
  <si>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</si>
  <si>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</si>
  <si>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</si>
  <si>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</si>
  <si>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</si>
  <si>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</si>
  <si>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</si>
  <si>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</si>
  <si>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</si>
  <si>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</si>
  <si>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</si>
  <si>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</si>
  <si>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</si>
  <si>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</si>
  <si>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</si>
  <si>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</si>
  <si>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</si>
  <si>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</si>
  <si>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</si>
  <si>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</si>
  <si>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</si>
  <si>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</si>
  <si>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</si>
  <si>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</si>
  <si>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</si>
  <si>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</si>
  <si>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</si>
  <si>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</si>
  <si>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</si>
  <si>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</si>
  <si>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</si>
  <si>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</si>
  <si>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</si>
  <si>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</si>
  <si>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</si>
  <si>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</si>
  <si>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</si>
  <si>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</si>
  <si>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</si>
  <si>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</si>
  <si>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</si>
  <si>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</si>
  <si>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</si>
  <si>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</si>
  <si>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</si>
  <si>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</si>
  <si>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</si>
  <si>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</si>
  <si>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</si>
  <si>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</si>
  <si>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</si>
  <si>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</si>
  <si>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</si>
  <si>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</si>
  <si>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</si>
  <si>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</si>
  <si>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</si>
  <si>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</si>
  <si>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</si>
  <si>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</si>
  <si>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</si>
  <si>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</si>
  <si>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</si>
  <si>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</si>
  <si>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</si>
  <si>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</si>
  <si>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</si>
  <si>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</si>
  <si>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</si>
  <si>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</si>
  <si>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</si>
  <si>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</si>
  <si>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</si>
  <si>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</si>
  <si>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</si>
  <si>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</si>
  <si>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</si>
  <si>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</si>
  <si>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</si>
  <si>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</si>
  <si>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</si>
  <si>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</si>
  <si>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</si>
  <si>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</si>
  <si>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</si>
  <si>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</si>
  <si>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</si>
  <si>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</si>
  <si>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</si>
  <si>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</si>
  <si>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</si>
  <si>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</si>
  <si>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</si>
  <si>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</si>
  <si>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</si>
  <si>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</si>
  <si>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</si>
  <si>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</si>
  <si>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</si>
  <si>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</si>
  <si>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</si>
  <si>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</si>
  <si>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</si>
  <si>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</si>
  <si>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</si>
  <si>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</si>
  <si>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</si>
  <si>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</si>
  <si>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</si>
  <si>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</si>
  <si>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</si>
  <si>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</si>
  <si>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</si>
  <si>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</si>
  <si>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</si>
  <si>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</si>
  <si>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</si>
  <si>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</si>
  <si>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</si>
  <si>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</si>
  <si>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</si>
  <si>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</si>
  <si>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</si>
  <si>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</si>
  <si>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</si>
  <si>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</si>
  <si>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</si>
  <si>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</si>
  <si>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</si>
  <si>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</si>
  <si>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</si>
  <si>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</si>
  <si>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</si>
  <si>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</si>
  <si>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</si>
  <si>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</si>
  <si>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</si>
  <si>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</si>
  <si>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</si>
  <si>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</si>
  <si>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</si>
  <si>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</si>
  <si>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</si>
  <si>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</si>
  <si>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</si>
  <si>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</si>
  <si>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</si>
  <si>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</si>
  <si>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</si>
  <si>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</si>
  <si>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</si>
  <si>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</si>
  <si>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</si>
  <si>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</si>
  <si>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</si>
  <si>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</si>
  <si>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</si>
  <si>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</si>
  <si>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</si>
  <si>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</si>
  <si>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</si>
  <si>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</si>
  <si>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</si>
  <si>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</si>
  <si>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</si>
  <si>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</si>
  <si>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</si>
  <si>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</si>
  <si>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</si>
  <si>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</si>
  <si>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</si>
  <si>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</si>
  <si>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</si>
  <si>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</si>
  <si>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</si>
  <si>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</si>
  <si>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</si>
  <si>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</si>
  <si>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</si>
  <si>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</si>
  <si>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</si>
  <si>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</si>
  <si>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</si>
  <si>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</si>
  <si>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</si>
  <si>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</si>
  <si>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</si>
  <si>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</si>
  <si>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</si>
  <si>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</si>
  <si>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</si>
  <si>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</si>
  <si>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</si>
  <si>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</si>
  <si>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</si>
  <si>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</si>
  <si>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</si>
  <si>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</si>
  <si>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</si>
  <si>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</si>
  <si>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</si>
  <si>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</si>
  <si>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</si>
  <si>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</si>
  <si>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</si>
  <si>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</si>
  <si>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</si>
  <si>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</si>
  <si>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</si>
  <si>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</si>
  <si>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</si>
  <si>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</si>
  <si>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</si>
  <si>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</si>
  <si>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</si>
  <si>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</si>
  <si>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</si>
  <si>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</si>
  <si>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</si>
  <si>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</si>
  <si>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</si>
  <si>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</si>
  <si>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</si>
  <si>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</si>
  <si>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</si>
  <si>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</si>
  <si>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</si>
  <si>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</si>
  <si>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</si>
  <si>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</si>
  <si>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</si>
  <si>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</si>
  <si>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</si>
  <si>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</si>
  <si>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</si>
  <si>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</si>
  <si>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</si>
  <si>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</si>
  <si>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</si>
  <si>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</si>
  <si>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</si>
  <si>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</si>
  <si>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</si>
  <si>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</si>
  <si>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</si>
  <si>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</si>
  <si>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</si>
  <si>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</si>
  <si>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</si>
  <si>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</si>
  <si>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</si>
  <si>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</si>
  <si>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</si>
  <si>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</si>
  <si>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</si>
  <si>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</si>
  <si>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</si>
  <si>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</si>
  <si>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</si>
  <si>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</si>
  <si>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</si>
  <si>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</si>
  <si>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</si>
  <si>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</si>
  <si>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</si>
  <si>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</si>
  <si>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</si>
  <si>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</si>
  <si>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</si>
  <si>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</si>
  <si>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</si>
  <si>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</si>
  <si>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</si>
  <si>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</si>
  <si>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</si>
  <si>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</si>
  <si>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</si>
  <si>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</si>
  <si>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</si>
  <si>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</si>
  <si>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</si>
  <si>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</si>
  <si>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</si>
  <si>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</si>
  <si>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</si>
  <si>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</si>
  <si>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</si>
  <si>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</si>
  <si>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</si>
  <si>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</si>
  <si>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</si>
  <si>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</si>
  <si>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</si>
  <si>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</si>
  <si>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</si>
  <si>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</si>
  <si>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</si>
  <si>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</si>
  <si>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</si>
  <si>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</si>
  <si>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</si>
  <si>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</si>
  <si>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</si>
  <si>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</si>
  <si>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</si>
  <si>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</si>
  <si>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</si>
  <si>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</si>
  <si>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</si>
  <si>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</si>
  <si>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</si>
  <si>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</si>
  <si>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</si>
  <si>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</si>
  <si>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</si>
  <si>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</si>
  <si>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</si>
  <si>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</si>
  <si>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</si>
  <si>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</si>
  <si>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</si>
  <si>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</si>
  <si>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</si>
  <si>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</si>
  <si>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</si>
  <si>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</si>
  <si>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</si>
  <si>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</si>
  <si>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</si>
  <si>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</si>
  <si>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</si>
  <si>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</si>
  <si>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</si>
  <si>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</si>
  <si>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</si>
  <si>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</si>
  <si>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</si>
  <si>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</si>
  <si>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</si>
  <si>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</si>
  <si>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</si>
  <si>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</si>
  <si>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</si>
  <si>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</si>
  <si>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</si>
  <si>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</si>
  <si>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</si>
  <si>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</si>
  <si>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</si>
  <si>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</si>
  <si>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</si>
  <si>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</si>
  <si>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</si>
  <si>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</si>
  <si>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</si>
  <si>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</si>
  <si>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</si>
  <si>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</si>
  <si>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</si>
  <si>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</si>
  <si>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</si>
  <si>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</si>
  <si>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</si>
  <si>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</si>
  <si>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</si>
  <si>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</si>
  <si>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</si>
  <si>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</si>
  <si>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</si>
  <si>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</si>
  <si>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</si>
  <si>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</si>
  <si>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</si>
  <si>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</si>
  <si>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</si>
  <si>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</si>
  <si>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</si>
  <si>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</si>
  <si>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</si>
  <si>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</si>
  <si>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</si>
  <si>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</si>
  <si>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</si>
  <si>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</si>
  <si>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</si>
  <si>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</si>
  <si>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</si>
  <si>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</si>
  <si>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</si>
  <si>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</si>
  <si>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</si>
  <si>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</si>
  <si>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</si>
  <si>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</si>
  <si>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</si>
  <si>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</si>
  <si>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</si>
  <si>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</si>
  <si>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</si>
  <si>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</si>
  <si>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</si>
  <si>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</si>
  <si>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</si>
  <si>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</si>
  <si>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</si>
  <si>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</si>
  <si>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</si>
  <si>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</si>
  <si>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</si>
  <si>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</si>
  <si>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</si>
  <si>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</si>
  <si>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</si>
  <si>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</si>
  <si>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</si>
  <si>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</si>
  <si>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</si>
  <si>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</si>
  <si>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</si>
  <si>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</si>
  <si>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</si>
  <si>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</si>
  <si>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</si>
  <si>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</si>
  <si>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</si>
  <si>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</si>
  <si>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</si>
  <si>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</si>
  <si>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</si>
  <si>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</si>
  <si>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</si>
  <si>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</si>
  <si>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</si>
  <si>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</si>
  <si>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</si>
  <si>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</si>
  <si>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</si>
  <si>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</si>
  <si>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</si>
  <si>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</si>
  <si>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</si>
  <si>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</si>
  <si>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</si>
  <si>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</si>
  <si>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</si>
  <si>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</si>
  <si>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</si>
  <si>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</si>
  <si>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</si>
  <si>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</si>
  <si>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</si>
  <si>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</si>
  <si>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</si>
  <si>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</si>
  <si>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</si>
  <si>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</si>
  <si>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</si>
  <si>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</si>
  <si>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</si>
  <si>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</si>
  <si>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</si>
  <si>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</si>
  <si>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</si>
  <si>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</si>
  <si>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</si>
  <si>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</si>
  <si>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</si>
  <si>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</si>
  <si>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</si>
  <si>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</si>
  <si>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</si>
  <si>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</si>
  <si>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</si>
  <si>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</si>
  <si>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</si>
  <si>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</si>
  <si>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</si>
  <si>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</si>
  <si>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</si>
  <si>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</si>
  <si>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</si>
  <si>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</si>
  <si>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</si>
  <si>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</si>
  <si>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</si>
  <si>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</si>
  <si>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</si>
  <si>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</si>
  <si>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</si>
  <si>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</si>
  <si>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</si>
  <si>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</si>
  <si>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</si>
  <si>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</si>
  <si>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</si>
  <si>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</si>
  <si>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</si>
  <si>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</si>
  <si>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</si>
  <si>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</si>
  <si>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</si>
  <si>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</si>
  <si>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</si>
  <si>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</si>
  <si>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</si>
  <si>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</si>
  <si>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</si>
  <si>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</si>
  <si>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</si>
  <si>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</si>
  <si>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</si>
  <si>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</si>
  <si>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</si>
  <si>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</si>
  <si>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</si>
  <si>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</si>
  <si>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</si>
  <si>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</si>
  <si>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</si>
  <si>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</si>
  <si>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</si>
  <si>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</si>
  <si>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</si>
  <si>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</si>
  <si>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</si>
  <si>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</si>
  <si>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</si>
  <si>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</si>
  <si>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</si>
  <si>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</si>
  <si>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</si>
  <si>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</si>
  <si>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</si>
  <si>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</si>
  <si>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</si>
  <si>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</si>
  <si>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</si>
  <si>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</si>
  <si>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</si>
  <si>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</si>
  <si>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</si>
  <si>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</si>
  <si>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</si>
  <si>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</si>
  <si>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</si>
  <si>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</si>
  <si>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</si>
  <si>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</si>
  <si>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</si>
  <si>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</si>
  <si>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</si>
  <si>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</si>
  <si>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</si>
  <si>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</si>
  <si>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</si>
  <si>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</si>
  <si>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</si>
  <si>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</si>
  <si>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</si>
  <si>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</si>
  <si>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</si>
  <si>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</si>
  <si>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</si>
  <si>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</si>
  <si>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</si>
  <si>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</si>
  <si>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</si>
  <si>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</si>
  <si>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</si>
  <si>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</si>
  <si>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</si>
  <si>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</si>
  <si>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</si>
  <si>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</si>
  <si>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</si>
  <si>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</si>
  <si>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</si>
  <si>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</si>
  <si>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</si>
  <si>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</si>
  <si>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</si>
  <si>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</si>
  <si>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</si>
  <si>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</si>
  <si>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</si>
  <si>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</si>
  <si>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</si>
  <si>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</si>
  <si>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</si>
  <si>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</si>
  <si>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</si>
  <si>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</si>
  <si>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</si>
  <si>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</si>
  <si>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</si>
  <si>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</si>
  <si>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</si>
  <si>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</si>
  <si>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</si>
  <si>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</si>
  <si>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</si>
  <si>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</si>
  <si>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</si>
  <si>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</si>
  <si>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</si>
  <si>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</si>
  <si>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</si>
  <si>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</si>
  <si>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</si>
  <si>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</si>
  <si>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</si>
  <si>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</si>
  <si>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</si>
  <si>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</si>
  <si>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</si>
  <si>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</si>
  <si>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</si>
  <si>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</si>
  <si>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</si>
  <si>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</si>
  <si>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</si>
  <si>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</si>
  <si>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</si>
  <si>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</si>
  <si>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</si>
  <si>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</si>
  <si>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</si>
  <si>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</si>
  <si>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</si>
  <si>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</si>
  <si>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</si>
  <si>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</si>
  <si>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</si>
  <si>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</si>
  <si>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</si>
  <si>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</si>
  <si>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</si>
  <si>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</si>
  <si>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</si>
  <si>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</si>
  <si>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</si>
  <si>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</si>
  <si>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</si>
  <si>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</si>
  <si>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</si>
  <si>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</si>
  <si>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</si>
  <si>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</si>
  <si>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</si>
  <si>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</si>
  <si>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</si>
  <si>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</si>
  <si>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</si>
  <si>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</si>
  <si>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</si>
  <si>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</si>
  <si>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</si>
  <si>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</si>
  <si>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</si>
  <si>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</si>
  <si>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</si>
  <si>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</si>
  <si>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</si>
  <si>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</si>
  <si>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</si>
  <si>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</si>
  <si>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</si>
  <si>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</si>
  <si>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</si>
  <si>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</si>
  <si>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</si>
  <si>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</si>
  <si>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</si>
  <si>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</si>
  <si>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</si>
  <si>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</si>
  <si>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</si>
  <si>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</si>
  <si>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</si>
  <si>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</si>
  <si>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</si>
  <si>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</si>
  <si>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</si>
  <si>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</si>
  <si>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</si>
  <si>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</si>
  <si>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</si>
  <si>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</si>
  <si>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</si>
  <si>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</si>
  <si>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</si>
  <si>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</si>
  <si>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</si>
  <si>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</si>
  <si>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</si>
  <si>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</si>
  <si>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</si>
  <si>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</si>
  <si>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</si>
  <si>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</si>
  <si>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</si>
  <si>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</si>
  <si>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</si>
  <si>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</si>
  <si>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</si>
  <si>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</si>
  <si>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</si>
  <si>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</si>
  <si>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</si>
  <si>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</si>
  <si>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</si>
  <si>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</si>
  <si>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</si>
  <si>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</si>
  <si>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</si>
  <si>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</si>
  <si>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</si>
  <si>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</si>
  <si>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</si>
  <si>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</si>
  <si>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</si>
  <si>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</si>
  <si>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</si>
  <si>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</si>
  <si>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</si>
  <si>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</si>
  <si>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</si>
  <si>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</si>
  <si>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</si>
  <si>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</si>
  <si>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</si>
  <si>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</si>
  <si>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</si>
  <si>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</si>
  <si>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</si>
  <si>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</si>
  <si>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</si>
  <si>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</si>
  <si>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</si>
  <si>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</si>
  <si>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</si>
  <si>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</si>
  <si>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</si>
  <si>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</si>
  <si>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</si>
  <si>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</si>
  <si>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</si>
  <si>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</si>
  <si>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</si>
  <si>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</si>
  <si>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</si>
  <si>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</si>
  <si>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</si>
  <si>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</si>
  <si>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</si>
  <si>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</si>
  <si>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</si>
  <si>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</si>
  <si>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</si>
  <si>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</si>
  <si>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</si>
  <si>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</si>
  <si>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</si>
  <si>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</si>
  <si>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</si>
  <si>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</si>
  <si>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</si>
  <si>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</si>
  <si>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</si>
  <si>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</si>
  <si>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</si>
  <si>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</si>
  <si>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</si>
  <si>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</si>
  <si>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</si>
  <si>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</si>
  <si>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</si>
  <si>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</si>
  <si>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</si>
  <si>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</si>
  <si>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</si>
  <si>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</si>
  <si>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</si>
  <si>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</si>
  <si>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</si>
  <si>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</si>
  <si>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</si>
  <si>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</si>
  <si>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</si>
  <si>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</si>
  <si>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</si>
  <si>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</si>
  <si>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</si>
  <si>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</si>
  <si>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</si>
  <si>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</si>
  <si>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</si>
  <si>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</si>
  <si>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</si>
  <si>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</si>
  <si>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</si>
  <si>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</si>
  <si>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</si>
  <si>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</si>
  <si>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</si>
  <si>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</si>
  <si>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</si>
  <si>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</si>
  <si>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</si>
  <si>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</si>
  <si>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</si>
  <si>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</si>
  <si>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</si>
  <si>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</si>
  <si>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</si>
  <si>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</si>
  <si>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</si>
  <si>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</si>
  <si>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</si>
  <si>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</si>
  <si>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</si>
  <si>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</si>
  <si>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</si>
  <si>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</si>
  <si>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</si>
  <si>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</si>
  <si>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</si>
  <si>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</si>
  <si>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</si>
  <si>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</si>
  <si>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</si>
  <si>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</si>
  <si>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</si>
  <si>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</si>
  <si>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</si>
  <si>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</si>
  <si>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</si>
  <si>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</si>
  <si>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</si>
  <si>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</si>
  <si>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</si>
  <si>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</si>
  <si>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</si>
  <si>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</si>
  <si>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</si>
  <si>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</si>
  <si>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</si>
  <si>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</si>
  <si>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</si>
  <si>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</si>
  <si>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</si>
  <si>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</si>
  <si>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</si>
  <si>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</si>
  <si>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</si>
  <si>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</si>
  <si>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</si>
  <si>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</si>
  <si>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</si>
  <si>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</si>
  <si>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</si>
  <si>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</si>
  <si>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</si>
  <si>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</si>
  <si>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</si>
  <si>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</si>
  <si>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</si>
  <si>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</si>
  <si>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</si>
  <si>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</si>
  <si>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</si>
  <si>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</si>
  <si>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</si>
  <si>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</si>
  <si>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</si>
  <si>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</si>
  <si>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</si>
  <si>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</si>
  <si>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</si>
  <si>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</si>
  <si>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</si>
  <si>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</si>
  <si>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</si>
  <si>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</si>
  <si>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</si>
  <si>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</si>
  <si>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</si>
  <si>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</si>
  <si>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</si>
  <si>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</si>
  <si>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</si>
  <si>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</si>
  <si>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</si>
  <si>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</si>
  <si>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</si>
  <si>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</si>
  <si>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</si>
  <si>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</si>
  <si>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</si>
  <si>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</si>
  <si>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</si>
  <si>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</si>
  <si>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</si>
  <si>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</si>
  <si>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</si>
  <si>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</si>
  <si>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</si>
  <si>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</si>
  <si>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</si>
  <si>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</si>
  <si>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</si>
  <si>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</si>
  <si>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</si>
  <si>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</si>
  <si>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</si>
  <si>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</si>
  <si>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</si>
  <si>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</si>
  <si>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</si>
  <si>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</si>
  <si>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</si>
  <si>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</si>
  <si>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</si>
  <si>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</si>
  <si>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</si>
  <si>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</si>
  <si>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</si>
  <si>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</si>
  <si>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</si>
  <si>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</si>
  <si>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</si>
  <si>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</si>
  <si>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</si>
  <si>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</si>
  <si>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</si>
  <si>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</si>
  <si>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</si>
  <si>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</si>
  <si>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</si>
  <si>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</si>
  <si>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</si>
  <si>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</si>
  <si>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</si>
  <si>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</si>
  <si>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</si>
  <si>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</si>
  <si>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</si>
  <si>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</si>
  <si>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</si>
  <si>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</si>
  <si>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</si>
  <si>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</si>
  <si>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</si>
  <si>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</si>
  <si>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</si>
  <si>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</si>
  <si>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</si>
  <si>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</si>
  <si>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</si>
  <si>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</si>
  <si>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</si>
  <si>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</si>
  <si>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</si>
  <si>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</si>
  <si>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</si>
  <si>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</si>
  <si>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</si>
  <si>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</si>
  <si>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</si>
  <si>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</si>
  <si>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</si>
  <si>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</si>
  <si>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</si>
  <si>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</si>
  <si>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</si>
  <si>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</si>
  <si>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</si>
  <si>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</si>
  <si>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</si>
  <si>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</si>
  <si>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</si>
  <si>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</si>
  <si>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</si>
  <si>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</si>
  <si>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</si>
  <si>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</si>
  <si>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</si>
  <si>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</si>
  <si>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</si>
  <si>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</si>
  <si>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</si>
  <si>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</si>
  <si>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</si>
  <si>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</si>
  <si>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</si>
  <si>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</si>
  <si>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</si>
  <si>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</si>
  <si>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</si>
  <si>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</si>
  <si>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</si>
  <si>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</si>
  <si>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</si>
  <si>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</si>
  <si>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</si>
  <si>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</si>
  <si>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</si>
  <si>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</si>
  <si>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</si>
  <si>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</si>
  <si>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</si>
  <si>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</si>
  <si>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</si>
  <si>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</si>
  <si>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</si>
  <si>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</si>
  <si>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</si>
  <si>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</si>
  <si>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</si>
  <si>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</si>
  <si>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</si>
  <si>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</si>
  <si>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</si>
  <si>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</si>
  <si>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</si>
  <si>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</si>
  <si>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</si>
  <si>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</si>
  <si>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</si>
  <si>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</si>
  <si>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</si>
  <si>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</si>
  <si>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</si>
  <si>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</si>
  <si>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</si>
  <si>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</si>
  <si>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</si>
  <si>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</si>
  <si>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</si>
  <si>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</si>
  <si>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</si>
  <si>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</si>
  <si>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</si>
  <si>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</si>
  <si>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</si>
  <si>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</si>
  <si>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</si>
  <si>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</si>
  <si>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</si>
  <si>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</si>
  <si>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</si>
  <si>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</si>
  <si>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</si>
  <si>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</si>
  <si>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</si>
  <si>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</si>
  <si>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</si>
  <si>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</si>
  <si>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</si>
  <si>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</si>
  <si>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</si>
  <si>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</si>
  <si>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</si>
  <si>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</si>
  <si>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</si>
  <si>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</si>
  <si>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</si>
  <si>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</si>
  <si>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</si>
  <si>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</si>
  <si>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</si>
  <si>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</si>
  <si>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</si>
  <si>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</si>
  <si>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</si>
  <si>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</si>
  <si>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</si>
  <si>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</si>
  <si>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</si>
  <si>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</si>
  <si>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</si>
  <si>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</si>
  <si>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</si>
  <si>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</si>
  <si>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</si>
  <si>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</si>
  <si>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</si>
  <si>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</si>
  <si>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</si>
  <si>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</si>
  <si>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</si>
  <si>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</si>
  <si>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</si>
  <si>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</si>
  <si>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</si>
  <si>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</si>
  <si>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</si>
  <si>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</si>
  <si>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</si>
  <si>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</si>
  <si>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</si>
  <si>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</si>
  <si>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</si>
  <si>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</si>
  <si>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</si>
  <si>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</si>
  <si>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</si>
  <si>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</si>
  <si>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</si>
  <si>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</si>
  <si>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</si>
  <si>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</si>
  <si>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</si>
  <si>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</si>
  <si>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</si>
  <si>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</si>
  <si>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</si>
  <si>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</si>
  <si>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</si>
  <si>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</si>
  <si>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</si>
  <si>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</si>
  <si>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</si>
  <si>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</si>
  <si>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</si>
  <si>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</si>
  <si>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</si>
  <si>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</si>
  <si>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</si>
  <si>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</si>
  <si>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</si>
  <si>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</si>
  <si>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</si>
  <si>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</si>
  <si>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</si>
  <si>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</si>
  <si>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</si>
  <si>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</si>
  <si>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</si>
  <si>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</si>
  <si>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</si>
  <si>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</si>
  <si>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</si>
  <si>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</si>
  <si>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</si>
  <si>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</si>
  <si>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</si>
  <si>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</si>
  <si>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</si>
  <si>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</si>
  <si>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</si>
  <si>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</si>
  <si>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</si>
  <si>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</si>
  <si>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</si>
  <si>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</si>
  <si>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</si>
  <si>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</si>
  <si>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</si>
  <si>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</si>
  <si>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</si>
  <si>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</si>
  <si>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</si>
  <si>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</si>
  <si>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</si>
  <si>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</si>
  <si>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</si>
  <si>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</si>
  <si>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</si>
  <si>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</si>
  <si>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</si>
  <si>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</si>
  <si>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</si>
  <si>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</si>
  <si>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</si>
  <si>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</si>
  <si>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</si>
  <si>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</si>
  <si>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</si>
  <si>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</si>
  <si>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</si>
  <si>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</si>
  <si>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</si>
  <si>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</si>
  <si>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</si>
  <si>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</si>
  <si>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</si>
  <si>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</si>
  <si>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</si>
  <si>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</si>
  <si>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</si>
  <si>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</si>
  <si>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</si>
  <si>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</si>
  <si>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</si>
  <si>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</si>
  <si>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</si>
  <si>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</si>
  <si>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</si>
  <si>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</si>
  <si>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</si>
  <si>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</si>
  <si>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</si>
  <si>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</si>
  <si>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</si>
  <si>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</si>
  <si>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</si>
  <si>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</si>
  <si>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</si>
  <si>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</si>
  <si>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</si>
  <si>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</si>
  <si>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</si>
  <si>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</si>
  <si>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</si>
  <si>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</si>
  <si>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</si>
  <si>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</si>
  <si>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</si>
  <si>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</si>
  <si>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</si>
  <si>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</si>
  <si>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</si>
  <si>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</si>
  <si>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</si>
  <si>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</si>
  <si>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</si>
  <si>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</si>
  <si>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</si>
  <si>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</si>
  <si>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</si>
  <si>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</si>
  <si>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</si>
  <si>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</si>
  <si>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</si>
  <si>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</si>
  <si>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</si>
  <si>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</si>
  <si>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</si>
  <si>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</si>
  <si>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</si>
  <si>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</si>
  <si>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</si>
  <si>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</si>
  <si>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</si>
  <si>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</si>
  <si>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</si>
  <si>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</si>
  <si>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</si>
  <si>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</si>
  <si>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</si>
  <si>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</si>
  <si>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</si>
  <si>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</si>
  <si>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</si>
  <si>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</si>
  <si>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</si>
  <si>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</si>
  <si>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</si>
  <si>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</si>
  <si>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</si>
  <si>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</si>
  <si>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</si>
  <si>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</si>
  <si>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</si>
  <si>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</si>
  <si>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</si>
  <si>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</si>
  <si>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</si>
  <si>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</si>
  <si>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</si>
  <si>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</si>
  <si>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</si>
  <si>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</si>
  <si>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</si>
  <si>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</si>
  <si>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</si>
  <si>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</si>
  <si>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</si>
  <si>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</si>
  <si>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</si>
  <si>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</si>
  <si>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</si>
  <si>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</si>
  <si>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</si>
  <si>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</si>
  <si>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</si>
  <si>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</si>
  <si>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</si>
  <si>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</si>
  <si>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</si>
  <si>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</si>
  <si>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</si>
  <si>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</si>
  <si>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</si>
  <si>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</si>
  <si>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</si>
  <si>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</si>
  <si>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</si>
  <si>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</si>
  <si>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</si>
  <si>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</si>
  <si>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</si>
  <si>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</si>
  <si>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</si>
  <si>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</si>
  <si>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</si>
  <si>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</si>
  <si>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</si>
  <si>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</si>
  <si>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</si>
  <si>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</si>
  <si>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</si>
  <si>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</si>
  <si>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</si>
  <si>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</si>
  <si>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</si>
  <si>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</si>
  <si>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</si>
  <si>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</si>
  <si>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</si>
  <si>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</si>
  <si>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</si>
  <si>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</si>
  <si>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</si>
  <si>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</si>
  <si>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</si>
  <si>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</si>
  <si>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</si>
  <si>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</si>
  <si>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</si>
  <si>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</si>
  <si>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</si>
  <si>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</si>
  <si>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</si>
  <si>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</si>
  <si>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</si>
  <si>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</si>
  <si>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</si>
  <si>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</si>
  <si>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</si>
  <si>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</si>
  <si>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</si>
  <si>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</si>
  <si>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</si>
  <si>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</si>
  <si>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</si>
  <si>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</si>
  <si>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</si>
  <si>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</si>
  <si>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</si>
  <si>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</si>
  <si>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</si>
  <si>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</si>
  <si>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</si>
  <si>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</si>
  <si>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</si>
  <si>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</si>
  <si>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</si>
  <si>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</si>
  <si>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</si>
  <si>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</si>
  <si>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</si>
  <si>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</si>
  <si>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</si>
  <si>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</si>
  <si>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</si>
  <si>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</si>
  <si>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</si>
  <si>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</si>
  <si>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</si>
  <si>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</si>
  <si>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</si>
  <si>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</si>
  <si>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</si>
  <si>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</si>
  <si>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</si>
  <si>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</si>
  <si>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</si>
  <si>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</si>
  <si>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</si>
  <si>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</si>
  <si>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</si>
  <si>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</si>
  <si>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</si>
  <si>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</si>
  <si>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</si>
  <si>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</si>
  <si>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</si>
  <si>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</si>
  <si>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</si>
  <si>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</si>
  <si>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</si>
  <si>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</si>
  <si>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</si>
  <si>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</si>
  <si>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</si>
  <si>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</si>
  <si>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</si>
  <si>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</si>
  <si>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</si>
  <si>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</si>
  <si>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</si>
  <si>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</si>
  <si>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</si>
  <si>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</si>
  <si>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</si>
  <si>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</si>
  <si>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</si>
  <si>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</si>
  <si>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</si>
  <si>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</si>
  <si>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</si>
  <si>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</si>
  <si>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</si>
  <si>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</si>
  <si>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</si>
  <si>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</si>
  <si>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</si>
  <si>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</si>
  <si>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</si>
  <si>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</si>
  <si>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</si>
  <si>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</si>
  <si>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</si>
  <si>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</si>
  <si>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</si>
  <si>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</si>
  <si>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</si>
  <si>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</si>
  <si>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</si>
  <si>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</si>
  <si>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</si>
  <si>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</si>
  <si>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</si>
  <si>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</si>
  <si>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</si>
  <si>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</si>
  <si>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</si>
  <si>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</si>
  <si>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</si>
  <si>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</si>
  <si>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</si>
  <si>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</si>
  <si>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</si>
  <si>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</si>
  <si>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</si>
  <si>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</si>
  <si>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</si>
  <si>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</si>
  <si>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</si>
  <si>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</si>
  <si>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</si>
  <si>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</si>
  <si>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</si>
  <si>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</si>
  <si>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</si>
  <si>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</si>
  <si>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</si>
  <si>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</si>
  <si>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</si>
  <si>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</si>
  <si>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</si>
  <si>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</si>
  <si>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</si>
  <si>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</si>
  <si>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</si>
  <si>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</si>
  <si>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</si>
  <si>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</si>
  <si>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</si>
  <si>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</si>
  <si>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2021-76-10001862</t>
  </si>
  <si>
    <t>$ 5.869.622.695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</si>
  <si>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</si>
  <si>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MARIO HERNAN PAZ ISAACS</t>
  </si>
  <si>
    <t>CORPORACIONEDUCATIVAPAZYVIDA@GMAIL.COM</t>
  </si>
  <si>
    <t>CARRERA 4 # 13 - 57 OFICINA 304</t>
  </si>
  <si>
    <t>3166890495</t>
  </si>
  <si>
    <t>UT PAZ Y VIDA</t>
  </si>
  <si>
    <t>CENTRO EDUCATIVO SEMILLAS DE VIDA</t>
  </si>
  <si>
    <t>001-2010</t>
  </si>
  <si>
    <t>DESARROLLAR LOS PROGRAMAS YATENDER DEMANERA INTEGRAL CUATROCIENTOS(400) NIÑOS DURANTE EL AÑO 2010, CON EL FIN DE ORGANIZAR Y ADECUAR LA INSTITUCION EDUCATIVA PARA ENFRENTAR LOS RETOS DE ATENCION EN PRIMERA INFANCIA PLANTEADOS PARA LA EDUCACION</t>
  </si>
  <si>
    <t xml:space="preserve">1-900630324 </t>
  </si>
  <si>
    <t>ATENCION EN EL PROGRAMA DE PRIMERA INFANCIA EN FORMA INTEGRAL A 900 NIÑOS</t>
  </si>
  <si>
    <t>FUNDACION COLOMBIA ES UNA ARTE</t>
  </si>
  <si>
    <t>ATENCION EN EL PROGRAMA DE PRIMERA INFANCIA EN FORMA INTEGRAL A 350 NIÑOS</t>
  </si>
  <si>
    <t>ATENCION EN EL PROGRAMA DE PRIMERA INFANCIA EN FORMA INTEGRAL A 400 NIÑOS</t>
  </si>
  <si>
    <t xml:space="preserve">1900630324 </t>
  </si>
  <si>
    <t xml:space="preserve">2-900630324 </t>
  </si>
  <si>
    <t xml:space="preserve">3-900630324 </t>
  </si>
  <si>
    <t>ATENCION EN EL PROGRAMA DE PRIMERA INFANCIA EN FORMA INTEGRAL A 450 NIÑOS</t>
  </si>
  <si>
    <t>003-2014</t>
  </si>
  <si>
    <t>001-2013</t>
  </si>
  <si>
    <t>ATENCION EN EL PROGRAMA DE PRIMERA INFANCIA EN FORMA INTEGRAL A 950 NIÑOS</t>
  </si>
  <si>
    <t>001-2014</t>
  </si>
  <si>
    <t>002-2013</t>
  </si>
  <si>
    <t>003-2013</t>
  </si>
  <si>
    <t>DESARROLLAR LOS PROGRAMAS YATENDER DEMANERA INTEGRAL CUATROCIENTOS(1000) NIÑOS DURANTE EL AÑO 2014, CON EL FIN DE ORGANIZAR Y ADECUAR LA INSTITUCION EDUCATIVA PARA ENFRENTAR LOS RETOS DE ATENCION EN PRIMERA INFANCIA PLANTEADOS PARA LA EDUCACION</t>
  </si>
  <si>
    <t>002-2015</t>
  </si>
  <si>
    <t>DESARROLLAR LOS PROGRAMAS YATENDER DEMANERA INTEGRAL CUATROCIENTOS(400) NIÑOS DURANTE EL AÑO 2015, CON EL FIN DE ORGANIZAR Y ADECUAR LA INSTITUCION EDUCATIVA PARA ENFRENTAR LOS RETOS DE ATENCION EN PRIMERA INFANCIA PLANTEADOS PARA LA EDUCACION</t>
  </si>
  <si>
    <t>INSTITUTO COLOMBIANO DE BIENESTAR FAMILIAR</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</si>
  <si>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</si>
  <si>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5-1129-2016</t>
  </si>
  <si>
    <t>23/2018/355</t>
  </si>
  <si>
    <t>23/2018/183</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</si>
  <si>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</si>
  <si>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23/2018/178</t>
  </si>
  <si>
    <t>5-1130-2016</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</si>
  <si>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</si>
  <si>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23/2018/391</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</si>
  <si>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</si>
  <si>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23/2020/239</t>
  </si>
  <si>
    <t>23/2020/282</t>
  </si>
  <si>
    <t>PROMOVER LA PROTECCIÓN INTEGRAL Y PROYECTOS DE VIDA DE LOS NIÑOS, LAS NIÑAS Y LOS
ADOLESCENTES A TRAVÉS DE LA IMPLEMENTACIÓN DEL PROGRAMA GENERACIONES CON BIENESTAR MODALIDAD
ÉTNICA.</t>
  </si>
  <si>
    <t>23/2020/244</t>
  </si>
  <si>
    <t>23/2020/242</t>
  </si>
  <si>
    <t>23/2020/233</t>
  </si>
  <si>
    <t>JUAN JOSE CORONADO TUIRAN</t>
  </si>
  <si>
    <t>CR 14 NRO 32 36 PISO 2</t>
  </si>
  <si>
    <t>3166339619</t>
  </si>
  <si>
    <t>corporacionamigosdelatierra@hotmail.com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</si>
</sst>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3" fontId="0" fillId="3" borderId="0" xfId="0" applyNumberFormat="1" applyFill="1" applyBorder="1" applyAlignment="1" applyProtection="1">
      <alignment horizontal="center" vertical="center"/>
      <protection locked="0"/>
    </xf>
    <xf numFmtId="49" fontId="0" fillId="8" borderId="0" xfId="5" applyNumberFormat="1" applyFont="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A173" sqref="A173:O174"/>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2">
        <f ca="1">NOW()</f>
        <v>44200.587106481478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6" t="str">
        <f>HYPERLINK("#Integrante_1!B20","IDENTIFICACIÓN DEL OFERENTE")</f>
        <v>IDENTIFICACIÓN DEL OFERENTE</v>
      </c>
      <c r="C8" s="48"/>
      <c r="D8" s="160"/>
      <c r="E8" s="210" t="str">
        <f>HYPERLINK("#Integrante_1!A109","CAPACIDAD RESIDUAL")</f>
        <v>CAPACIDAD RESIDUAL</v>
      </c>
      <c r="F8" s="211"/>
      <c r="G8" s="212"/>
      <c r="H8" s="187"/>
      <c r="I8" s="186" t="str">
        <f>HYPERLINK("#Integrante_1!N162","DISCAPACIDAD")</f>
        <v>DISCAPACIDAD</v>
      </c>
      <c r="J8" s="188"/>
      <c r="K8" s="186" t="str">
        <f>HYPERLINK("#Integrante_1!A188","TRAYECTORIA")</f>
        <v>TRAYECTORIA</v>
      </c>
      <c r="L8" s="36"/>
      <c r="M8" s="36"/>
      <c r="N8" s="36"/>
      <c r="O8" s="43"/>
    </row>
    <row r="9" spans="1:20" ht="30.75" customHeight="1" thickBot="1" x14ac:dyDescent="0.3">
      <c r="A9" s="42"/>
      <c r="B9" s="186" t="str">
        <f>HYPERLINK("#Integrante_1!I20","DATOS CONTRATO INVITACIÓN")</f>
        <v>DATOS CONTRATO INVITACIÓN</v>
      </c>
      <c r="C9" s="48"/>
      <c r="D9" s="48"/>
      <c r="E9" s="210" t="str">
        <f>HYPERLINK("#Integrante_1!A162","TALENTO HUMANO")</f>
        <v>TALENTO HUMANO</v>
      </c>
      <c r="F9" s="211"/>
      <c r="G9" s="212"/>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3">
      <c r="A10" s="42"/>
      <c r="B10" s="186" t="str">
        <f>HYPERLINK("#Integrante_1!B48","EXPERIENCIA TERRITORIAL")</f>
        <v>EXPERIENCIA TERRITORIAL</v>
      </c>
      <c r="C10" s="48"/>
      <c r="D10" s="48"/>
      <c r="E10" s="210" t="str">
        <f>HYPERLINK("#Integrante_1!F162","INFRAESTRUCTURA")</f>
        <v>INFRAESTRUCTURA</v>
      </c>
      <c r="F10" s="211"/>
      <c r="G10" s="212"/>
      <c r="H10" s="187"/>
      <c r="I10" s="18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2681</v>
      </c>
      <c r="D15" s="35"/>
      <c r="E15" s="35"/>
      <c r="F15" s="5"/>
      <c r="G15" s="32" t="s">
        <v>1168</v>
      </c>
      <c r="H15" s="105" t="s">
        <v>1033</v>
      </c>
      <c r="I15" s="32" t="s">
        <v>2629</v>
      </c>
      <c r="J15" s="110" t="s">
        <v>2637</v>
      </c>
      <c r="L15" s="203" t="s">
        <v>8</v>
      </c>
      <c r="M15" s="203"/>
      <c r="N15" s="184">
        <v>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61" t="s">
        <v>2668</v>
      </c>
      <c r="F19" s="162"/>
      <c r="G19" s="5"/>
      <c r="H19" s="213" t="s">
        <v>2644</v>
      </c>
      <c r="I19" s="141" t="s">
        <v>11</v>
      </c>
      <c r="J19" s="142" t="s">
        <v>10</v>
      </c>
      <c r="K19" s="142" t="s">
        <v>2613</v>
      </c>
      <c r="L19" s="142" t="s">
        <v>1161</v>
      </c>
      <c r="M19" s="142" t="s">
        <v>1162</v>
      </c>
      <c r="N19" s="143" t="s">
        <v>2614</v>
      </c>
      <c r="O19" s="138"/>
      <c r="Q19" s="51"/>
      <c r="R19" s="51"/>
    </row>
    <row r="20" spans="1:23" ht="30" customHeight="1" x14ac:dyDescent="0.25">
      <c r="A20" s="9"/>
      <c r="B20" s="195">
        <v>900542123</v>
      </c>
      <c r="C20" s="5"/>
      <c r="D20" s="74"/>
      <c r="E20" s="161" t="s">
        <v>2669</v>
      </c>
      <c r="F20" s="196" t="s">
        <v>2688</v>
      </c>
      <c r="G20" s="5"/>
      <c r="H20" s="213"/>
      <c r="I20" s="150" t="s">
        <v>1155</v>
      </c>
      <c r="J20" s="151" t="s">
        <v>1056</v>
      </c>
      <c r="K20" s="152" t="s">
        <v>2682</v>
      </c>
      <c r="L20" s="153"/>
      <c r="M20" s="153">
        <v>44561</v>
      </c>
      <c r="N20" s="136">
        <f>+(M20-L20)/30</f>
        <v>1485.3666666666666</v>
      </c>
      <c r="O20" s="139"/>
      <c r="U20" s="135"/>
      <c r="V20" s="107">
        <f ca="1">NOW()</f>
        <v>44200.587106481478</v>
      </c>
      <c r="W20" s="107">
        <f ca="1">NOW()</f>
        <v>44200.587106481478</v>
      </c>
    </row>
    <row r="21" spans="1:23" ht="30" customHeight="1" outlineLevel="1" x14ac:dyDescent="0.25">
      <c r="A21" s="9"/>
      <c r="B21" s="72"/>
      <c r="C21" s="5"/>
      <c r="D21" s="5"/>
      <c r="E21" s="5"/>
      <c r="F21" s="5"/>
      <c r="G21" s="5"/>
      <c r="H21" s="71"/>
      <c r="I21" s="150"/>
      <c r="J21" s="151"/>
      <c r="K21" s="152"/>
      <c r="L21" s="153"/>
      <c r="M21" s="153"/>
      <c r="N21" s="136">
        <f t="shared" ref="N21:N35" si="0">+(M21-L21)/30</f>
        <v>0</v>
      </c>
      <c r="O21" s="140"/>
    </row>
    <row r="22" spans="1:23" ht="30" customHeight="1" outlineLevel="1" x14ac:dyDescent="0.25">
      <c r="A22" s="9"/>
      <c r="B22" s="72"/>
      <c r="C22" s="5"/>
      <c r="D22" s="5"/>
      <c r="E22" s="5"/>
      <c r="F22" s="5"/>
      <c r="G22" s="5"/>
      <c r="H22" s="71"/>
      <c r="I22" s="150"/>
      <c r="J22" s="151"/>
      <c r="K22" s="152"/>
      <c r="L22" s="153"/>
      <c r="M22" s="153"/>
      <c r="N22" s="137">
        <f t="shared" ref="N22:N33" si="1">+(M22-L22)/30</f>
        <v>0</v>
      </c>
      <c r="O22" s="140"/>
    </row>
    <row r="23" spans="1:23" ht="30" customHeight="1" outlineLevel="1" x14ac:dyDescent="0.25">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5">
      <c r="A24" s="9"/>
      <c r="B24" s="103"/>
      <c r="C24" s="21"/>
      <c r="D24" s="21"/>
      <c r="E24" s="21"/>
      <c r="F24" s="5"/>
      <c r="G24" s="5"/>
      <c r="H24" s="71"/>
      <c r="I24" s="150"/>
      <c r="J24" s="151"/>
      <c r="K24" s="152"/>
      <c r="L24" s="153"/>
      <c r="M24" s="153"/>
      <c r="N24" s="137">
        <f t="shared" si="1"/>
        <v>0</v>
      </c>
      <c r="O24" s="140"/>
    </row>
    <row r="25" spans="1:23" ht="30" customHeight="1" outlineLevel="1" x14ac:dyDescent="0.25">
      <c r="A25" s="9"/>
      <c r="B25" s="103"/>
      <c r="C25" s="21"/>
      <c r="D25" s="21"/>
      <c r="E25" s="21"/>
      <c r="F25" s="5"/>
      <c r="G25" s="5"/>
      <c r="H25" s="71"/>
      <c r="I25" s="150"/>
      <c r="J25" s="151"/>
      <c r="K25" s="152"/>
      <c r="L25" s="153"/>
      <c r="M25" s="153"/>
      <c r="N25" s="137">
        <f t="shared" si="1"/>
        <v>0</v>
      </c>
      <c r="O25" s="140"/>
    </row>
    <row r="26" spans="1:23" ht="30" customHeight="1" outlineLevel="1" x14ac:dyDescent="0.25">
      <c r="A26" s="9"/>
      <c r="B26" s="103"/>
      <c r="C26" s="21"/>
      <c r="D26" s="21"/>
      <c r="E26" s="21"/>
      <c r="F26" s="5"/>
      <c r="G26" s="5"/>
      <c r="H26" s="71"/>
      <c r="I26" s="150"/>
      <c r="J26" s="151"/>
      <c r="K26" s="152"/>
      <c r="L26" s="153"/>
      <c r="M26" s="153"/>
      <c r="N26" s="137">
        <f t="shared" si="1"/>
        <v>0</v>
      </c>
      <c r="O26" s="140"/>
    </row>
    <row r="27" spans="1:23" ht="30" customHeight="1" outlineLevel="1" x14ac:dyDescent="0.25">
      <c r="A27" s="9"/>
      <c r="B27" s="103"/>
      <c r="C27" s="21"/>
      <c r="D27" s="21"/>
      <c r="E27" s="21"/>
      <c r="F27" s="5"/>
      <c r="G27" s="5"/>
      <c r="H27" s="71"/>
      <c r="I27" s="150"/>
      <c r="J27" s="151"/>
      <c r="K27" s="152"/>
      <c r="L27" s="153"/>
      <c r="M27" s="153"/>
      <c r="N27" s="137">
        <f t="shared" si="1"/>
        <v>0</v>
      </c>
      <c r="O27" s="140"/>
    </row>
    <row r="28" spans="1:23" ht="30" customHeight="1" outlineLevel="1" x14ac:dyDescent="0.25">
      <c r="A28" s="9"/>
      <c r="B28" s="103"/>
      <c r="C28" s="21"/>
      <c r="D28" s="21"/>
      <c r="E28" s="21"/>
      <c r="F28" s="5"/>
      <c r="G28" s="5"/>
      <c r="H28" s="71"/>
      <c r="I28" s="150"/>
      <c r="J28" s="151"/>
      <c r="K28" s="152"/>
      <c r="L28" s="153"/>
      <c r="M28" s="153"/>
      <c r="N28" s="137">
        <f t="shared" si="1"/>
        <v>0</v>
      </c>
      <c r="O28" s="140"/>
    </row>
    <row r="29" spans="1:23" ht="30" customHeight="1" outlineLevel="1" x14ac:dyDescent="0.25">
      <c r="A29" s="9"/>
      <c r="B29" s="72"/>
      <c r="C29" s="5"/>
      <c r="D29" s="5"/>
      <c r="E29" s="5"/>
      <c r="F29" s="5"/>
      <c r="G29" s="5"/>
      <c r="H29" s="71"/>
      <c r="I29" s="150"/>
      <c r="J29" s="151"/>
      <c r="K29" s="152"/>
      <c r="L29" s="153"/>
      <c r="M29" s="153"/>
      <c r="N29" s="137">
        <f t="shared" si="1"/>
        <v>0</v>
      </c>
      <c r="O29" s="140"/>
    </row>
    <row r="30" spans="1:23" ht="30" customHeight="1" outlineLevel="1" x14ac:dyDescent="0.25">
      <c r="A30" s="9"/>
      <c r="B30" s="72"/>
      <c r="C30" s="5"/>
      <c r="D30" s="5"/>
      <c r="E30" s="5"/>
      <c r="F30" s="5"/>
      <c r="G30" s="5"/>
      <c r="H30" s="71"/>
      <c r="I30" s="150"/>
      <c r="J30" s="151"/>
      <c r="K30" s="152"/>
      <c r="L30" s="153"/>
      <c r="M30" s="153"/>
      <c r="N30" s="137">
        <f t="shared" si="1"/>
        <v>0</v>
      </c>
      <c r="O30" s="140"/>
    </row>
    <row r="31" spans="1:23" ht="30" customHeight="1" outlineLevel="1" x14ac:dyDescent="0.25">
      <c r="A31" s="9"/>
      <c r="B31" s="72"/>
      <c r="C31" s="5"/>
      <c r="D31" s="5"/>
      <c r="E31" s="5"/>
      <c r="F31" s="5"/>
      <c r="G31" s="5"/>
      <c r="H31" s="71"/>
      <c r="I31" s="150"/>
      <c r="J31" s="151"/>
      <c r="K31" s="152"/>
      <c r="L31" s="153"/>
      <c r="M31" s="153"/>
      <c r="N31" s="137">
        <f t="shared" si="1"/>
        <v>0</v>
      </c>
      <c r="O31" s="140"/>
    </row>
    <row r="32" spans="1:23" ht="30" customHeight="1" outlineLevel="1" x14ac:dyDescent="0.25">
      <c r="A32" s="9"/>
      <c r="B32" s="72"/>
      <c r="C32" s="5"/>
      <c r="D32" s="5"/>
      <c r="E32" s="5"/>
      <c r="F32" s="5"/>
      <c r="G32" s="5"/>
      <c r="H32" s="71"/>
      <c r="I32" s="150"/>
      <c r="J32" s="151"/>
      <c r="K32" s="152"/>
      <c r="L32" s="153"/>
      <c r="M32" s="153"/>
      <c r="N32" s="137">
        <f t="shared" si="1"/>
        <v>0</v>
      </c>
      <c r="O32" s="140"/>
    </row>
    <row r="33" spans="1:16" ht="30" customHeight="1" outlineLevel="1" x14ac:dyDescent="0.25">
      <c r="A33" s="9"/>
      <c r="B33" s="72"/>
      <c r="C33" s="5"/>
      <c r="D33" s="5"/>
      <c r="E33" s="5"/>
      <c r="F33" s="5"/>
      <c r="G33" s="5"/>
      <c r="H33" s="71"/>
      <c r="I33" s="150"/>
      <c r="J33" s="151"/>
      <c r="K33" s="152"/>
      <c r="L33" s="153"/>
      <c r="M33" s="153"/>
      <c r="N33" s="137">
        <f t="shared" si="1"/>
        <v>0</v>
      </c>
      <c r="O33" s="140"/>
    </row>
    <row r="34" spans="1:16" ht="30" customHeight="1" outlineLevel="1" x14ac:dyDescent="0.25">
      <c r="A34" s="9"/>
      <c r="B34" s="72"/>
      <c r="C34" s="5"/>
      <c r="D34" s="5"/>
      <c r="E34" s="5"/>
      <c r="F34" s="5"/>
      <c r="G34" s="5"/>
      <c r="H34" s="71"/>
      <c r="I34" s="150"/>
      <c r="J34" s="151"/>
      <c r="K34" s="152"/>
      <c r="L34" s="153"/>
      <c r="M34" s="153"/>
      <c r="N34" s="137">
        <f t="shared" si="0"/>
        <v>0</v>
      </c>
      <c r="O34" s="140"/>
    </row>
    <row r="35" spans="1:16" ht="30" customHeight="1" outlineLevel="1" x14ac:dyDescent="0.25">
      <c r="A35" s="9"/>
      <c r="B35" s="72"/>
      <c r="C35" s="5"/>
      <c r="D35" s="5"/>
      <c r="E35" s="5"/>
      <c r="F35" s="5"/>
      <c r="G35" s="5"/>
      <c r="H35" s="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30"/>
      <c r="I37" s="131"/>
      <c r="J37" s="131"/>
      <c r="K37" s="131"/>
      <c r="L37" s="131"/>
      <c r="M37" s="131"/>
      <c r="N37" s="131"/>
      <c r="O37" s="132"/>
    </row>
    <row r="38" spans="1:16" ht="21" customHeight="1" x14ac:dyDescent="0.25">
      <c r="A38" s="9"/>
      <c r="B38" s="207" t="e">
        <f>VLOOKUP(B20,EAS!A2:B1439,2,0)</f>
        <v>#N/A</v>
      </c>
      <c r="C38" s="207"/>
      <c r="D38" s="207"/>
      <c r="E38" s="207"/>
      <c r="F38" s="207"/>
      <c r="G38" s="5"/>
      <c r="H38" s="133"/>
      <c r="I38" s="217" t="s">
        <v>7</v>
      </c>
      <c r="J38" s="217"/>
      <c r="K38" s="217"/>
      <c r="L38" s="217"/>
      <c r="M38" s="217"/>
      <c r="N38" s="217"/>
      <c r="O38" s="134"/>
    </row>
    <row r="39" spans="1:16" ht="42.95" customHeight="1" thickBot="1" x14ac:dyDescent="0.3">
      <c r="A39" s="10"/>
      <c r="B39" s="11"/>
      <c r="C39" s="11"/>
      <c r="D39" s="11"/>
      <c r="E39" s="11"/>
      <c r="F39" s="11"/>
      <c r="G39" s="11"/>
      <c r="H39" s="10"/>
      <c r="I39" s="267" t="s">
        <v>2683</v>
      </c>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13" t="s">
        <v>2689</v>
      </c>
      <c r="C48" s="114" t="s">
        <v>31</v>
      </c>
      <c r="D48" s="112" t="s">
        <v>2690</v>
      </c>
      <c r="E48" s="146">
        <v>40179</v>
      </c>
      <c r="F48" s="146">
        <v>40542</v>
      </c>
      <c r="G48" s="173">
        <f>IF(AND(E48&lt;&gt;"",F48&lt;&gt;""),((F48-E48)/30),"")</f>
        <v>12.1</v>
      </c>
      <c r="H48" s="116" t="s">
        <v>2691</v>
      </c>
      <c r="I48" s="115" t="s">
        <v>1155</v>
      </c>
      <c r="J48" s="115" t="s">
        <v>1035</v>
      </c>
      <c r="K48" s="118">
        <v>69800000</v>
      </c>
      <c r="L48" s="117"/>
      <c r="M48" s="119">
        <v>1</v>
      </c>
      <c r="N48" s="117" t="s">
        <v>2639</v>
      </c>
      <c r="O48" s="117" t="s">
        <v>1148</v>
      </c>
      <c r="P48" s="80"/>
    </row>
    <row r="49" spans="1:16" s="6" customFormat="1" ht="24.75" customHeight="1" x14ac:dyDescent="0.25">
      <c r="A49" s="144">
        <v>2</v>
      </c>
      <c r="B49" s="113" t="s">
        <v>2694</v>
      </c>
      <c r="C49" s="114" t="s">
        <v>31</v>
      </c>
      <c r="D49" s="112" t="s">
        <v>2692</v>
      </c>
      <c r="E49" s="146">
        <v>40917</v>
      </c>
      <c r="F49" s="146">
        <v>41257</v>
      </c>
      <c r="G49" s="173">
        <f t="shared" ref="G49:G107" si="2">IF(AND(E49&lt;&gt;"",F49&lt;&gt;""),((F49-E49)/30),"")</f>
        <v>11.333333333333334</v>
      </c>
      <c r="H49" s="116" t="s">
        <v>2693</v>
      </c>
      <c r="I49" s="115" t="s">
        <v>421</v>
      </c>
      <c r="J49" s="115" t="s">
        <v>426</v>
      </c>
      <c r="K49" s="118">
        <v>175000000</v>
      </c>
      <c r="L49" s="117"/>
      <c r="M49" s="119">
        <v>1</v>
      </c>
      <c r="N49" s="117" t="s">
        <v>2639</v>
      </c>
      <c r="O49" s="117" t="s">
        <v>1148</v>
      </c>
      <c r="P49" s="80"/>
    </row>
    <row r="50" spans="1:16" s="6" customFormat="1" ht="24.75" customHeight="1" x14ac:dyDescent="0.25">
      <c r="A50" s="144">
        <v>3</v>
      </c>
      <c r="B50" s="124" t="s">
        <v>2694</v>
      </c>
      <c r="C50" s="126" t="s">
        <v>31</v>
      </c>
      <c r="D50" s="123" t="s">
        <v>2697</v>
      </c>
      <c r="E50" s="146">
        <v>40917</v>
      </c>
      <c r="F50" s="146">
        <v>41257</v>
      </c>
      <c r="G50" s="173">
        <f t="shared" si="2"/>
        <v>11.333333333333334</v>
      </c>
      <c r="H50" s="124" t="s">
        <v>2695</v>
      </c>
      <c r="I50" s="115" t="s">
        <v>421</v>
      </c>
      <c r="J50" s="115" t="s">
        <v>427</v>
      </c>
      <c r="K50" s="118">
        <v>68250000</v>
      </c>
      <c r="L50" s="117"/>
      <c r="M50" s="119">
        <v>1</v>
      </c>
      <c r="N50" s="117" t="s">
        <v>2639</v>
      </c>
      <c r="O50" s="117" t="s">
        <v>1148</v>
      </c>
      <c r="P50" s="80"/>
    </row>
    <row r="51" spans="1:16" s="6" customFormat="1" ht="24.75" customHeight="1" outlineLevel="1" x14ac:dyDescent="0.25">
      <c r="A51" s="144">
        <v>4</v>
      </c>
      <c r="B51" s="124" t="s">
        <v>2694</v>
      </c>
      <c r="C51" s="126" t="s">
        <v>31</v>
      </c>
      <c r="D51" s="123" t="s">
        <v>2698</v>
      </c>
      <c r="E51" s="146">
        <v>41288</v>
      </c>
      <c r="F51" s="146">
        <v>41622</v>
      </c>
      <c r="G51" s="173">
        <f t="shared" si="2"/>
        <v>11.133333333333333</v>
      </c>
      <c r="H51" s="124" t="s">
        <v>2696</v>
      </c>
      <c r="I51" s="115" t="s">
        <v>421</v>
      </c>
      <c r="J51" s="115" t="s">
        <v>232</v>
      </c>
      <c r="K51" s="118">
        <v>82000000</v>
      </c>
      <c r="L51" s="117"/>
      <c r="M51" s="119">
        <v>1</v>
      </c>
      <c r="N51" s="117" t="s">
        <v>2639</v>
      </c>
      <c r="O51" s="117" t="s">
        <v>1148</v>
      </c>
      <c r="P51" s="80"/>
    </row>
    <row r="52" spans="1:16" s="7" customFormat="1" ht="24.75" customHeight="1" outlineLevel="1" x14ac:dyDescent="0.25">
      <c r="A52" s="145">
        <v>5</v>
      </c>
      <c r="B52" s="124" t="s">
        <v>2694</v>
      </c>
      <c r="C52" s="126" t="s">
        <v>31</v>
      </c>
      <c r="D52" s="123" t="s">
        <v>2698</v>
      </c>
      <c r="E52" s="146">
        <v>41288</v>
      </c>
      <c r="F52" s="146">
        <v>41622</v>
      </c>
      <c r="G52" s="173">
        <f t="shared" si="2"/>
        <v>11.133333333333333</v>
      </c>
      <c r="H52" s="124" t="s">
        <v>2696</v>
      </c>
      <c r="I52" s="115" t="s">
        <v>421</v>
      </c>
      <c r="J52" s="115" t="s">
        <v>432</v>
      </c>
      <c r="K52" s="125">
        <v>82000000</v>
      </c>
      <c r="L52" s="117"/>
      <c r="M52" s="119">
        <v>1</v>
      </c>
      <c r="N52" s="117" t="s">
        <v>2639</v>
      </c>
      <c r="O52" s="117" t="s">
        <v>1148</v>
      </c>
      <c r="P52" s="81"/>
    </row>
    <row r="53" spans="1:16" s="7" customFormat="1" ht="24.75" customHeight="1" outlineLevel="1" x14ac:dyDescent="0.25">
      <c r="A53" s="145">
        <v>6</v>
      </c>
      <c r="B53" s="124" t="s">
        <v>2694</v>
      </c>
      <c r="C53" s="126" t="s">
        <v>31</v>
      </c>
      <c r="D53" s="123" t="s">
        <v>2698</v>
      </c>
      <c r="E53" s="146">
        <v>41288</v>
      </c>
      <c r="F53" s="146">
        <v>41622</v>
      </c>
      <c r="G53" s="173">
        <f t="shared" si="2"/>
        <v>11.133333333333333</v>
      </c>
      <c r="H53" s="124" t="s">
        <v>2696</v>
      </c>
      <c r="I53" s="115" t="s">
        <v>421</v>
      </c>
      <c r="J53" s="115" t="s">
        <v>445</v>
      </c>
      <c r="K53" s="125">
        <v>82000000</v>
      </c>
      <c r="L53" s="126"/>
      <c r="M53" s="119">
        <v>1</v>
      </c>
      <c r="N53" s="126" t="s">
        <v>2639</v>
      </c>
      <c r="O53" s="126" t="s">
        <v>1148</v>
      </c>
      <c r="P53" s="81"/>
    </row>
    <row r="54" spans="1:16" s="7" customFormat="1" ht="24.75" customHeight="1" outlineLevel="1" x14ac:dyDescent="0.25">
      <c r="A54" s="145">
        <v>7</v>
      </c>
      <c r="B54" s="124" t="s">
        <v>2694</v>
      </c>
      <c r="C54" s="126" t="s">
        <v>31</v>
      </c>
      <c r="D54" s="123" t="s">
        <v>2699</v>
      </c>
      <c r="E54" s="146">
        <v>41652</v>
      </c>
      <c r="F54" s="146">
        <v>41978</v>
      </c>
      <c r="G54" s="173">
        <f t="shared" si="2"/>
        <v>10.866666666666667</v>
      </c>
      <c r="H54" s="124" t="s">
        <v>2695</v>
      </c>
      <c r="I54" s="115" t="s">
        <v>421</v>
      </c>
      <c r="J54" s="115" t="s">
        <v>423</v>
      </c>
      <c r="K54" s="120">
        <v>68250000</v>
      </c>
      <c r="L54" s="117"/>
      <c r="M54" s="119">
        <v>1</v>
      </c>
      <c r="N54" s="126" t="s">
        <v>2639</v>
      </c>
      <c r="O54" s="126" t="s">
        <v>1148</v>
      </c>
      <c r="P54" s="81"/>
    </row>
    <row r="55" spans="1:16" s="7" customFormat="1" ht="24.75" customHeight="1" outlineLevel="1" x14ac:dyDescent="0.25">
      <c r="A55" s="145">
        <v>8</v>
      </c>
      <c r="B55" s="124" t="s">
        <v>2694</v>
      </c>
      <c r="C55" s="126" t="s">
        <v>31</v>
      </c>
      <c r="D55" s="123" t="s">
        <v>2699</v>
      </c>
      <c r="E55" s="146">
        <v>41652</v>
      </c>
      <c r="F55" s="146">
        <v>41978</v>
      </c>
      <c r="G55" s="173">
        <f t="shared" si="2"/>
        <v>10.866666666666667</v>
      </c>
      <c r="H55" s="124" t="s">
        <v>2700</v>
      </c>
      <c r="I55" s="115" t="s">
        <v>421</v>
      </c>
      <c r="J55" s="115" t="s">
        <v>449</v>
      </c>
      <c r="K55" s="120">
        <v>92250000</v>
      </c>
      <c r="L55" s="117"/>
      <c r="M55" s="119">
        <v>1</v>
      </c>
      <c r="N55" s="117" t="s">
        <v>2639</v>
      </c>
      <c r="O55" s="117" t="s">
        <v>1148</v>
      </c>
      <c r="P55" s="81"/>
    </row>
    <row r="56" spans="1:16" s="7" customFormat="1" ht="24.75" customHeight="1" outlineLevel="1" x14ac:dyDescent="0.25">
      <c r="A56" s="145">
        <v>9</v>
      </c>
      <c r="B56" s="124" t="s">
        <v>2689</v>
      </c>
      <c r="C56" s="126" t="s">
        <v>31</v>
      </c>
      <c r="D56" s="123" t="s">
        <v>2702</v>
      </c>
      <c r="E56" s="146">
        <v>41288</v>
      </c>
      <c r="F56" s="146">
        <v>41615</v>
      </c>
      <c r="G56" s="173">
        <f t="shared" si="2"/>
        <v>10.9</v>
      </c>
      <c r="H56" s="124" t="s">
        <v>2703</v>
      </c>
      <c r="I56" s="115" t="s">
        <v>1155</v>
      </c>
      <c r="J56" s="115" t="s">
        <v>1035</v>
      </c>
      <c r="K56" s="120">
        <v>2037750000</v>
      </c>
      <c r="L56" s="117"/>
      <c r="M56" s="119">
        <v>1</v>
      </c>
      <c r="N56" s="117" t="s">
        <v>2639</v>
      </c>
      <c r="O56" s="117" t="s">
        <v>1148</v>
      </c>
      <c r="P56" s="81"/>
    </row>
    <row r="57" spans="1:16" s="7" customFormat="1" ht="24.75" customHeight="1" outlineLevel="1" x14ac:dyDescent="0.25">
      <c r="A57" s="145">
        <v>10</v>
      </c>
      <c r="B57" s="124" t="s">
        <v>2689</v>
      </c>
      <c r="C57" s="126" t="s">
        <v>31</v>
      </c>
      <c r="D57" s="123" t="s">
        <v>2705</v>
      </c>
      <c r="E57" s="146">
        <v>41288</v>
      </c>
      <c r="F57" s="146">
        <v>41615</v>
      </c>
      <c r="G57" s="173">
        <f t="shared" si="2"/>
        <v>10.9</v>
      </c>
      <c r="H57" s="124" t="s">
        <v>2696</v>
      </c>
      <c r="I57" s="63" t="s">
        <v>421</v>
      </c>
      <c r="J57" s="63" t="s">
        <v>445</v>
      </c>
      <c r="K57" s="66">
        <v>78000000</v>
      </c>
      <c r="L57" s="65"/>
      <c r="M57" s="67">
        <v>1</v>
      </c>
      <c r="N57" s="65" t="s">
        <v>2639</v>
      </c>
      <c r="O57" s="65" t="s">
        <v>1148</v>
      </c>
      <c r="P57" s="81"/>
    </row>
    <row r="58" spans="1:16" s="7" customFormat="1" ht="24.75" customHeight="1" outlineLevel="1" x14ac:dyDescent="0.25">
      <c r="A58" s="145">
        <v>11</v>
      </c>
      <c r="B58" s="124" t="s">
        <v>2689</v>
      </c>
      <c r="C58" s="126" t="s">
        <v>31</v>
      </c>
      <c r="D58" s="123" t="s">
        <v>2706</v>
      </c>
      <c r="E58" s="146">
        <v>41288</v>
      </c>
      <c r="F58" s="146">
        <v>41615</v>
      </c>
      <c r="G58" s="173">
        <f t="shared" si="2"/>
        <v>10.9</v>
      </c>
      <c r="H58" s="124" t="s">
        <v>2695</v>
      </c>
      <c r="I58" s="63" t="s">
        <v>421</v>
      </c>
      <c r="J58" s="63" t="s">
        <v>449</v>
      </c>
      <c r="K58" s="66">
        <v>71750000</v>
      </c>
      <c r="L58" s="65"/>
      <c r="M58" s="67">
        <v>1</v>
      </c>
      <c r="N58" s="65" t="s">
        <v>2639</v>
      </c>
      <c r="O58" s="65" t="s">
        <v>1148</v>
      </c>
      <c r="P58" s="81"/>
    </row>
    <row r="59" spans="1:16" s="7" customFormat="1" ht="24.75" customHeight="1" outlineLevel="1" x14ac:dyDescent="0.25">
      <c r="A59" s="145">
        <v>12</v>
      </c>
      <c r="B59" s="124" t="s">
        <v>2689</v>
      </c>
      <c r="C59" s="126" t="s">
        <v>31</v>
      </c>
      <c r="D59" s="123" t="s">
        <v>2704</v>
      </c>
      <c r="E59" s="146">
        <v>41653</v>
      </c>
      <c r="F59" s="146">
        <v>41980</v>
      </c>
      <c r="G59" s="173">
        <f t="shared" si="2"/>
        <v>10.9</v>
      </c>
      <c r="H59" s="124" t="s">
        <v>2696</v>
      </c>
      <c r="I59" s="63" t="s">
        <v>421</v>
      </c>
      <c r="J59" s="63" t="s">
        <v>208</v>
      </c>
      <c r="K59" s="66">
        <v>82000000</v>
      </c>
      <c r="L59" s="65"/>
      <c r="M59" s="67">
        <v>1</v>
      </c>
      <c r="N59" s="65" t="s">
        <v>2639</v>
      </c>
      <c r="O59" s="65" t="s">
        <v>1148</v>
      </c>
      <c r="P59" s="81"/>
    </row>
    <row r="60" spans="1:16" s="7" customFormat="1" ht="24.75" customHeight="1" outlineLevel="1" x14ac:dyDescent="0.25">
      <c r="A60" s="145">
        <v>13</v>
      </c>
      <c r="B60" s="124" t="s">
        <v>2689</v>
      </c>
      <c r="C60" s="65" t="s">
        <v>31</v>
      </c>
      <c r="D60" s="123" t="s">
        <v>2701</v>
      </c>
      <c r="E60" s="146">
        <v>41641</v>
      </c>
      <c r="F60" s="146">
        <v>42003</v>
      </c>
      <c r="G60" s="173">
        <f t="shared" si="2"/>
        <v>12.066666666666666</v>
      </c>
      <c r="H60" s="64" t="s">
        <v>2707</v>
      </c>
      <c r="I60" s="63" t="s">
        <v>1155</v>
      </c>
      <c r="J60" s="63" t="s">
        <v>1035</v>
      </c>
      <c r="K60" s="66">
        <v>2145000000</v>
      </c>
      <c r="L60" s="65"/>
      <c r="M60" s="67">
        <v>1</v>
      </c>
      <c r="N60" s="65" t="s">
        <v>2639</v>
      </c>
      <c r="O60" s="65" t="s">
        <v>1148</v>
      </c>
      <c r="P60" s="81"/>
    </row>
    <row r="61" spans="1:16" s="7" customFormat="1" ht="24.75" customHeight="1" outlineLevel="1" x14ac:dyDescent="0.25">
      <c r="A61" s="145">
        <v>14</v>
      </c>
      <c r="B61" s="124" t="s">
        <v>2689</v>
      </c>
      <c r="C61" s="126" t="s">
        <v>31</v>
      </c>
      <c r="D61" s="123" t="s">
        <v>2708</v>
      </c>
      <c r="E61" s="146">
        <v>42005</v>
      </c>
      <c r="F61" s="146">
        <v>42368</v>
      </c>
      <c r="G61" s="173">
        <f t="shared" si="2"/>
        <v>12.1</v>
      </c>
      <c r="H61" s="124" t="s">
        <v>2709</v>
      </c>
      <c r="I61" s="63" t="s">
        <v>1155</v>
      </c>
      <c r="J61" s="63" t="s">
        <v>1035</v>
      </c>
      <c r="K61" s="66">
        <v>1431000000</v>
      </c>
      <c r="L61" s="65"/>
      <c r="M61" s="67">
        <v>1</v>
      </c>
      <c r="N61" s="65" t="s">
        <v>2639</v>
      </c>
      <c r="O61" s="65" t="s">
        <v>1148</v>
      </c>
      <c r="P61" s="81"/>
    </row>
    <row r="62" spans="1:16" s="7" customFormat="1" ht="24.75" customHeight="1" outlineLevel="1" x14ac:dyDescent="0.25">
      <c r="A62" s="145">
        <v>15</v>
      </c>
      <c r="B62" s="64"/>
      <c r="C62" s="65"/>
      <c r="D62" s="63"/>
      <c r="E62" s="146"/>
      <c r="F62" s="146"/>
      <c r="G62" s="173" t="str">
        <f t="shared" si="2"/>
        <v/>
      </c>
      <c r="H62" s="64"/>
      <c r="I62" s="63"/>
      <c r="J62" s="63"/>
      <c r="K62" s="66"/>
      <c r="L62" s="65"/>
      <c r="M62" s="67"/>
      <c r="N62" s="65"/>
      <c r="O62" s="65"/>
      <c r="P62" s="81"/>
    </row>
    <row r="63" spans="1:16" s="7" customFormat="1" ht="24.75" customHeight="1" outlineLevel="1" x14ac:dyDescent="0.25">
      <c r="A63" s="145">
        <v>16</v>
      </c>
      <c r="B63" s="64"/>
      <c r="C63" s="65"/>
      <c r="D63" s="63"/>
      <c r="E63" s="146"/>
      <c r="F63" s="146"/>
      <c r="G63" s="173" t="str">
        <f t="shared" si="2"/>
        <v/>
      </c>
      <c r="H63" s="64"/>
      <c r="I63" s="63"/>
      <c r="J63" s="63"/>
      <c r="K63" s="66"/>
      <c r="L63" s="65"/>
      <c r="M63" s="67"/>
      <c r="N63" s="65"/>
      <c r="O63" s="65"/>
      <c r="P63" s="81"/>
    </row>
    <row r="64" spans="1:16" s="7" customFormat="1" ht="24.75" customHeight="1" outlineLevel="1" x14ac:dyDescent="0.25">
      <c r="A64" s="145">
        <v>17</v>
      </c>
      <c r="B64" s="64"/>
      <c r="C64" s="65"/>
      <c r="D64" s="63"/>
      <c r="E64" s="146"/>
      <c r="F64" s="146"/>
      <c r="G64" s="173" t="str">
        <f t="shared" si="2"/>
        <v/>
      </c>
      <c r="H64" s="64"/>
      <c r="I64" s="63"/>
      <c r="J64" s="63"/>
      <c r="K64" s="66"/>
      <c r="L64" s="65"/>
      <c r="M64" s="67"/>
      <c r="N64" s="65"/>
      <c r="O64" s="65"/>
      <c r="P64" s="81"/>
    </row>
    <row r="65" spans="1:16" s="7" customFormat="1" ht="24.75" customHeight="1" outlineLevel="1" x14ac:dyDescent="0.25">
      <c r="A65" s="145">
        <v>18</v>
      </c>
      <c r="B65" s="64"/>
      <c r="C65" s="65"/>
      <c r="D65" s="63"/>
      <c r="E65" s="146"/>
      <c r="F65" s="146"/>
      <c r="G65" s="173" t="str">
        <f t="shared" si="2"/>
        <v/>
      </c>
      <c r="H65" s="64"/>
      <c r="I65" s="63"/>
      <c r="J65" s="63"/>
      <c r="K65" s="66"/>
      <c r="L65" s="65"/>
      <c r="M65" s="67"/>
      <c r="N65" s="65"/>
      <c r="O65" s="65"/>
      <c r="P65" s="81"/>
    </row>
    <row r="66" spans="1:16" s="7" customFormat="1" ht="24.75" customHeight="1" outlineLevel="1" x14ac:dyDescent="0.25">
      <c r="A66" s="145">
        <v>19</v>
      </c>
      <c r="B66" s="64"/>
      <c r="C66" s="65"/>
      <c r="D66" s="63"/>
      <c r="E66" s="146"/>
      <c r="F66" s="146"/>
      <c r="G66" s="173" t="str">
        <f t="shared" si="2"/>
        <v/>
      </c>
      <c r="H66" s="64"/>
      <c r="I66" s="63"/>
      <c r="J66" s="63"/>
      <c r="K66" s="66"/>
      <c r="L66" s="65"/>
      <c r="M66" s="67"/>
      <c r="N66" s="65"/>
      <c r="O66" s="65"/>
      <c r="P66" s="81"/>
    </row>
    <row r="67" spans="1:16" s="7" customFormat="1" ht="24.75" customHeight="1" outlineLevel="1" x14ac:dyDescent="0.25">
      <c r="A67" s="145">
        <v>20</v>
      </c>
      <c r="B67" s="64"/>
      <c r="C67" s="65"/>
      <c r="D67" s="63"/>
      <c r="E67" s="146"/>
      <c r="F67" s="146"/>
      <c r="G67" s="173" t="str">
        <f t="shared" si="2"/>
        <v/>
      </c>
      <c r="H67" s="64"/>
      <c r="I67" s="63"/>
      <c r="J67" s="63"/>
      <c r="K67" s="66"/>
      <c r="L67" s="65"/>
      <c r="M67" s="67"/>
      <c r="N67" s="65"/>
      <c r="O67" s="65"/>
      <c r="P67" s="81"/>
    </row>
    <row r="68" spans="1:16" s="7" customFormat="1" ht="24.75" customHeight="1" outlineLevel="1" x14ac:dyDescent="0.25">
      <c r="A68" s="144">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4">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4">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4">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5">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5">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5">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5">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5">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5">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5">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5">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5">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5">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5">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5">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5">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5">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5">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5">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5">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5">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5">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5">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5">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5">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5">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5">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3">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3">
      <c r="O108" s="186" t="str">
        <f>HYPERLINK("#Integrante_1!A1","INICIO")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2"/>
      <c r="E114" s="146"/>
      <c r="F114" s="146"/>
      <c r="G114" s="173" t="str">
        <f>IF(AND(E114&lt;&gt;"",F114&lt;&gt;""),((F114-E114)/30),"")</f>
        <v/>
      </c>
      <c r="H114" s="124"/>
      <c r="I114" s="123"/>
      <c r="J114" s="123"/>
      <c r="K114" s="125"/>
      <c r="L114" s="102" t="str">
        <f>+IF(AND(K114&gt;0,O114="Ejecución"),(K114/877802)*Tabla28[[#This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63"/>
      <c r="E115" s="146"/>
      <c r="F115" s="146"/>
      <c r="G115" s="173" t="str">
        <f t="shared" ref="G115:G116" si="3">IF(AND(E115&lt;&gt;"",F115&lt;&gt;""),((F115-E115)/30),"")</f>
        <v/>
      </c>
      <c r="H115" s="64"/>
      <c r="I115" s="63"/>
      <c r="J115" s="63"/>
      <c r="K115" s="68"/>
      <c r="L115" s="102" t="str">
        <f>+IF(AND(K115&gt;0,O115="Ejecución"),(K115/877802)*Tabla28[[#This Row],[% participación]],IF(AND(K115&gt;0,O115&lt;&gt;"Ejecución"),"-",""))</f>
        <v/>
      </c>
      <c r="M115" s="65"/>
      <c r="N115" s="182" t="str">
        <f>+IF(M116="No",1,IF(M116="Si","Ingrese %",""))</f>
        <v/>
      </c>
      <c r="O115" s="178" t="s">
        <v>1150</v>
      </c>
      <c r="P115" s="80"/>
    </row>
    <row r="116" spans="1:16" s="6" customFormat="1" ht="24.75" customHeight="1" x14ac:dyDescent="0.25">
      <c r="A116" s="144">
        <v>3</v>
      </c>
      <c r="B116" s="176" t="s">
        <v>2671</v>
      </c>
      <c r="C116" s="177" t="s">
        <v>31</v>
      </c>
      <c r="D116" s="63"/>
      <c r="E116" s="146"/>
      <c r="F116" s="146"/>
      <c r="G116" s="173" t="str">
        <f t="shared" si="3"/>
        <v/>
      </c>
      <c r="H116" s="64"/>
      <c r="I116" s="63"/>
      <c r="J116" s="63"/>
      <c r="K116" s="68"/>
      <c r="L116" s="102" t="str">
        <f>+IF(AND(K116&gt;0,O116="Ejecución"),(K116/877802)*Tabla28[[#This Row],[% participación]],IF(AND(K116&gt;0,O116&lt;&gt;"Ejecución"),"-",""))</f>
        <v/>
      </c>
      <c r="M116" s="65"/>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63"/>
      <c r="E117" s="146"/>
      <c r="F117" s="146"/>
      <c r="G117" s="173" t="str">
        <f t="shared" ref="G117:G159" si="5">IF(AND(E117&lt;&gt;"",F117&lt;&gt;""),((F117-E117)/30),"")</f>
        <v/>
      </c>
      <c r="H117" s="64"/>
      <c r="I117" s="63"/>
      <c r="J117" s="63"/>
      <c r="K117" s="68"/>
      <c r="L117" s="102" t="str">
        <f>+IF(AND(K117&gt;0,O117="Ejecución"),(K117/877802)*Tabla28[[#This Row],[% participación]],IF(AND(K117&gt;0,O117&lt;&gt;"Ejecución"),"-",""))</f>
        <v/>
      </c>
      <c r="M117" s="65"/>
      <c r="N117" s="182" t="str">
        <f t="shared" si="4"/>
        <v/>
      </c>
      <c r="O117" s="178" t="s">
        <v>1150</v>
      </c>
      <c r="P117" s="80"/>
    </row>
    <row r="118" spans="1:16" s="7" customFormat="1" ht="24.75" customHeight="1" outlineLevel="1" x14ac:dyDescent="0.25">
      <c r="A118" s="145">
        <v>5</v>
      </c>
      <c r="B118" s="176" t="s">
        <v>2671</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5">
      <c r="A119" s="145">
        <v>6</v>
      </c>
      <c r="B119" s="176" t="s">
        <v>2671</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5">
      <c r="A120" s="145">
        <v>7</v>
      </c>
      <c r="B120" s="176" t="s">
        <v>2671</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5">
      <c r="A121" s="145">
        <v>8</v>
      </c>
      <c r="B121" s="176" t="s">
        <v>2671</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5">
      <c r="A122" s="145">
        <v>9</v>
      </c>
      <c r="B122" s="176" t="s">
        <v>2671</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5">
      <c r="A123" s="145">
        <v>10</v>
      </c>
      <c r="B123" s="176" t="s">
        <v>2671</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5">
      <c r="A124" s="145">
        <v>11</v>
      </c>
      <c r="B124" s="176" t="s">
        <v>2671</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5">
      <c r="A125" s="145">
        <v>12</v>
      </c>
      <c r="B125" s="176" t="s">
        <v>2671</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5">
      <c r="A126" s="145">
        <v>13</v>
      </c>
      <c r="B126" s="176" t="s">
        <v>2671</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5">
      <c r="A127" s="145">
        <v>14</v>
      </c>
      <c r="B127" s="176" t="s">
        <v>2671</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5">
      <c r="A128" s="145">
        <v>15</v>
      </c>
      <c r="B128" s="176" t="s">
        <v>2671</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5">
      <c r="A129" s="145">
        <v>16</v>
      </c>
      <c r="B129" s="176" t="s">
        <v>2671</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5">
      <c r="A130" s="145">
        <v>17</v>
      </c>
      <c r="B130" s="176" t="s">
        <v>2671</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5">
      <c r="A131" s="145">
        <v>18</v>
      </c>
      <c r="B131" s="176" t="s">
        <v>2671</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5">
      <c r="A132" s="145">
        <v>19</v>
      </c>
      <c r="B132" s="176" t="s">
        <v>2671</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5">
      <c r="A133" s="145">
        <v>20</v>
      </c>
      <c r="B133" s="176" t="s">
        <v>2671</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5">
      <c r="A134" s="145">
        <v>21</v>
      </c>
      <c r="B134" s="176" t="s">
        <v>2671</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5">
      <c r="A135" s="145">
        <v>22</v>
      </c>
      <c r="B135" s="176" t="s">
        <v>2671</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5">
      <c r="A136" s="145">
        <v>23</v>
      </c>
      <c r="B136" s="176" t="s">
        <v>2671</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5">
      <c r="A137" s="145">
        <v>24</v>
      </c>
      <c r="B137" s="176" t="s">
        <v>2671</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5">
      <c r="A138" s="145">
        <v>25</v>
      </c>
      <c r="B138" s="176" t="s">
        <v>2671</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5">
      <c r="A139" s="145">
        <v>26</v>
      </c>
      <c r="B139" s="176" t="s">
        <v>2671</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5">
      <c r="A140" s="145">
        <v>27</v>
      </c>
      <c r="B140" s="176" t="s">
        <v>2671</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5">
      <c r="A141" s="145">
        <v>28</v>
      </c>
      <c r="B141" s="176" t="s">
        <v>2671</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5">
      <c r="A142" s="145">
        <v>29</v>
      </c>
      <c r="B142" s="176" t="s">
        <v>2671</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5">
      <c r="A143" s="145">
        <v>30</v>
      </c>
      <c r="B143" s="176" t="s">
        <v>2671</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5">
      <c r="A144" s="145">
        <v>31</v>
      </c>
      <c r="B144" s="176" t="s">
        <v>2671</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5">
      <c r="A145" s="145">
        <v>32</v>
      </c>
      <c r="B145" s="176" t="s">
        <v>2671</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5">
      <c r="A146" s="145">
        <v>33</v>
      </c>
      <c r="B146" s="176" t="s">
        <v>2671</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5">
      <c r="A147" s="145">
        <v>34</v>
      </c>
      <c r="B147" s="176" t="s">
        <v>2671</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5">
      <c r="A148" s="145">
        <v>35</v>
      </c>
      <c r="B148" s="176" t="s">
        <v>2671</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5">
      <c r="A149" s="145">
        <v>36</v>
      </c>
      <c r="B149" s="176" t="s">
        <v>2671</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5">
      <c r="A150" s="145">
        <v>37</v>
      </c>
      <c r="B150" s="176" t="s">
        <v>2671</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5">
      <c r="A151" s="145">
        <v>38</v>
      </c>
      <c r="B151" s="176" t="s">
        <v>2671</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5">
      <c r="A152" s="145">
        <v>39</v>
      </c>
      <c r="B152" s="176" t="s">
        <v>2671</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5">
      <c r="A153" s="145">
        <v>40</v>
      </c>
      <c r="B153" s="176" t="s">
        <v>2671</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5">
      <c r="A154" s="145">
        <v>41</v>
      </c>
      <c r="B154" s="176" t="s">
        <v>2671</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5">
      <c r="A155" s="145">
        <v>42</v>
      </c>
      <c r="B155" s="176" t="s">
        <v>2671</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5">
      <c r="A156" s="145">
        <v>43</v>
      </c>
      <c r="B156" s="176" t="s">
        <v>2671</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5">
      <c r="A157" s="145">
        <v>44</v>
      </c>
      <c r="B157" s="176" t="s">
        <v>2671</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5">
      <c r="A158" s="145">
        <v>45</v>
      </c>
      <c r="B158" s="176" t="s">
        <v>2671</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5">
      <c r="A159" s="145">
        <v>46</v>
      </c>
      <c r="B159" s="176" t="s">
        <v>2671</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3">
      <c r="A160" s="145">
        <v>47</v>
      </c>
      <c r="B160" s="176" t="s">
        <v>2671</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3">
      <c r="O161" s="186" t="str">
        <f>HYPERLINK("#Integrante_1!A1","INICIO")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29"/>
      <c r="B164" s="30"/>
      <c r="C164" s="30"/>
      <c r="E164" s="8"/>
      <c r="F164" s="30"/>
      <c r="G164" s="30"/>
      <c r="H164" s="30"/>
      <c r="I164" s="29"/>
      <c r="J164" s="30"/>
      <c r="K164" s="5"/>
      <c r="L164" s="5"/>
      <c r="M164" s="5"/>
      <c r="N164" s="158"/>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t="s">
        <v>26</v>
      </c>
      <c r="O165" s="8"/>
      <c r="S165" s="51"/>
    </row>
    <row r="166" spans="1:28" x14ac:dyDescent="0.25">
      <c r="A166" s="9"/>
      <c r="B166" s="5"/>
      <c r="C166" s="5"/>
      <c r="D166" s="159" t="s">
        <v>14</v>
      </c>
      <c r="E166" s="8"/>
      <c r="F166" s="5"/>
      <c r="G166" s="26" t="s">
        <v>14</v>
      </c>
      <c r="I166" s="9"/>
      <c r="J166" s="5"/>
      <c r="K166" s="5"/>
      <c r="L166" s="5"/>
      <c r="M166" s="5"/>
      <c r="N166" s="5"/>
      <c r="O166" s="8"/>
    </row>
    <row r="167" spans="1:28" x14ac:dyDescent="0.25">
      <c r="A167" s="9"/>
      <c r="D167" s="109" t="s">
        <v>26</v>
      </c>
      <c r="E167" s="8"/>
      <c r="F167" s="5"/>
      <c r="G167" s="109" t="s">
        <v>26</v>
      </c>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6" t="str">
        <f>HYPERLINK("#Integrante_1!A1","INICIO")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28"/>
      <c r="S177" s="28" t="s">
        <v>2619</v>
      </c>
      <c r="T177" s="19"/>
      <c r="U177" s="19"/>
      <c r="V177" s="19"/>
      <c r="W177" s="19"/>
      <c r="X177" s="19"/>
      <c r="Y177" s="19"/>
      <c r="Z177" s="19"/>
      <c r="AA177" s="19"/>
      <c r="AB177" s="19"/>
    </row>
    <row r="178" spans="1:28" ht="23.25" x14ac:dyDescent="0.25">
      <c r="A178" s="9"/>
      <c r="B178" s="261"/>
      <c r="C178" s="262"/>
      <c r="D178" s="263"/>
      <c r="E178" s="28" t="s">
        <v>2621</v>
      </c>
      <c r="F178" s="28" t="s">
        <v>2622</v>
      </c>
      <c r="G178" s="28" t="s">
        <v>2623</v>
      </c>
      <c r="H178" s="5"/>
      <c r="I178" s="236"/>
      <c r="J178" s="237"/>
      <c r="K178" s="237"/>
      <c r="L178" s="238"/>
      <c r="M178" s="243"/>
      <c r="O178" s="8"/>
      <c r="Q178" s="19"/>
      <c r="R178" s="28" t="s">
        <v>2623</v>
      </c>
      <c r="S178" s="28" t="s">
        <v>2621</v>
      </c>
      <c r="T178" s="19"/>
      <c r="U178" s="19"/>
      <c r="V178" s="19"/>
      <c r="W178" s="19"/>
      <c r="X178" s="19"/>
      <c r="Y178" s="19"/>
      <c r="Z178" s="19"/>
      <c r="AA178" s="19"/>
      <c r="AB178" s="19"/>
    </row>
    <row r="179" spans="1:28" ht="23.25" x14ac:dyDescent="0.25">
      <c r="A179" s="9"/>
      <c r="B179" s="231" t="s">
        <v>2670</v>
      </c>
      <c r="C179" s="231"/>
      <c r="D179" s="231"/>
      <c r="E179" s="24">
        <v>0.02</v>
      </c>
      <c r="F179" s="179">
        <v>0.03</v>
      </c>
      <c r="G179" s="180">
        <f>IF(F179&gt;0,SUM(E179+F179),"")</f>
        <v>0.05</v>
      </c>
      <c r="H179" s="5"/>
      <c r="I179" s="239" t="s">
        <v>2674</v>
      </c>
      <c r="J179" s="240"/>
      <c r="K179" s="240"/>
      <c r="L179" s="241"/>
      <c r="M179" s="179">
        <v>0.05</v>
      </c>
      <c r="O179" s="8"/>
      <c r="Q179" s="19"/>
      <c r="R179" s="180">
        <f>IF(M179&gt;0,SUM(S179+M179),"")</f>
        <v>7.0000000000000007E-2</v>
      </c>
      <c r="S179" s="24">
        <v>0.02</v>
      </c>
      <c r="T179" s="19"/>
      <c r="U179" s="19"/>
      <c r="V179" s="19"/>
      <c r="W179" s="19"/>
      <c r="X179" s="19"/>
      <c r="Y179" s="19"/>
      <c r="Z179" s="19"/>
      <c r="AA179" s="19"/>
      <c r="AB179" s="19"/>
    </row>
    <row r="180" spans="1:28" ht="23.25" hidden="1" x14ac:dyDescent="0.25">
      <c r="A180" s="9"/>
      <c r="B180" s="231" t="s">
        <v>1165</v>
      </c>
      <c r="C180" s="231"/>
      <c r="D180" s="231"/>
      <c r="E180" s="24">
        <v>0.02</v>
      </c>
      <c r="F180" s="69"/>
      <c r="G180" s="164" t="str">
        <f>IF(F180&gt;0,SUM(E180+F180),"")</f>
        <v/>
      </c>
      <c r="H180" s="5"/>
      <c r="I180" s="222" t="s">
        <v>1169</v>
      </c>
      <c r="J180" s="223"/>
      <c r="K180" s="224"/>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4" t="str">
        <f>IF(F181&gt;0,SUM(E181+F181),"")</f>
        <v/>
      </c>
      <c r="H181" s="5"/>
      <c r="I181" s="222" t="s">
        <v>1170</v>
      </c>
      <c r="J181" s="223"/>
      <c r="K181" s="224"/>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4" t="str">
        <f>IF(F182&gt;0,SUM(E182+F182),"")</f>
        <v/>
      </c>
      <c r="H182" s="5"/>
      <c r="I182" s="222" t="s">
        <v>1171</v>
      </c>
      <c r="J182" s="223"/>
      <c r="K182" s="224"/>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93" t="s">
        <v>2633</v>
      </c>
      <c r="E185" s="96">
        <f>+(C185*SUM(K20:K35))</f>
        <v>0</v>
      </c>
      <c r="F185" s="94"/>
      <c r="G185" s="95"/>
      <c r="H185" s="90"/>
      <c r="I185" s="92" t="s">
        <v>2632</v>
      </c>
      <c r="J185" s="185">
        <f>M179</f>
        <v>0.05</v>
      </c>
      <c r="K185" s="232" t="s">
        <v>2633</v>
      </c>
      <c r="L185" s="232"/>
      <c r="M185" s="96" t="e">
        <f>+J185*K20</f>
        <v>#VALUE!</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7" t="s">
        <v>2641</v>
      </c>
      <c r="C192" s="247"/>
      <c r="E192" s="5" t="s">
        <v>20</v>
      </c>
      <c r="H192" s="26" t="s">
        <v>24</v>
      </c>
      <c r="J192" s="5" t="s">
        <v>2642</v>
      </c>
      <c r="K192" s="5"/>
      <c r="M192" s="5"/>
      <c r="N192" s="5"/>
      <c r="O192" s="8"/>
      <c r="Q192" s="155"/>
      <c r="R192" s="156"/>
      <c r="S192" s="156"/>
      <c r="T192" s="155"/>
    </row>
    <row r="193" spans="1:18" x14ac:dyDescent="0.25">
      <c r="A193" s="9"/>
      <c r="C193" s="127">
        <v>40317</v>
      </c>
      <c r="D193" s="5"/>
      <c r="E193" s="128">
        <v>6955</v>
      </c>
      <c r="F193" s="5"/>
      <c r="G193" s="5"/>
      <c r="H193" s="148" t="s">
        <v>2684</v>
      </c>
      <c r="J193" s="5"/>
      <c r="K193" s="129">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6" t="str">
        <f>HYPERLINK("#Integrante_1!A1","INICIO")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9" t="s">
        <v>2686</v>
      </c>
      <c r="J211" s="27" t="s">
        <v>2627</v>
      </c>
      <c r="K211" s="149" t="s">
        <v>2686</v>
      </c>
      <c r="L211" s="21"/>
      <c r="M211" s="21"/>
      <c r="N211" s="21"/>
      <c r="O211" s="8"/>
    </row>
    <row r="212" spans="1:15" x14ac:dyDescent="0.25">
      <c r="A212" s="9"/>
      <c r="B212" s="27" t="s">
        <v>2624</v>
      </c>
      <c r="C212" s="148" t="s">
        <v>2684</v>
      </c>
      <c r="D212" s="21"/>
      <c r="G212" s="27" t="s">
        <v>2626</v>
      </c>
      <c r="H212" s="149" t="s">
        <v>2687</v>
      </c>
      <c r="J212" s="27" t="s">
        <v>2628</v>
      </c>
      <c r="K212" s="148"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E94" zoomScale="85" zoomScaleNormal="85" zoomScaleSheetLayoutView="40" zoomScalePageLayoutView="40" workbookViewId="0">
      <selection activeCell="I20" sqref="I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2">
        <f ca="1">NOW()</f>
        <v>44200.587106481478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HYPERLINK("#Integrante_2!B20","IDENTIFICACIÓN DEL OFERENTE")</f>
        <v>IDENTIFICACIÓN DEL OFERENTE</v>
      </c>
      <c r="C8" s="189"/>
      <c r="D8" s="193"/>
      <c r="E8" s="210" t="str">
        <f>HYPERLINK("#Integrante_2!A109","CAPACIDAD RESIDUAL")</f>
        <v>CAPACIDAD RESIDUAL</v>
      </c>
      <c r="F8" s="211"/>
      <c r="G8" s="212"/>
      <c r="H8" s="194"/>
      <c r="I8" s="186" t="str">
        <f>HYPERLINK("#Integrante_2!N162","DISCAPACIDAD")</f>
        <v>DISCAPACIDAD</v>
      </c>
      <c r="J8" s="190"/>
      <c r="K8" s="186" t="str">
        <f>HYPERLINK("#Integrante_2!A188","TRAYECTORIA")</f>
        <v>TRAYECTORIA</v>
      </c>
      <c r="L8" s="189"/>
      <c r="M8" s="36"/>
      <c r="N8" s="36"/>
      <c r="O8" s="43"/>
    </row>
    <row r="9" spans="1:20" ht="30.75" customHeight="1" thickBot="1" x14ac:dyDescent="0.3">
      <c r="A9" s="192"/>
      <c r="B9" s="186" t="str">
        <f>HYPERLINK("#Integrante_2!I20","DATOS CONTRATO INVITACIÓN")</f>
        <v>DATOS CONTRATO INVITACIÓN</v>
      </c>
      <c r="C9" s="189"/>
      <c r="D9" s="189"/>
      <c r="E9" s="210" t="str">
        <f>HYPERLINK("#Integrante_2!A162","TALENTO HUMANO")</f>
        <v>TALENTO HUMANO</v>
      </c>
      <c r="F9" s="211"/>
      <c r="G9" s="212"/>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3">
      <c r="A10" s="192"/>
      <c r="B10" s="186" t="str">
        <f>HYPERLINK("#Integrante_2!B48","EXPERIENCIA TERRITORIAL")</f>
        <v>EXPERIENCIA TERRITORIAL</v>
      </c>
      <c r="C10" s="189"/>
      <c r="D10" s="189"/>
      <c r="E10" s="210" t="str">
        <f>HYPERLINK("#Integrante_2!F162","INFRAESTRUCTURA")</f>
        <v>INFRAESTRUCTURA</v>
      </c>
      <c r="F10" s="211"/>
      <c r="G10" s="212"/>
      <c r="H10" s="194"/>
      <c r="I10" s="186" t="str">
        <f>HYPERLINK("#Integrante_2!L176","VALOR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t="s">
        <v>2681</v>
      </c>
      <c r="D15" s="35"/>
      <c r="E15" s="35"/>
      <c r="F15" s="5"/>
      <c r="G15" s="32" t="s">
        <v>1168</v>
      </c>
      <c r="H15" s="105"/>
      <c r="I15" s="32" t="s">
        <v>2629</v>
      </c>
      <c r="J15" s="110" t="s">
        <v>2637</v>
      </c>
      <c r="L15" s="203" t="s">
        <v>8</v>
      </c>
      <c r="M15" s="203"/>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3" t="s">
        <v>2644</v>
      </c>
      <c r="I19" s="141" t="s">
        <v>11</v>
      </c>
      <c r="J19" s="142" t="s">
        <v>10</v>
      </c>
      <c r="K19" s="142" t="s">
        <v>2613</v>
      </c>
      <c r="L19" s="142" t="s">
        <v>1161</v>
      </c>
      <c r="M19" s="142" t="s">
        <v>1162</v>
      </c>
      <c r="N19" s="143" t="s">
        <v>2614</v>
      </c>
      <c r="O19" s="138"/>
      <c r="Q19" s="51"/>
      <c r="R19" s="51"/>
    </row>
    <row r="20" spans="1:23" ht="30" customHeight="1" x14ac:dyDescent="0.25">
      <c r="A20" s="9"/>
      <c r="B20" s="195">
        <v>812005406</v>
      </c>
      <c r="C20" s="5"/>
      <c r="D20" s="169"/>
      <c r="E20" s="161" t="s">
        <v>2669</v>
      </c>
      <c r="F20" s="196" t="s">
        <v>2688</v>
      </c>
      <c r="G20" s="5"/>
      <c r="H20" s="213"/>
      <c r="I20" s="150" t="s">
        <v>1155</v>
      </c>
      <c r="J20" s="151" t="s">
        <v>1056</v>
      </c>
      <c r="K20" s="152" t="s">
        <v>2682</v>
      </c>
      <c r="L20" s="153"/>
      <c r="M20" s="153">
        <v>44561</v>
      </c>
      <c r="N20" s="136">
        <f>+(M20-L20)/30</f>
        <v>1485.3666666666666</v>
      </c>
      <c r="O20" s="139"/>
      <c r="U20" s="135"/>
      <c r="V20" s="107">
        <f ca="1">NOW()</f>
        <v>44200.587106481478</v>
      </c>
      <c r="W20" s="107">
        <f ca="1">NOW()</f>
        <v>44200.587106481478</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30"/>
      <c r="I37" s="131"/>
      <c r="J37" s="131"/>
      <c r="K37" s="131"/>
      <c r="L37" s="131"/>
      <c r="M37" s="131"/>
      <c r="N37" s="131"/>
      <c r="O37" s="132"/>
    </row>
    <row r="38" spans="1:16" ht="21" customHeight="1" x14ac:dyDescent="0.25">
      <c r="A38" s="9"/>
      <c r="B38" s="207" t="str">
        <f>VLOOKUP(B20,EAS!A2:B1439,2,0)</f>
        <v>CORPORACION AMIGOS DE LA TIERRA</v>
      </c>
      <c r="C38" s="207"/>
      <c r="D38" s="207"/>
      <c r="E38" s="207"/>
      <c r="F38" s="207"/>
      <c r="G38" s="5"/>
      <c r="H38" s="133"/>
      <c r="I38" s="217" t="s">
        <v>7</v>
      </c>
      <c r="J38" s="217"/>
      <c r="K38" s="217"/>
      <c r="L38" s="217"/>
      <c r="M38" s="217"/>
      <c r="N38" s="217"/>
      <c r="O38" s="134"/>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t="s">
        <v>2710</v>
      </c>
      <c r="C48" s="126" t="s">
        <v>31</v>
      </c>
      <c r="D48" s="123" t="s">
        <v>2712</v>
      </c>
      <c r="E48" s="146">
        <v>42675</v>
      </c>
      <c r="F48" s="146">
        <v>42717</v>
      </c>
      <c r="G48" s="173">
        <f>IF(AND(E48&lt;&gt;"",F48&lt;&gt;""),((F48-E48)/30),"")</f>
        <v>1.4</v>
      </c>
      <c r="H48" s="121" t="s">
        <v>2711</v>
      </c>
      <c r="I48" s="123" t="s">
        <v>36</v>
      </c>
      <c r="J48" s="123" t="s">
        <v>38</v>
      </c>
      <c r="K48" s="125">
        <v>2400394860</v>
      </c>
      <c r="L48" s="126"/>
      <c r="M48" s="182">
        <v>1</v>
      </c>
      <c r="N48" s="126" t="s">
        <v>2639</v>
      </c>
      <c r="O48" s="126" t="s">
        <v>26</v>
      </c>
      <c r="P48" s="80"/>
    </row>
    <row r="49" spans="1:16" s="6" customFormat="1" ht="24.75" customHeight="1" x14ac:dyDescent="0.25">
      <c r="A49" s="144">
        <v>2</v>
      </c>
      <c r="B49" s="124" t="s">
        <v>2710</v>
      </c>
      <c r="C49" s="126" t="s">
        <v>31</v>
      </c>
      <c r="D49" s="123" t="s">
        <v>2713</v>
      </c>
      <c r="E49" s="146">
        <v>43450</v>
      </c>
      <c r="F49" s="146">
        <v>43489</v>
      </c>
      <c r="G49" s="173">
        <f t="shared" ref="G49:G107" si="1">IF(AND(E49&lt;&gt;"",F49&lt;&gt;""),((F49-E49)/30),"")</f>
        <v>1.3</v>
      </c>
      <c r="H49" s="121" t="s">
        <v>2711</v>
      </c>
      <c r="I49" s="123" t="s">
        <v>220</v>
      </c>
      <c r="J49" s="123" t="s">
        <v>487</v>
      </c>
      <c r="K49" s="125">
        <v>1770431007</v>
      </c>
      <c r="L49" s="126"/>
      <c r="M49" s="182">
        <v>1</v>
      </c>
      <c r="N49" s="126" t="s">
        <v>2639</v>
      </c>
      <c r="O49" s="126" t="s">
        <v>26</v>
      </c>
      <c r="P49" s="80"/>
    </row>
    <row r="50" spans="1:16" s="6" customFormat="1" ht="24.75" customHeight="1" x14ac:dyDescent="0.25">
      <c r="A50" s="144">
        <v>3</v>
      </c>
      <c r="B50" s="124" t="s">
        <v>2710</v>
      </c>
      <c r="C50" s="126" t="s">
        <v>31</v>
      </c>
      <c r="D50" s="123" t="s">
        <v>2714</v>
      </c>
      <c r="E50" s="146">
        <v>43313</v>
      </c>
      <c r="F50" s="146">
        <v>43375</v>
      </c>
      <c r="G50" s="173">
        <f t="shared" si="1"/>
        <v>2.0666666666666669</v>
      </c>
      <c r="H50" s="121" t="s">
        <v>2715</v>
      </c>
      <c r="I50" s="123" t="s">
        <v>220</v>
      </c>
      <c r="J50" s="123" t="s">
        <v>487</v>
      </c>
      <c r="K50" s="125">
        <v>1496350649</v>
      </c>
      <c r="L50" s="126"/>
      <c r="M50" s="182">
        <v>1</v>
      </c>
      <c r="N50" s="126" t="s">
        <v>2639</v>
      </c>
      <c r="O50" s="126" t="s">
        <v>26</v>
      </c>
      <c r="P50" s="80"/>
    </row>
    <row r="51" spans="1:16" s="6" customFormat="1" ht="24.75" customHeight="1" outlineLevel="1" x14ac:dyDescent="0.25">
      <c r="A51" s="144">
        <v>4</v>
      </c>
      <c r="B51" s="124" t="s">
        <v>2710</v>
      </c>
      <c r="C51" s="126" t="s">
        <v>31</v>
      </c>
      <c r="D51" s="123" t="s">
        <v>2716</v>
      </c>
      <c r="E51" s="146">
        <v>43313</v>
      </c>
      <c r="F51" s="146">
        <v>43375</v>
      </c>
      <c r="G51" s="173">
        <f t="shared" si="1"/>
        <v>2.0666666666666669</v>
      </c>
      <c r="H51" s="121" t="s">
        <v>2715</v>
      </c>
      <c r="I51" s="123" t="s">
        <v>220</v>
      </c>
      <c r="J51" s="123" t="s">
        <v>487</v>
      </c>
      <c r="K51" s="125">
        <v>722187815</v>
      </c>
      <c r="L51" s="126"/>
      <c r="M51" s="182">
        <v>1</v>
      </c>
      <c r="N51" s="126" t="s">
        <v>2639</v>
      </c>
      <c r="O51" s="126" t="s">
        <v>26</v>
      </c>
      <c r="P51" s="80"/>
    </row>
    <row r="52" spans="1:16" s="7" customFormat="1" ht="24.75" customHeight="1" outlineLevel="1" x14ac:dyDescent="0.25">
      <c r="A52" s="145">
        <v>5</v>
      </c>
      <c r="B52" s="124" t="s">
        <v>2710</v>
      </c>
      <c r="C52" s="126" t="s">
        <v>31</v>
      </c>
      <c r="D52" s="123" t="s">
        <v>2717</v>
      </c>
      <c r="E52" s="146">
        <v>42675</v>
      </c>
      <c r="F52" s="146">
        <v>42717</v>
      </c>
      <c r="G52" s="173">
        <f t="shared" si="1"/>
        <v>1.4</v>
      </c>
      <c r="H52" s="121" t="s">
        <v>2711</v>
      </c>
      <c r="I52" s="123" t="s">
        <v>36</v>
      </c>
      <c r="J52" s="123" t="s">
        <v>38</v>
      </c>
      <c r="K52" s="125">
        <v>2360389729</v>
      </c>
      <c r="L52" s="126"/>
      <c r="M52" s="182">
        <v>1</v>
      </c>
      <c r="N52" s="126" t="s">
        <v>2639</v>
      </c>
      <c r="O52" s="126" t="s">
        <v>26</v>
      </c>
      <c r="P52" s="81"/>
    </row>
    <row r="53" spans="1:16" s="7" customFormat="1" ht="24.75" customHeight="1" outlineLevel="1" x14ac:dyDescent="0.25">
      <c r="A53" s="145">
        <v>6</v>
      </c>
      <c r="B53" s="124" t="s">
        <v>2710</v>
      </c>
      <c r="C53" s="126" t="s">
        <v>31</v>
      </c>
      <c r="D53" s="123" t="s">
        <v>2719</v>
      </c>
      <c r="E53" s="146">
        <v>43450</v>
      </c>
      <c r="F53" s="146">
        <v>43489</v>
      </c>
      <c r="G53" s="173">
        <f t="shared" si="1"/>
        <v>1.3</v>
      </c>
      <c r="H53" s="121" t="s">
        <v>2718</v>
      </c>
      <c r="I53" s="123" t="s">
        <v>220</v>
      </c>
      <c r="J53" s="123" t="s">
        <v>487</v>
      </c>
      <c r="K53" s="125">
        <v>3662833440</v>
      </c>
      <c r="L53" s="126"/>
      <c r="M53" s="182">
        <v>1</v>
      </c>
      <c r="N53" s="126" t="s">
        <v>2639</v>
      </c>
      <c r="O53" s="126" t="s">
        <v>26</v>
      </c>
      <c r="P53" s="81"/>
    </row>
    <row r="54" spans="1:16" s="7" customFormat="1" ht="24.75" customHeight="1" outlineLevel="1" x14ac:dyDescent="0.25">
      <c r="A54" s="145">
        <v>7</v>
      </c>
      <c r="B54" s="124" t="s">
        <v>2710</v>
      </c>
      <c r="C54" s="126" t="s">
        <v>31</v>
      </c>
      <c r="D54" s="123" t="s">
        <v>2721</v>
      </c>
      <c r="E54" s="146">
        <v>43948</v>
      </c>
      <c r="F54" s="146">
        <v>43977</v>
      </c>
      <c r="G54" s="173">
        <f t="shared" si="1"/>
        <v>0.96666666666666667</v>
      </c>
      <c r="H54" s="121" t="s">
        <v>2720</v>
      </c>
      <c r="I54" s="123" t="s">
        <v>220</v>
      </c>
      <c r="J54" s="123" t="s">
        <v>487</v>
      </c>
      <c r="K54" s="120">
        <v>2547727902</v>
      </c>
      <c r="L54" s="126"/>
      <c r="M54" s="182">
        <v>1</v>
      </c>
      <c r="N54" s="126" t="s">
        <v>2639</v>
      </c>
      <c r="O54" s="126" t="s">
        <v>26</v>
      </c>
      <c r="P54" s="81"/>
    </row>
    <row r="55" spans="1:16" s="7" customFormat="1" ht="24.75" customHeight="1" outlineLevel="1" x14ac:dyDescent="0.25">
      <c r="A55" s="145">
        <v>8</v>
      </c>
      <c r="B55" s="124" t="s">
        <v>2710</v>
      </c>
      <c r="C55" s="126" t="s">
        <v>31</v>
      </c>
      <c r="D55" s="123" t="s">
        <v>2722</v>
      </c>
      <c r="E55" s="146">
        <v>44074</v>
      </c>
      <c r="F55" s="146">
        <v>44095</v>
      </c>
      <c r="G55" s="173">
        <f t="shared" si="1"/>
        <v>0.7</v>
      </c>
      <c r="H55" s="121" t="s">
        <v>2723</v>
      </c>
      <c r="I55" s="123" t="s">
        <v>220</v>
      </c>
      <c r="J55" s="123" t="s">
        <v>487</v>
      </c>
      <c r="K55" s="120">
        <v>153254200</v>
      </c>
      <c r="L55" s="126"/>
      <c r="M55" s="182">
        <v>1</v>
      </c>
      <c r="N55" s="126" t="s">
        <v>2639</v>
      </c>
      <c r="O55" s="126" t="s">
        <v>26</v>
      </c>
      <c r="P55" s="81"/>
    </row>
    <row r="56" spans="1:16" s="7" customFormat="1" ht="24.75" customHeight="1" outlineLevel="1" x14ac:dyDescent="0.25">
      <c r="A56" s="145">
        <v>9</v>
      </c>
      <c r="B56" s="124" t="s">
        <v>2710</v>
      </c>
      <c r="C56" s="126" t="s">
        <v>31</v>
      </c>
      <c r="D56" s="123" t="s">
        <v>2724</v>
      </c>
      <c r="E56" s="146">
        <v>43948</v>
      </c>
      <c r="F56" s="146">
        <v>43977</v>
      </c>
      <c r="G56" s="173">
        <f t="shared" si="1"/>
        <v>0.96666666666666667</v>
      </c>
      <c r="H56" s="121" t="s">
        <v>2711</v>
      </c>
      <c r="I56" s="123" t="s">
        <v>220</v>
      </c>
      <c r="J56" s="123" t="s">
        <v>487</v>
      </c>
      <c r="K56" s="120">
        <v>3312350014</v>
      </c>
      <c r="L56" s="126"/>
      <c r="M56" s="182">
        <v>1</v>
      </c>
      <c r="N56" s="126" t="s">
        <v>2639</v>
      </c>
      <c r="O56" s="126" t="s">
        <v>26</v>
      </c>
      <c r="P56" s="81"/>
    </row>
    <row r="57" spans="1:16" s="7" customFormat="1" ht="24.75" customHeight="1" outlineLevel="1" x14ac:dyDescent="0.25">
      <c r="A57" s="145">
        <v>10</v>
      </c>
      <c r="B57" s="124" t="s">
        <v>2710</v>
      </c>
      <c r="C57" s="126" t="s">
        <v>31</v>
      </c>
      <c r="D57" s="123" t="s">
        <v>2725</v>
      </c>
      <c r="E57" s="146">
        <v>43941</v>
      </c>
      <c r="F57" s="146">
        <v>43977</v>
      </c>
      <c r="G57" s="173">
        <f t="shared" si="1"/>
        <v>1.2</v>
      </c>
      <c r="H57" s="121" t="s">
        <v>2720</v>
      </c>
      <c r="I57" s="123" t="s">
        <v>220</v>
      </c>
      <c r="J57" s="123" t="s">
        <v>487</v>
      </c>
      <c r="K57" s="125">
        <v>959533886</v>
      </c>
      <c r="L57" s="126"/>
      <c r="M57" s="182">
        <v>1</v>
      </c>
      <c r="N57" s="126" t="s">
        <v>2639</v>
      </c>
      <c r="O57" s="126" t="s">
        <v>26</v>
      </c>
      <c r="P57" s="81"/>
    </row>
    <row r="58" spans="1:16" s="7" customFormat="1" ht="24.75" customHeight="1" outlineLevel="1" x14ac:dyDescent="0.25">
      <c r="A58" s="145">
        <v>11</v>
      </c>
      <c r="B58" s="124" t="s">
        <v>2710</v>
      </c>
      <c r="C58" s="126" t="s">
        <v>31</v>
      </c>
      <c r="D58" s="123" t="s">
        <v>2726</v>
      </c>
      <c r="E58" s="146">
        <v>43942</v>
      </c>
      <c r="F58" s="146">
        <v>43977</v>
      </c>
      <c r="G58" s="173">
        <f t="shared" si="1"/>
        <v>1.1666666666666667</v>
      </c>
      <c r="H58" s="121" t="s">
        <v>2711</v>
      </c>
      <c r="I58" s="123" t="s">
        <v>220</v>
      </c>
      <c r="J58" s="123" t="s">
        <v>487</v>
      </c>
      <c r="K58" s="125">
        <v>1826139994</v>
      </c>
      <c r="L58" s="126"/>
      <c r="M58" s="182">
        <v>1</v>
      </c>
      <c r="N58" s="126" t="s">
        <v>2639</v>
      </c>
      <c r="O58" s="126" t="s">
        <v>26</v>
      </c>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2"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HYPERLINK("#Integrante_2!A1","INICIO")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+IF(AND(K114&gt;0,O114="Ejecución"),(K114/877802)*Tabla283[[#This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+IF(AND(K115&gt;0,O115="Ejecución"),(K115/877802)*Tabla283[[#This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+IF(AND(K116&gt;0,O116="Ejecución"),(K116/877802)*Tabla283[[#This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+IF(AND(K117&gt;0,O117="Ejecución"),(K117/877802)*Tabla283[[#This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3">
      <c r="O161" s="186" t="str">
        <f>HYPERLINK("#Integrante_2!A1","INICIO")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t="s">
        <v>26</v>
      </c>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t="s">
        <v>26</v>
      </c>
      <c r="E167" s="8"/>
      <c r="F167" s="5"/>
      <c r="G167" s="109" t="s">
        <v>26</v>
      </c>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6" t="str">
        <f>HYPERLINK("#Integrante_2!A1","INICIO")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19"/>
      <c r="S177" s="165"/>
      <c r="T177" s="19"/>
      <c r="U177" s="19"/>
      <c r="V177" s="19"/>
      <c r="W177" s="19"/>
      <c r="X177" s="19"/>
      <c r="Y177" s="19"/>
      <c r="Z177" s="19"/>
      <c r="AA177" s="19"/>
      <c r="AB177" s="19"/>
    </row>
    <row r="178" spans="1:28" ht="23.25" x14ac:dyDescent="0.25">
      <c r="A178" s="9"/>
      <c r="B178" s="261"/>
      <c r="C178" s="262"/>
      <c r="D178" s="263"/>
      <c r="E178" s="165" t="s">
        <v>2621</v>
      </c>
      <c r="F178" s="165" t="s">
        <v>2622</v>
      </c>
      <c r="G178" s="165" t="s">
        <v>2623</v>
      </c>
      <c r="H178" s="5"/>
      <c r="I178" s="261"/>
      <c r="J178" s="262"/>
      <c r="K178" s="262"/>
      <c r="L178" s="263"/>
      <c r="M178" s="243" t="s">
        <v>2622</v>
      </c>
      <c r="O178" s="8"/>
      <c r="Q178" s="19"/>
      <c r="R178" s="19"/>
      <c r="S178" s="165" t="s">
        <v>2623</v>
      </c>
      <c r="T178" s="19"/>
      <c r="U178" s="19"/>
      <c r="V178" s="19"/>
      <c r="W178" s="19"/>
      <c r="X178" s="19"/>
      <c r="Y178" s="19"/>
      <c r="Z178" s="19"/>
      <c r="AA178" s="19"/>
      <c r="AB178" s="19"/>
    </row>
    <row r="179" spans="1:28" ht="23.25" x14ac:dyDescent="0.25">
      <c r="A179" s="9"/>
      <c r="B179" s="231" t="s">
        <v>2670</v>
      </c>
      <c r="C179" s="231"/>
      <c r="D179" s="231"/>
      <c r="E179" s="24">
        <v>0.02</v>
      </c>
      <c r="F179" s="179">
        <v>0.03</v>
      </c>
      <c r="G179" s="180">
        <f>IF(F179&gt;0,SUM(E179+F179),"")</f>
        <v>0.05</v>
      </c>
      <c r="H179" s="5"/>
      <c r="I179" s="222" t="s">
        <v>2674</v>
      </c>
      <c r="J179" s="223"/>
      <c r="K179" s="223"/>
      <c r="L179" s="224"/>
      <c r="M179" s="179">
        <v>0.05</v>
      </c>
      <c r="O179" s="8"/>
      <c r="Q179" s="19"/>
      <c r="R179" s="19"/>
      <c r="S179" s="180">
        <f>IF(M179&gt;0,SUM(L179+M179),"")</f>
        <v>0.05</v>
      </c>
      <c r="T179" s="19"/>
      <c r="U179" s="19"/>
      <c r="V179" s="19"/>
      <c r="W179" s="19"/>
      <c r="X179" s="19"/>
      <c r="Y179" s="19"/>
      <c r="Z179" s="19"/>
      <c r="AA179" s="19"/>
      <c r="AB179" s="19"/>
    </row>
    <row r="180" spans="1:28" ht="23.25" hidden="1" x14ac:dyDescent="0.25">
      <c r="A180" s="9"/>
      <c r="B180" s="231" t="s">
        <v>1165</v>
      </c>
      <c r="C180" s="231"/>
      <c r="D180" s="231"/>
      <c r="E180" s="24">
        <v>0.02</v>
      </c>
      <c r="F180" s="69"/>
      <c r="G180" s="164" t="str">
        <f>IF(F180&gt;0,SUM(E180+F180),"")</f>
        <v/>
      </c>
      <c r="H180" s="5"/>
      <c r="I180" s="222" t="s">
        <v>1169</v>
      </c>
      <c r="J180" s="223"/>
      <c r="K180" s="224"/>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4" t="str">
        <f>IF(F181&gt;0,SUM(E181+F181),"")</f>
        <v/>
      </c>
      <c r="H181" s="5"/>
      <c r="I181" s="222" t="s">
        <v>1170</v>
      </c>
      <c r="J181" s="223"/>
      <c r="K181" s="224"/>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4" t="str">
        <f>IF(F182&gt;0,SUM(E182+F182),"")</f>
        <v/>
      </c>
      <c r="H182" s="5"/>
      <c r="I182" s="222" t="s">
        <v>1171</v>
      </c>
      <c r="J182" s="223"/>
      <c r="K182" s="224"/>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0.05</v>
      </c>
      <c r="D185" s="170" t="s">
        <v>2633</v>
      </c>
      <c r="E185" s="96">
        <f>+(C185*SUM(K20:K35))</f>
        <v>0</v>
      </c>
      <c r="F185" s="94"/>
      <c r="G185" s="95"/>
      <c r="H185" s="90"/>
      <c r="I185" s="92" t="s">
        <v>2632</v>
      </c>
      <c r="J185" s="185">
        <f>M179</f>
        <v>0.05</v>
      </c>
      <c r="K185" s="232" t="s">
        <v>2633</v>
      </c>
      <c r="L185" s="232"/>
      <c r="M185" s="96" t="e">
        <f>+J185*K20</f>
        <v>#VALUE!</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7" t="s">
        <v>2641</v>
      </c>
      <c r="C192" s="247"/>
      <c r="E192" s="5" t="s">
        <v>20</v>
      </c>
      <c r="H192" s="168" t="s">
        <v>24</v>
      </c>
      <c r="J192" s="5" t="s">
        <v>2642</v>
      </c>
      <c r="K192" s="5"/>
      <c r="M192" s="5"/>
      <c r="N192" s="5"/>
      <c r="O192" s="50"/>
      <c r="Q192" s="155"/>
      <c r="R192" s="156"/>
      <c r="S192" s="156"/>
      <c r="T192" s="155"/>
    </row>
    <row r="193" spans="1:18" x14ac:dyDescent="0.25">
      <c r="A193" s="9"/>
      <c r="C193" s="129">
        <v>37264</v>
      </c>
      <c r="D193" s="5"/>
      <c r="E193" s="128">
        <v>2225</v>
      </c>
      <c r="F193" s="5"/>
      <c r="G193" s="5"/>
      <c r="H193" s="148" t="s">
        <v>2727</v>
      </c>
      <c r="J193" s="5"/>
      <c r="K193" s="146">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6" t="str">
        <f>HYPERLINK("#Integrante_2!A1","INICIO")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t="s">
        <v>2728</v>
      </c>
      <c r="J211" s="27" t="s">
        <v>2627</v>
      </c>
      <c r="K211" s="149" t="s">
        <v>2728</v>
      </c>
      <c r="L211" s="21"/>
      <c r="M211" s="21"/>
      <c r="N211" s="21"/>
      <c r="O211" s="8"/>
    </row>
    <row r="212" spans="1:15" x14ac:dyDescent="0.25">
      <c r="A212" s="9"/>
      <c r="B212" s="27" t="s">
        <v>2624</v>
      </c>
      <c r="C212" s="148" t="s">
        <v>2727</v>
      </c>
      <c r="D212" s="21"/>
      <c r="G212" s="27" t="s">
        <v>2626</v>
      </c>
      <c r="H212" s="149" t="s">
        <v>2729</v>
      </c>
      <c r="J212" s="27" t="s">
        <v>2628</v>
      </c>
      <c r="K212" s="148" t="s">
        <v>2730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zoomScale="70" zoomScaleNormal="70" zoomScaleSheetLayoutView="40" zoomScalePageLayoutView="40" workbookViewId="0">
      <selection activeCell="B20" sqref="B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2">
        <f ca="1">NOW()</f>
        <v>44200.587106481478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HYPERLINK("#Integrante_3!B20","IDENTIFICACIÓN DEL OFERENTE")</f>
        <v>IDENTIFICACIÓN DEL OFERENTE</v>
      </c>
      <c r="C8" s="189"/>
      <c r="D8" s="193"/>
      <c r="E8" s="210" t="str">
        <f>HYPERLINK("#Integrante_3!A109","CAPACIDAD RESIDUAL")</f>
        <v>CAPACIDAD RESIDUAL</v>
      </c>
      <c r="F8" s="211"/>
      <c r="G8" s="212"/>
      <c r="H8" s="194"/>
      <c r="I8" s="186" t="str">
        <f>HYPERLINK("#Integrante_3!N162","DISCAPACIDAD")</f>
        <v>DISCAPACIDAD</v>
      </c>
      <c r="J8" s="190"/>
      <c r="K8" s="186" t="str">
        <f>HYPERLINK("#Integrante_3!A188","TRAYECTORIA")</f>
        <v>TRAYECTORIA</v>
      </c>
      <c r="L8" s="189"/>
      <c r="M8" s="36"/>
      <c r="N8" s="36"/>
      <c r="O8" s="43"/>
    </row>
    <row r="9" spans="1:20" ht="30.75" customHeight="1" thickBot="1" x14ac:dyDescent="0.3">
      <c r="A9" s="192"/>
      <c r="B9" s="186" t="str">
        <f>HYPERLINK("#Integrante_3!I20","DATOS CONTRATO INVITACIÓN")</f>
        <v>DATOS CONTRATO INVITACIÓN</v>
      </c>
      <c r="C9" s="189"/>
      <c r="D9" s="189"/>
      <c r="E9" s="210" t="str">
        <f>HYPERLINK("#Integrante_3!A162","TALENTO HUMANO")</f>
        <v>TALENTO HUMANO</v>
      </c>
      <c r="F9" s="211"/>
      <c r="G9" s="212"/>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3">
      <c r="A10" s="192"/>
      <c r="B10" s="186" t="str">
        <f>HYPERLINK("#Integrante_3!B48","EXPERIENCIA TERRITORIAL")</f>
        <v>EXPERIENCIA TERRITORIAL</v>
      </c>
      <c r="C10" s="189"/>
      <c r="D10" s="189"/>
      <c r="E10" s="210" t="str">
        <f>HYPERLINK("#Integrante_3!F162","INFRAESTRUCTURA")</f>
        <v>INFRAESTRUCTURA</v>
      </c>
      <c r="F10" s="211"/>
      <c r="G10" s="212"/>
      <c r="H10" s="194"/>
      <c r="I10" s="186" t="str">
        <f>HYPERLINK("#Integrante_3!L176","VALOR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3" t="s">
        <v>8</v>
      </c>
      <c r="M15" s="203"/>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3"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3"/>
      <c r="I20" s="150"/>
      <c r="J20" s="151"/>
      <c r="K20" s="152"/>
      <c r="L20" s="153"/>
      <c r="M20" s="153"/>
      <c r="N20" s="136">
        <f>+(M20-L20)/30</f>
        <v>0</v>
      </c>
      <c r="O20" s="139"/>
      <c r="U20" s="135"/>
      <c r="V20" s="107">
        <f ca="1">NOW()</f>
        <v>44200.587106481478</v>
      </c>
      <c r="W20" s="107">
        <f ca="1">NOW()</f>
        <v>44200.587106481478</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30"/>
      <c r="I37" s="131"/>
      <c r="J37" s="131"/>
      <c r="K37" s="131"/>
      <c r="L37" s="131"/>
      <c r="M37" s="131"/>
      <c r="N37" s="131"/>
      <c r="O37" s="132"/>
    </row>
    <row r="38" spans="1:16" ht="21" customHeight="1" x14ac:dyDescent="0.25">
      <c r="A38" s="9"/>
      <c r="B38" s="207" t="e">
        <f>VLOOKUP(B20,EAS!A2:B1439,2,0)</f>
        <v>#N/A</v>
      </c>
      <c r="C38" s="207"/>
      <c r="D38" s="207"/>
      <c r="E38" s="207"/>
      <c r="F38" s="207"/>
      <c r="G38" s="5"/>
      <c r="H38" s="133"/>
      <c r="I38" s="217" t="s">
        <v>7</v>
      </c>
      <c r="J38" s="217"/>
      <c r="K38" s="217"/>
      <c r="L38" s="217"/>
      <c r="M38" s="217"/>
      <c r="N38" s="217"/>
      <c r="O38" s="134"/>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HYPERLINK("#Integrante_3!A1","INICIO")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3">
      <c r="O159" s="186" t="str">
        <f>HYPERLINK("#Integrante_3!A1","INICIO")</f>
        <v>INICIO</v>
      </c>
    </row>
    <row r="160" spans="1:16" s="19" customFormat="1" ht="31.5" customHeight="1" thickBot="1" x14ac:dyDescent="0.3">
      <c r="A160" s="204" t="s">
        <v>13</v>
      </c>
      <c r="B160" s="205"/>
      <c r="C160" s="205"/>
      <c r="D160" s="205"/>
      <c r="E160" s="209"/>
      <c r="F160" s="205" t="s">
        <v>15</v>
      </c>
      <c r="G160" s="205"/>
      <c r="H160" s="205"/>
      <c r="I160" s="204" t="s">
        <v>16</v>
      </c>
      <c r="J160" s="205"/>
      <c r="K160" s="205"/>
      <c r="L160" s="205"/>
      <c r="M160" s="205"/>
      <c r="N160" s="205"/>
      <c r="O160" s="209"/>
      <c r="P160" s="78"/>
    </row>
    <row r="161" spans="1:28" ht="51.75" customHeight="1" x14ac:dyDescent="0.25">
      <c r="A161" s="250" t="s">
        <v>2664</v>
      </c>
      <c r="B161" s="251"/>
      <c r="C161" s="251"/>
      <c r="D161" s="251"/>
      <c r="E161" s="252"/>
      <c r="F161" s="253" t="s">
        <v>2665</v>
      </c>
      <c r="G161" s="253"/>
      <c r="H161" s="253"/>
      <c r="I161" s="250" t="s">
        <v>2635</v>
      </c>
      <c r="J161" s="251"/>
      <c r="K161" s="251"/>
      <c r="L161" s="251"/>
      <c r="M161" s="251"/>
      <c r="N161" s="251"/>
      <c r="O161" s="252"/>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06" t="s">
        <v>2618</v>
      </c>
      <c r="C163" s="206"/>
      <c r="D163" s="206"/>
      <c r="E163" s="8"/>
      <c r="F163" s="5"/>
      <c r="G163" s="254" t="s">
        <v>2618</v>
      </c>
      <c r="H163" s="254"/>
      <c r="I163" s="255" t="s">
        <v>1164</v>
      </c>
      <c r="J163" s="256"/>
      <c r="K163" s="256"/>
      <c r="L163" s="256"/>
      <c r="M163" s="256"/>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57" t="s">
        <v>2648</v>
      </c>
      <c r="J165" s="258"/>
      <c r="K165" s="258"/>
      <c r="L165" s="258"/>
      <c r="M165" s="258"/>
      <c r="N165" s="258"/>
      <c r="O165" s="259"/>
      <c r="U165" s="51"/>
    </row>
    <row r="166" spans="1:28" x14ac:dyDescent="0.25">
      <c r="A166" s="9"/>
      <c r="B166" s="268" t="s">
        <v>2662</v>
      </c>
      <c r="C166" s="268"/>
      <c r="D166" s="268"/>
      <c r="E166" s="8"/>
      <c r="F166" s="5"/>
      <c r="H166" s="83" t="s">
        <v>2661</v>
      </c>
      <c r="I166" s="257"/>
      <c r="J166" s="258"/>
      <c r="K166" s="258"/>
      <c r="L166" s="258"/>
      <c r="M166" s="258"/>
      <c r="N166" s="258"/>
      <c r="O166" s="259"/>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4" t="s">
        <v>2677</v>
      </c>
      <c r="B170" s="205"/>
      <c r="C170" s="205"/>
      <c r="D170" s="205"/>
      <c r="E170" s="205"/>
      <c r="F170" s="205"/>
      <c r="G170" s="205"/>
      <c r="H170" s="205"/>
      <c r="I170" s="205"/>
      <c r="J170" s="205"/>
      <c r="K170" s="205"/>
      <c r="L170" s="205"/>
      <c r="M170" s="205"/>
      <c r="N170" s="205"/>
      <c r="O170" s="209"/>
      <c r="P170" s="78"/>
    </row>
    <row r="171" spans="1:28" ht="15" customHeight="1" x14ac:dyDescent="0.25">
      <c r="A171" s="225" t="s">
        <v>2676</v>
      </c>
      <c r="B171" s="226"/>
      <c r="C171" s="226"/>
      <c r="D171" s="226"/>
      <c r="E171" s="226"/>
      <c r="F171" s="226"/>
      <c r="G171" s="226"/>
      <c r="H171" s="226"/>
      <c r="I171" s="226"/>
      <c r="J171" s="226"/>
      <c r="K171" s="226"/>
      <c r="L171" s="226"/>
      <c r="M171" s="226"/>
      <c r="N171" s="226"/>
      <c r="O171" s="227"/>
    </row>
    <row r="172" spans="1:28" ht="24" thickBot="1" x14ac:dyDescent="0.3">
      <c r="A172" s="228"/>
      <c r="B172" s="229"/>
      <c r="C172" s="229"/>
      <c r="D172" s="229"/>
      <c r="E172" s="229"/>
      <c r="F172" s="229"/>
      <c r="G172" s="229"/>
      <c r="H172" s="229"/>
      <c r="I172" s="229"/>
      <c r="J172" s="229"/>
      <c r="K172" s="229"/>
      <c r="L172" s="229"/>
      <c r="M172" s="229"/>
      <c r="N172" s="229"/>
      <c r="O172" s="230"/>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60" t="s">
        <v>2670</v>
      </c>
      <c r="C174" s="260"/>
      <c r="D174" s="260"/>
      <c r="E174" s="260"/>
      <c r="F174" s="260"/>
      <c r="G174" s="260"/>
      <c r="H174" s="20"/>
      <c r="I174" s="264" t="s">
        <v>2674</v>
      </c>
      <c r="J174" s="265"/>
      <c r="K174" s="265"/>
      <c r="L174" s="265"/>
      <c r="M174" s="265"/>
      <c r="O174" s="186" t="str">
        <f>HYPERLINK("#Integrante_3!A1","INICIO")</f>
        <v>INICIO</v>
      </c>
      <c r="Q174" s="19"/>
      <c r="R174" s="19"/>
      <c r="S174" s="19"/>
      <c r="T174" s="19"/>
      <c r="U174" s="19"/>
      <c r="V174" s="19"/>
      <c r="W174" s="19"/>
      <c r="X174" s="19"/>
      <c r="Y174" s="19"/>
      <c r="Z174" s="19"/>
      <c r="AA174" s="19"/>
      <c r="AB174" s="19"/>
    </row>
    <row r="175" spans="1:28" ht="23.25" x14ac:dyDescent="0.25">
      <c r="A175" s="9"/>
      <c r="B175" s="233" t="s">
        <v>17</v>
      </c>
      <c r="C175" s="234"/>
      <c r="D175" s="235"/>
      <c r="E175" s="264" t="s">
        <v>2620</v>
      </c>
      <c r="F175" s="265"/>
      <c r="G175" s="266"/>
      <c r="H175" s="5"/>
      <c r="I175" s="233" t="s">
        <v>17</v>
      </c>
      <c r="J175" s="234"/>
      <c r="K175" s="234"/>
      <c r="L175" s="235"/>
      <c r="M175" s="242" t="s">
        <v>2679</v>
      </c>
      <c r="O175" s="8"/>
      <c r="Q175" s="19"/>
      <c r="R175" s="165"/>
      <c r="S175" s="19"/>
      <c r="T175" s="19"/>
      <c r="U175" s="19"/>
      <c r="V175" s="19"/>
      <c r="W175" s="19"/>
      <c r="X175" s="19"/>
      <c r="Y175" s="19"/>
      <c r="Z175" s="19"/>
      <c r="AA175" s="19"/>
      <c r="AB175" s="19"/>
    </row>
    <row r="176" spans="1:28" ht="23.25" x14ac:dyDescent="0.25">
      <c r="A176" s="9"/>
      <c r="B176" s="261"/>
      <c r="C176" s="262"/>
      <c r="D176" s="263"/>
      <c r="E176" s="165" t="s">
        <v>2621</v>
      </c>
      <c r="F176" s="165" t="s">
        <v>2622</v>
      </c>
      <c r="G176" s="165" t="s">
        <v>2623</v>
      </c>
      <c r="H176" s="5"/>
      <c r="I176" s="261"/>
      <c r="J176" s="262"/>
      <c r="K176" s="262"/>
      <c r="L176" s="263"/>
      <c r="M176" s="243"/>
      <c r="O176" s="8"/>
      <c r="Q176" s="19"/>
      <c r="R176" s="165" t="s">
        <v>2623</v>
      </c>
      <c r="S176" s="19"/>
      <c r="T176" s="19"/>
      <c r="U176" s="19"/>
      <c r="V176" s="19"/>
      <c r="W176" s="19"/>
      <c r="X176" s="19"/>
      <c r="Y176" s="19"/>
      <c r="Z176" s="19"/>
      <c r="AA176" s="19"/>
      <c r="AB176" s="19"/>
    </row>
    <row r="177" spans="1:28" ht="23.25" x14ac:dyDescent="0.25">
      <c r="A177" s="9"/>
      <c r="B177" s="231" t="s">
        <v>2670</v>
      </c>
      <c r="C177" s="231"/>
      <c r="D177" s="231"/>
      <c r="E177" s="24">
        <v>0.02</v>
      </c>
      <c r="F177" s="179"/>
      <c r="G177" s="180" t="str">
        <f>IF(F177&gt;0,SUM(E177+F177),"")</f>
        <v/>
      </c>
      <c r="H177" s="5"/>
      <c r="I177" s="222" t="s">
        <v>2674</v>
      </c>
      <c r="J177" s="223"/>
      <c r="K177" s="223"/>
      <c r="L177" s="224"/>
      <c r="M177" s="179"/>
      <c r="O177" s="8"/>
      <c r="Q177" s="19"/>
      <c r="R177" s="180" t="str">
        <f>IF(M177&gt;0,SUM(L177+M177),"")</f>
        <v/>
      </c>
      <c r="S177" s="19"/>
      <c r="T177" s="19"/>
      <c r="U177" s="19"/>
      <c r="V177" s="19"/>
      <c r="W177" s="19"/>
      <c r="X177" s="19"/>
      <c r="Y177" s="19"/>
      <c r="Z177" s="19"/>
      <c r="AA177" s="19"/>
      <c r="AB177" s="19"/>
    </row>
    <row r="178" spans="1:28" ht="23.25" hidden="1" x14ac:dyDescent="0.25">
      <c r="A178" s="9"/>
      <c r="B178" s="231" t="s">
        <v>1165</v>
      </c>
      <c r="C178" s="231"/>
      <c r="D178" s="231"/>
      <c r="E178" s="24">
        <v>0.02</v>
      </c>
      <c r="F178" s="69"/>
      <c r="G178" s="164" t="str">
        <f>IF(F178&gt;0,SUM(E178+F178),"")</f>
        <v/>
      </c>
      <c r="H178" s="5"/>
      <c r="I178" s="222" t="s">
        <v>1169</v>
      </c>
      <c r="J178" s="223"/>
      <c r="K178" s="224"/>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31" t="s">
        <v>1166</v>
      </c>
      <c r="C179" s="231"/>
      <c r="D179" s="231"/>
      <c r="E179" s="24">
        <v>0.02</v>
      </c>
      <c r="F179" s="69"/>
      <c r="G179" s="164" t="str">
        <f>IF(F179&gt;0,SUM(E179+F179),"")</f>
        <v/>
      </c>
      <c r="H179" s="5"/>
      <c r="I179" s="222" t="s">
        <v>1170</v>
      </c>
      <c r="J179" s="223"/>
      <c r="K179" s="224"/>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31" t="s">
        <v>1167</v>
      </c>
      <c r="C180" s="231"/>
      <c r="D180" s="231"/>
      <c r="E180" s="24">
        <v>0.03</v>
      </c>
      <c r="F180" s="69"/>
      <c r="G180" s="164" t="str">
        <f>IF(F180&gt;0,SUM(E180+F180),"")</f>
        <v/>
      </c>
      <c r="H180" s="5"/>
      <c r="I180" s="222" t="s">
        <v>1171</v>
      </c>
      <c r="J180" s="223"/>
      <c r="K180" s="224"/>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2" t="s">
        <v>1172</v>
      </c>
      <c r="J181" s="223"/>
      <c r="K181" s="224"/>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32" t="s">
        <v>2633</v>
      </c>
      <c r="L183" s="232"/>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4" t="s">
        <v>18</v>
      </c>
      <c r="B186" s="205"/>
      <c r="C186" s="205"/>
      <c r="D186" s="205"/>
      <c r="E186" s="205"/>
      <c r="F186" s="205"/>
      <c r="G186" s="205"/>
      <c r="H186" s="205"/>
      <c r="I186" s="205"/>
      <c r="J186" s="205"/>
      <c r="K186" s="205"/>
      <c r="L186" s="205"/>
      <c r="M186" s="205"/>
      <c r="N186" s="205"/>
      <c r="O186" s="209"/>
      <c r="P186" s="78"/>
    </row>
    <row r="187" spans="1:28" ht="15" customHeight="1" x14ac:dyDescent="0.25">
      <c r="A187" s="225" t="s">
        <v>19</v>
      </c>
      <c r="B187" s="226"/>
      <c r="C187" s="226"/>
      <c r="D187" s="226"/>
      <c r="E187" s="226"/>
      <c r="F187" s="226"/>
      <c r="G187" s="226"/>
      <c r="H187" s="226"/>
      <c r="I187" s="226"/>
      <c r="J187" s="226"/>
      <c r="K187" s="226"/>
      <c r="L187" s="226"/>
      <c r="M187" s="226"/>
      <c r="N187" s="226"/>
      <c r="O187" s="227"/>
    </row>
    <row r="188" spans="1:28" ht="15.75" thickBot="1" x14ac:dyDescent="0.3">
      <c r="A188" s="228"/>
      <c r="B188" s="229"/>
      <c r="C188" s="229"/>
      <c r="D188" s="229"/>
      <c r="E188" s="229"/>
      <c r="F188" s="229"/>
      <c r="G188" s="229"/>
      <c r="H188" s="229"/>
      <c r="I188" s="229"/>
      <c r="J188" s="229"/>
      <c r="K188" s="229"/>
      <c r="L188" s="229"/>
      <c r="M188" s="229"/>
      <c r="N188" s="229"/>
      <c r="O188" s="230"/>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47" t="s">
        <v>2641</v>
      </c>
      <c r="C190" s="247"/>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4" t="s">
        <v>29</v>
      </c>
      <c r="B195" s="205"/>
      <c r="C195" s="205"/>
      <c r="D195" s="205"/>
      <c r="E195" s="205"/>
      <c r="F195" s="205"/>
      <c r="G195" s="205"/>
      <c r="H195" s="205"/>
      <c r="I195" s="205"/>
      <c r="J195" s="205"/>
      <c r="K195" s="205"/>
      <c r="L195" s="205"/>
      <c r="M195" s="205"/>
      <c r="N195" s="205"/>
      <c r="O195" s="209"/>
      <c r="P195" s="78"/>
    </row>
    <row r="196" spans="1:18" ht="21.75" thickBot="1" x14ac:dyDescent="0.3">
      <c r="A196" s="9"/>
      <c r="B196" s="5"/>
      <c r="C196" s="5"/>
      <c r="D196" s="5"/>
      <c r="E196" s="5"/>
      <c r="F196" s="5"/>
      <c r="G196" s="5"/>
      <c r="H196" s="5"/>
      <c r="I196" s="5"/>
      <c r="J196" s="5"/>
      <c r="K196" s="5"/>
      <c r="L196" s="5"/>
      <c r="M196" s="5"/>
      <c r="N196" s="5"/>
      <c r="O196" s="186" t="str">
        <f>HYPERLINK("#Integrante_3!A1","INICIO")</f>
        <v>INICIO</v>
      </c>
    </row>
    <row r="197" spans="1:18" ht="231" customHeight="1" x14ac:dyDescent="0.25">
      <c r="A197" s="9"/>
      <c r="B197" s="221" t="s">
        <v>2663</v>
      </c>
      <c r="C197" s="221"/>
      <c r="D197" s="221"/>
      <c r="E197" s="221"/>
      <c r="F197" s="221"/>
      <c r="G197" s="221"/>
      <c r="H197" s="221"/>
      <c r="I197" s="221"/>
      <c r="J197" s="221"/>
      <c r="K197" s="221"/>
      <c r="L197" s="221"/>
      <c r="M197" s="221"/>
      <c r="N197" s="221"/>
      <c r="O197" s="8"/>
    </row>
    <row r="198" spans="1:18" x14ac:dyDescent="0.25">
      <c r="A198" s="9"/>
      <c r="B198" s="244"/>
      <c r="C198" s="244"/>
      <c r="D198" s="244"/>
      <c r="E198" s="244"/>
      <c r="F198" s="244"/>
      <c r="G198" s="244"/>
      <c r="H198" s="244"/>
      <c r="I198" s="244"/>
      <c r="J198" s="244"/>
      <c r="K198" s="244"/>
      <c r="L198" s="244"/>
      <c r="M198" s="244"/>
      <c r="N198" s="244"/>
      <c r="O198" s="8"/>
    </row>
    <row r="199" spans="1:18" x14ac:dyDescent="0.25">
      <c r="A199" s="9"/>
      <c r="B199" s="245" t="s">
        <v>2653</v>
      </c>
      <c r="C199" s="246"/>
      <c r="D199" s="246"/>
      <c r="E199" s="246"/>
      <c r="F199" s="246"/>
      <c r="G199" s="246"/>
      <c r="H199" s="246"/>
      <c r="I199" s="246"/>
      <c r="J199" s="246"/>
      <c r="K199" s="246"/>
      <c r="L199" s="246"/>
      <c r="M199" s="246"/>
      <c r="N199" s="246"/>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2">
        <f ca="1">NOW()</f>
        <v>44200.587106481478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HYPERLINK("#Integrante_4!B20","IDENTIFICACIÓN DEL OFERENTE")</f>
        <v>IDENTIFICACIÓN DEL OFERENTE</v>
      </c>
      <c r="C8" s="189"/>
      <c r="D8" s="193"/>
      <c r="E8" s="210" t="str">
        <f>HYPERLINK("#Integrante_4!A109","CAPACIDAD RESIDUAL")</f>
        <v>CAPACIDAD RESIDUAL</v>
      </c>
      <c r="F8" s="211"/>
      <c r="G8" s="212"/>
      <c r="H8" s="194"/>
      <c r="I8" s="186" t="str">
        <f>HYPERLINK("#Integrante_4!N162","DISCAPACIDAD")</f>
        <v>DISCAPACIDAD</v>
      </c>
      <c r="J8" s="190"/>
      <c r="K8" s="186" t="str">
        <f>HYPERLINK("#Integrante_4!A188","TRAYECTORIA")</f>
        <v>TRAYECTORIA</v>
      </c>
      <c r="L8" s="189"/>
      <c r="M8" s="36"/>
      <c r="N8" s="36"/>
      <c r="O8" s="43"/>
    </row>
    <row r="9" spans="1:20" ht="30.75" customHeight="1" thickBot="1" x14ac:dyDescent="0.3">
      <c r="A9" s="192"/>
      <c r="B9" s="186" t="str">
        <f>HYPERLINK("#Integrante_4!I20","DATOS CONTRATO INVITACIÓN")</f>
        <v>DATOS CONTRATO INVITACIÓN</v>
      </c>
      <c r="C9" s="189"/>
      <c r="D9" s="189"/>
      <c r="E9" s="210" t="str">
        <f>HYPERLINK("#Integrante_4!A162","TALENTO HUMANO")</f>
        <v>TALENTO HUMANO</v>
      </c>
      <c r="F9" s="211"/>
      <c r="G9" s="212"/>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3">
      <c r="A10" s="192"/>
      <c r="B10" s="186" t="str">
        <f>HYPERLINK("#Integrante_4!B48","EXPERIENCIA TERRITORIAL")</f>
        <v>EXPERIENCIA TERRITORIAL</v>
      </c>
      <c r="C10" s="189"/>
      <c r="D10" s="189"/>
      <c r="E10" s="210" t="str">
        <f>HYPERLINK("#Integrante_4!F162","INFRAESTRUCTURA")</f>
        <v>INFRAESTRUCTURA</v>
      </c>
      <c r="F10" s="211"/>
      <c r="G10" s="212"/>
      <c r="H10" s="194"/>
      <c r="I10" s="186" t="str">
        <f>HYPERLINK("#Integrante_4!L176","VALOR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3" t="s">
        <v>8</v>
      </c>
      <c r="M15" s="203"/>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3"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3"/>
      <c r="I20" s="150"/>
      <c r="J20" s="151"/>
      <c r="K20" s="152"/>
      <c r="L20" s="153"/>
      <c r="M20" s="153"/>
      <c r="N20" s="136">
        <f>+(M20-L20)/30</f>
        <v>0</v>
      </c>
      <c r="O20" s="139"/>
      <c r="U20" s="135"/>
      <c r="V20" s="107">
        <f ca="1">NOW()</f>
        <v>44200.587106481478</v>
      </c>
      <c r="W20" s="107">
        <f ca="1">NOW()</f>
        <v>44200.587106481478</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30"/>
      <c r="I37" s="131"/>
      <c r="J37" s="131"/>
      <c r="K37" s="131"/>
      <c r="L37" s="131"/>
      <c r="M37" s="131"/>
      <c r="N37" s="131"/>
      <c r="O37" s="132"/>
    </row>
    <row r="38" spans="1:16" ht="21" customHeight="1" x14ac:dyDescent="0.25">
      <c r="A38" s="9"/>
      <c r="B38" s="207" t="e">
        <f>VLOOKUP(B20,EAS!A2:B1439,2,0)</f>
        <v>#N/A</v>
      </c>
      <c r="C38" s="207"/>
      <c r="D38" s="207"/>
      <c r="E38" s="207"/>
      <c r="F38" s="207"/>
      <c r="G38" s="5"/>
      <c r="H38" s="133"/>
      <c r="I38" s="217" t="s">
        <v>7</v>
      </c>
      <c r="J38" s="217"/>
      <c r="K38" s="217"/>
      <c r="L38" s="217"/>
      <c r="M38" s="217"/>
      <c r="N38" s="217"/>
      <c r="O38" s="134"/>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3">
      <c r="O108" s="186" t="str">
        <f>HYPERLINK("#Integrante_4!A1","INICIO")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5">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5">
      <c r="A158" s="145">
        <v>45</v>
      </c>
      <c r="B158" s="176" t="s">
        <v>2671</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5">
      <c r="A159" s="145">
        <v>46</v>
      </c>
      <c r="B159" s="176" t="s">
        <v>2671</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2671</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3">
      <c r="O161" s="186" t="str">
        <f>HYPERLINK("#Integrante_4!A1","INICIO")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6" t="str">
        <f>HYPERLINK("#Integrante_4!A1","INICIO")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165"/>
      <c r="S177" s="19"/>
      <c r="T177" s="19"/>
      <c r="U177" s="19"/>
      <c r="V177" s="19"/>
      <c r="W177" s="19"/>
      <c r="X177" s="19"/>
      <c r="Y177" s="19"/>
      <c r="Z177" s="19"/>
      <c r="AA177" s="19"/>
      <c r="AB177" s="19"/>
    </row>
    <row r="178" spans="1:28" ht="23.25" x14ac:dyDescent="0.25">
      <c r="A178" s="9"/>
      <c r="B178" s="261"/>
      <c r="C178" s="262"/>
      <c r="D178" s="263"/>
      <c r="E178" s="165" t="s">
        <v>2621</v>
      </c>
      <c r="F178" s="165" t="s">
        <v>2622</v>
      </c>
      <c r="G178" s="165" t="s">
        <v>2623</v>
      </c>
      <c r="H178" s="5"/>
      <c r="I178" s="261"/>
      <c r="J178" s="262"/>
      <c r="K178" s="262"/>
      <c r="L178" s="263"/>
      <c r="M178" s="243"/>
      <c r="O178" s="8"/>
      <c r="Q178" s="19"/>
      <c r="R178" s="165" t="s">
        <v>2623</v>
      </c>
      <c r="S178" s="19"/>
      <c r="T178" s="19"/>
      <c r="U178" s="19"/>
      <c r="V178" s="19"/>
      <c r="W178" s="19"/>
      <c r="X178" s="19"/>
      <c r="Y178" s="19"/>
      <c r="Z178" s="19"/>
      <c r="AA178" s="19"/>
      <c r="AB178" s="19"/>
    </row>
    <row r="179" spans="1:28" ht="23.25" x14ac:dyDescent="0.25">
      <c r="A179" s="9"/>
      <c r="B179" s="231" t="s">
        <v>2670</v>
      </c>
      <c r="C179" s="231"/>
      <c r="D179" s="231"/>
      <c r="E179" s="24">
        <v>0.02</v>
      </c>
      <c r="F179" s="179"/>
      <c r="G179" s="180" t="str">
        <f>IF(F179&gt;0,SUM(E179+F179),"")</f>
        <v/>
      </c>
      <c r="H179" s="5"/>
      <c r="I179" s="222" t="s">
        <v>2674</v>
      </c>
      <c r="J179" s="223"/>
      <c r="K179" s="223"/>
      <c r="L179" s="224"/>
      <c r="M179" s="179"/>
      <c r="O179" s="8"/>
      <c r="Q179" s="19"/>
      <c r="R179" s="180" t="str">
        <f>IF(M179&gt;0,SUM(L179+M179),"")</f>
        <v/>
      </c>
      <c r="S179" s="19"/>
      <c r="T179" s="19"/>
      <c r="U179" s="19"/>
      <c r="V179" s="19"/>
      <c r="W179" s="19"/>
      <c r="X179" s="19"/>
      <c r="Y179" s="19"/>
      <c r="Z179" s="19"/>
      <c r="AA179" s="19"/>
      <c r="AB179" s="19"/>
    </row>
    <row r="180" spans="1:28" ht="23.25" hidden="1" x14ac:dyDescent="0.25">
      <c r="A180" s="9"/>
      <c r="B180" s="231" t="s">
        <v>1165</v>
      </c>
      <c r="C180" s="231"/>
      <c r="D180" s="231"/>
      <c r="E180" s="24">
        <v>0.02</v>
      </c>
      <c r="F180" s="69"/>
      <c r="G180" s="164" t="str">
        <f>IF(F180&gt;0,SUM(E180+F180),"")</f>
        <v/>
      </c>
      <c r="H180" s="5"/>
      <c r="I180" s="222" t="s">
        <v>1169</v>
      </c>
      <c r="J180" s="223"/>
      <c r="K180" s="224"/>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4" t="str">
        <f>IF(F181&gt;0,SUM(E181+F181),"")</f>
        <v/>
      </c>
      <c r="H181" s="5"/>
      <c r="I181" s="222" t="s">
        <v>1170</v>
      </c>
      <c r="J181" s="223"/>
      <c r="K181" s="224"/>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4" t="str">
        <f>IF(F182&gt;0,SUM(E182+F182),"")</f>
        <v/>
      </c>
      <c r="H182" s="5"/>
      <c r="I182" s="222" t="s">
        <v>1171</v>
      </c>
      <c r="J182" s="223"/>
      <c r="K182" s="224"/>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32" t="s">
        <v>2633</v>
      </c>
      <c r="L185" s="232"/>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7" t="s">
        <v>2641</v>
      </c>
      <c r="C192" s="247"/>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6" t="str">
        <f>HYPERLINK("#Integrante_4!A1","INICIO")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2">
        <f ca="1">NOW()</f>
        <v>44200.587106481478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HYPERLINK("#Integrante_5!B20","IDENTIFICACIÓN DEL OFERENTE")</f>
        <v>IDENTIFICACIÓN DEL OFERENTE</v>
      </c>
      <c r="C8" s="189"/>
      <c r="D8" s="193"/>
      <c r="E8" s="210" t="str">
        <f>HYPERLINK("#Integrante_5!A109","CAPACIDAD RESIDUAL")</f>
        <v>CAPACIDAD RESIDUAL</v>
      </c>
      <c r="F8" s="211"/>
      <c r="G8" s="212"/>
      <c r="H8" s="194"/>
      <c r="I8" s="186" t="str">
        <f>HYPERLINK("#Integrante_5!N162","DISCAPACIDAD")</f>
        <v>DISCAPACIDAD</v>
      </c>
      <c r="J8" s="190"/>
      <c r="K8" s="186" t="str">
        <f>HYPERLINK("#Integrante_5!A188","TRAYECTORIA")</f>
        <v>TRAYECTORIA</v>
      </c>
      <c r="L8" s="189"/>
      <c r="M8" s="36"/>
      <c r="N8" s="36"/>
      <c r="O8" s="43"/>
    </row>
    <row r="9" spans="1:20" ht="30.75" customHeight="1" thickBot="1" x14ac:dyDescent="0.3">
      <c r="A9" s="192"/>
      <c r="B9" s="186" t="str">
        <f>HYPERLINK("#Integrante_5!I20","DATOS CONTRATO INVITACIÓN")</f>
        <v>DATOS CONTRATO INVITACIÓN</v>
      </c>
      <c r="C9" s="189"/>
      <c r="D9" s="189"/>
      <c r="E9" s="210" t="str">
        <f>HYPERLINK("#Integrante_5!A162","TALENTO HUMANO")</f>
        <v>TALENTO HUMANO</v>
      </c>
      <c r="F9" s="211"/>
      <c r="G9" s="212"/>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3">
      <c r="A10" s="192"/>
      <c r="B10" s="186" t="str">
        <f>HYPERLINK("#Integrante_5!B48","EXPERIENCIA TERRITORIAL")</f>
        <v>EXPERIENCIA TERRITORIAL</v>
      </c>
      <c r="C10" s="189"/>
      <c r="D10" s="189"/>
      <c r="E10" s="210" t="str">
        <f>HYPERLINK("#Integrante_5!F162","INFRAESTRUCTURA")</f>
        <v>INFRAESTRUCTURA</v>
      </c>
      <c r="F10" s="211"/>
      <c r="G10" s="212"/>
      <c r="H10" s="194"/>
      <c r="I10" s="186" t="str">
        <f>HYPERLINK("#Integrante_5!L176","VALOR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3" t="s">
        <v>8</v>
      </c>
      <c r="M15" s="203"/>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3"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3"/>
      <c r="I20" s="150"/>
      <c r="J20" s="151"/>
      <c r="K20" s="152"/>
      <c r="L20" s="153"/>
      <c r="M20" s="153"/>
      <c r="N20" s="136">
        <f>+(M20-L20)/30</f>
        <v>0</v>
      </c>
      <c r="O20" s="139"/>
      <c r="U20" s="135"/>
      <c r="V20" s="107">
        <f ca="1">NOW()</f>
        <v>44200.587106481478</v>
      </c>
      <c r="W20" s="107">
        <f ca="1">NOW()</f>
        <v>44200.587106481478</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30"/>
      <c r="I37" s="131"/>
      <c r="J37" s="131"/>
      <c r="K37" s="131"/>
      <c r="L37" s="131"/>
      <c r="M37" s="131"/>
      <c r="N37" s="131"/>
      <c r="O37" s="132"/>
    </row>
    <row r="38" spans="1:16" ht="21" customHeight="1" x14ac:dyDescent="0.25">
      <c r="A38" s="9"/>
      <c r="B38" s="207" t="e">
        <f>VLOOKUP(B20,EAS!A2:B1439,2,0)</f>
        <v>#N/A</v>
      </c>
      <c r="C38" s="207"/>
      <c r="D38" s="207"/>
      <c r="E38" s="207"/>
      <c r="F38" s="207"/>
      <c r="G38" s="5"/>
      <c r="H38" s="133"/>
      <c r="I38" s="217" t="s">
        <v>7</v>
      </c>
      <c r="J38" s="217"/>
      <c r="K38" s="217"/>
      <c r="L38" s="217"/>
      <c r="M38" s="217"/>
      <c r="N38" s="217"/>
      <c r="O38" s="134"/>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HYPERLINK("#Integrante_5!A1","INICIO")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2671</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5">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5">
      <c r="A116" s="144">
        <v>3</v>
      </c>
      <c r="B116" s="176" t="s">
        <v>2671</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5">
      <c r="A117" s="144">
        <v>4</v>
      </c>
      <c r="B117" s="176" t="s">
        <v>2671</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5">
      <c r="A118" s="145">
        <v>5</v>
      </c>
      <c r="B118" s="176" t="s">
        <v>2671</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5">
      <c r="A119" s="145">
        <v>6</v>
      </c>
      <c r="B119" s="176" t="s">
        <v>2671</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5">
      <c r="A120" s="145">
        <v>7</v>
      </c>
      <c r="B120" s="176" t="s">
        <v>2671</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5">
      <c r="A121" s="145">
        <v>8</v>
      </c>
      <c r="B121" s="176" t="s">
        <v>2671</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5">
      <c r="A122" s="145">
        <v>9</v>
      </c>
      <c r="B122" s="176" t="s">
        <v>2671</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5">
      <c r="A123" s="145">
        <v>10</v>
      </c>
      <c r="B123" s="176" t="s">
        <v>2671</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5">
      <c r="A124" s="145">
        <v>11</v>
      </c>
      <c r="B124" s="176" t="s">
        <v>2671</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5">
      <c r="A125" s="145">
        <v>12</v>
      </c>
      <c r="B125" s="176" t="s">
        <v>2671</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5">
      <c r="A126" s="145">
        <v>13</v>
      </c>
      <c r="B126" s="176" t="s">
        <v>2671</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5">
      <c r="A127" s="145">
        <v>14</v>
      </c>
      <c r="B127" s="176" t="s">
        <v>2671</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5">
      <c r="A128" s="145">
        <v>15</v>
      </c>
      <c r="B128" s="176" t="s">
        <v>2671</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5">
      <c r="A129" s="145">
        <v>16</v>
      </c>
      <c r="B129" s="176" t="s">
        <v>2671</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5">
      <c r="A130" s="145">
        <v>17</v>
      </c>
      <c r="B130" s="176" t="s">
        <v>2671</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5">
      <c r="A131" s="145">
        <v>18</v>
      </c>
      <c r="B131" s="176" t="s">
        <v>2671</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5">
      <c r="A132" s="145">
        <v>19</v>
      </c>
      <c r="B132" s="176" t="s">
        <v>2671</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5">
      <c r="A133" s="145">
        <v>20</v>
      </c>
      <c r="B133" s="176" t="s">
        <v>2671</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5">
      <c r="A134" s="145">
        <v>21</v>
      </c>
      <c r="B134" s="176" t="s">
        <v>2671</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5">
      <c r="A135" s="145">
        <v>22</v>
      </c>
      <c r="B135" s="176" t="s">
        <v>2671</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5">
      <c r="A136" s="145">
        <v>23</v>
      </c>
      <c r="B136" s="176" t="s">
        <v>2671</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5">
      <c r="A137" s="145">
        <v>24</v>
      </c>
      <c r="B137" s="176" t="s">
        <v>2671</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5">
      <c r="A138" s="145">
        <v>25</v>
      </c>
      <c r="B138" s="176" t="s">
        <v>2671</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5">
      <c r="A139" s="145">
        <v>26</v>
      </c>
      <c r="B139" s="176" t="s">
        <v>2671</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5">
      <c r="A140" s="145">
        <v>27</v>
      </c>
      <c r="B140" s="176" t="s">
        <v>2671</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5">
      <c r="A141" s="145">
        <v>28</v>
      </c>
      <c r="B141" s="176" t="s">
        <v>2671</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5">
      <c r="A142" s="145">
        <v>29</v>
      </c>
      <c r="B142" s="176" t="s">
        <v>2671</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5">
      <c r="A143" s="145">
        <v>30</v>
      </c>
      <c r="B143" s="176" t="s">
        <v>2671</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5">
      <c r="A144" s="145">
        <v>31</v>
      </c>
      <c r="B144" s="176" t="s">
        <v>2671</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5">
      <c r="A145" s="145">
        <v>32</v>
      </c>
      <c r="B145" s="176" t="s">
        <v>2671</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5">
      <c r="A146" s="145">
        <v>33</v>
      </c>
      <c r="B146" s="176" t="s">
        <v>2671</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5">
      <c r="A147" s="145">
        <v>34</v>
      </c>
      <c r="B147" s="176" t="s">
        <v>2671</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5">
      <c r="A148" s="145">
        <v>35</v>
      </c>
      <c r="B148" s="176" t="s">
        <v>2671</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5">
      <c r="A149" s="145">
        <v>36</v>
      </c>
      <c r="B149" s="176" t="s">
        <v>2671</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5">
      <c r="A150" s="145">
        <v>37</v>
      </c>
      <c r="B150" s="176" t="s">
        <v>2671</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5">
      <c r="A151" s="145">
        <v>38</v>
      </c>
      <c r="B151" s="176" t="s">
        <v>2671</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5">
      <c r="A152" s="145">
        <v>39</v>
      </c>
      <c r="B152" s="176" t="s">
        <v>2671</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5">
      <c r="A153" s="145">
        <v>40</v>
      </c>
      <c r="B153" s="176" t="s">
        <v>2671</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5">
      <c r="A154" s="145">
        <v>41</v>
      </c>
      <c r="B154" s="176" t="s">
        <v>2671</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5">
      <c r="A155" s="145">
        <v>42</v>
      </c>
      <c r="B155" s="176" t="s">
        <v>2671</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5">
      <c r="A156" s="145">
        <v>43</v>
      </c>
      <c r="B156" s="176" t="s">
        <v>2671</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5">
      <c r="A157" s="145">
        <v>44</v>
      </c>
      <c r="B157" s="176" t="s">
        <v>2671</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3">
      <c r="A158" s="145">
        <v>45</v>
      </c>
      <c r="B158" s="176" t="s">
        <v>2671</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3">
      <c r="O159" s="186" t="str">
        <f>HYPERLINK("#Integrante_5!A1","INICIO")</f>
        <v>INICIO</v>
      </c>
    </row>
    <row r="160" spans="1:16" s="19" customFormat="1" ht="31.5" customHeight="1" thickBot="1" x14ac:dyDescent="0.3">
      <c r="A160" s="204" t="s">
        <v>13</v>
      </c>
      <c r="B160" s="205"/>
      <c r="C160" s="205"/>
      <c r="D160" s="205"/>
      <c r="E160" s="209"/>
      <c r="F160" s="205" t="s">
        <v>15</v>
      </c>
      <c r="G160" s="205"/>
      <c r="H160" s="205"/>
      <c r="I160" s="204" t="s">
        <v>16</v>
      </c>
      <c r="J160" s="205"/>
      <c r="K160" s="205"/>
      <c r="L160" s="205"/>
      <c r="M160" s="205"/>
      <c r="N160" s="205"/>
      <c r="O160" s="209"/>
      <c r="P160" s="78"/>
    </row>
    <row r="161" spans="1:28" ht="51.75" customHeight="1" x14ac:dyDescent="0.25">
      <c r="A161" s="250" t="s">
        <v>2664</v>
      </c>
      <c r="B161" s="251"/>
      <c r="C161" s="251"/>
      <c r="D161" s="251"/>
      <c r="E161" s="252"/>
      <c r="F161" s="253" t="s">
        <v>2665</v>
      </c>
      <c r="G161" s="253"/>
      <c r="H161" s="253"/>
      <c r="I161" s="250" t="s">
        <v>2635</v>
      </c>
      <c r="J161" s="251"/>
      <c r="K161" s="251"/>
      <c r="L161" s="251"/>
      <c r="M161" s="251"/>
      <c r="N161" s="251"/>
      <c r="O161" s="252"/>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06" t="s">
        <v>2618</v>
      </c>
      <c r="C163" s="206"/>
      <c r="D163" s="206"/>
      <c r="E163" s="8"/>
      <c r="F163" s="5"/>
      <c r="G163" s="254" t="s">
        <v>2618</v>
      </c>
      <c r="H163" s="254"/>
      <c r="I163" s="255" t="s">
        <v>1164</v>
      </c>
      <c r="J163" s="256"/>
      <c r="K163" s="256"/>
      <c r="L163" s="256"/>
      <c r="M163" s="256"/>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57" t="s">
        <v>2648</v>
      </c>
      <c r="J165" s="258"/>
      <c r="K165" s="258"/>
      <c r="L165" s="258"/>
      <c r="M165" s="258"/>
      <c r="N165" s="258"/>
      <c r="O165" s="259"/>
      <c r="U165" s="51"/>
    </row>
    <row r="166" spans="1:28" x14ac:dyDescent="0.25">
      <c r="A166" s="9"/>
      <c r="B166" s="268" t="s">
        <v>2662</v>
      </c>
      <c r="C166" s="268"/>
      <c r="D166" s="268"/>
      <c r="E166" s="8"/>
      <c r="F166" s="5"/>
      <c r="H166" s="83" t="s">
        <v>2661</v>
      </c>
      <c r="I166" s="257"/>
      <c r="J166" s="258"/>
      <c r="K166" s="258"/>
      <c r="L166" s="258"/>
      <c r="M166" s="258"/>
      <c r="N166" s="258"/>
      <c r="O166" s="259"/>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4" t="s">
        <v>2677</v>
      </c>
      <c r="B170" s="205"/>
      <c r="C170" s="205"/>
      <c r="D170" s="205"/>
      <c r="E170" s="205"/>
      <c r="F170" s="205"/>
      <c r="G170" s="205"/>
      <c r="H170" s="205"/>
      <c r="I170" s="205"/>
      <c r="J170" s="205"/>
      <c r="K170" s="205"/>
      <c r="L170" s="205"/>
      <c r="M170" s="205"/>
      <c r="N170" s="205"/>
      <c r="O170" s="209"/>
      <c r="P170" s="78"/>
    </row>
    <row r="171" spans="1:28" ht="15" customHeight="1" x14ac:dyDescent="0.25">
      <c r="A171" s="225" t="s">
        <v>2676</v>
      </c>
      <c r="B171" s="226"/>
      <c r="C171" s="226"/>
      <c r="D171" s="226"/>
      <c r="E171" s="226"/>
      <c r="F171" s="226"/>
      <c r="G171" s="226"/>
      <c r="H171" s="226"/>
      <c r="I171" s="226"/>
      <c r="J171" s="226"/>
      <c r="K171" s="226"/>
      <c r="L171" s="226"/>
      <c r="M171" s="226"/>
      <c r="N171" s="226"/>
      <c r="O171" s="227"/>
    </row>
    <row r="172" spans="1:28" ht="24" thickBot="1" x14ac:dyDescent="0.3">
      <c r="A172" s="228"/>
      <c r="B172" s="229"/>
      <c r="C172" s="229"/>
      <c r="D172" s="229"/>
      <c r="E172" s="229"/>
      <c r="F172" s="229"/>
      <c r="G172" s="229"/>
      <c r="H172" s="229"/>
      <c r="I172" s="229"/>
      <c r="J172" s="229"/>
      <c r="K172" s="229"/>
      <c r="L172" s="229"/>
      <c r="M172" s="229"/>
      <c r="N172" s="229"/>
      <c r="O172" s="230"/>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60" t="s">
        <v>2670</v>
      </c>
      <c r="C174" s="260"/>
      <c r="D174" s="260"/>
      <c r="E174" s="260"/>
      <c r="F174" s="260"/>
      <c r="G174" s="260"/>
      <c r="H174" s="20"/>
      <c r="I174" s="264" t="s">
        <v>2678</v>
      </c>
      <c r="J174" s="265"/>
      <c r="K174" s="265"/>
      <c r="L174" s="265"/>
      <c r="M174" s="265"/>
      <c r="O174" s="186" t="str">
        <f>HYPERLINK("#Integrante_5!A1","INICIO")</f>
        <v>INICIO</v>
      </c>
      <c r="Q174" s="19"/>
      <c r="R174" s="19"/>
      <c r="S174" s="19"/>
      <c r="T174" s="19"/>
      <c r="U174" s="19"/>
      <c r="V174" s="19"/>
      <c r="W174" s="19"/>
      <c r="X174" s="19"/>
      <c r="Y174" s="19"/>
      <c r="Z174" s="19"/>
      <c r="AA174" s="19"/>
      <c r="AB174" s="19"/>
    </row>
    <row r="175" spans="1:28" ht="23.25" x14ac:dyDescent="0.25">
      <c r="A175" s="9"/>
      <c r="B175" s="233" t="s">
        <v>17</v>
      </c>
      <c r="C175" s="234"/>
      <c r="D175" s="235"/>
      <c r="E175" s="264" t="s">
        <v>2620</v>
      </c>
      <c r="F175" s="265"/>
      <c r="G175" s="266"/>
      <c r="H175" s="5"/>
      <c r="I175" s="233" t="s">
        <v>17</v>
      </c>
      <c r="J175" s="234"/>
      <c r="K175" s="234"/>
      <c r="L175" s="235"/>
      <c r="M175" s="242" t="s">
        <v>2679</v>
      </c>
      <c r="O175" s="8"/>
      <c r="Q175" s="19"/>
      <c r="R175" s="19"/>
      <c r="S175" s="165"/>
      <c r="T175" s="19"/>
      <c r="U175" s="19"/>
      <c r="V175" s="19"/>
      <c r="W175" s="19"/>
      <c r="X175" s="19"/>
      <c r="Y175" s="19"/>
      <c r="Z175" s="19"/>
      <c r="AA175" s="19"/>
      <c r="AB175" s="19"/>
    </row>
    <row r="176" spans="1:28" ht="23.25" x14ac:dyDescent="0.25">
      <c r="A176" s="9"/>
      <c r="B176" s="261"/>
      <c r="C176" s="262"/>
      <c r="D176" s="263"/>
      <c r="E176" s="165" t="s">
        <v>2621</v>
      </c>
      <c r="F176" s="165" t="s">
        <v>2622</v>
      </c>
      <c r="G176" s="165" t="s">
        <v>2623</v>
      </c>
      <c r="H176" s="5"/>
      <c r="I176" s="261"/>
      <c r="J176" s="262"/>
      <c r="K176" s="262"/>
      <c r="L176" s="263"/>
      <c r="M176" s="243"/>
      <c r="O176" s="8"/>
      <c r="Q176" s="19"/>
      <c r="R176" s="19"/>
      <c r="S176" s="165" t="s">
        <v>2623</v>
      </c>
      <c r="T176" s="19"/>
      <c r="U176" s="19"/>
      <c r="V176" s="19"/>
      <c r="W176" s="19"/>
      <c r="X176" s="19"/>
      <c r="Y176" s="19"/>
      <c r="Z176" s="19"/>
      <c r="AA176" s="19"/>
      <c r="AB176" s="19"/>
    </row>
    <row r="177" spans="1:28" ht="23.25" x14ac:dyDescent="0.25">
      <c r="A177" s="9"/>
      <c r="B177" s="231" t="s">
        <v>2670</v>
      </c>
      <c r="C177" s="231"/>
      <c r="D177" s="231"/>
      <c r="E177" s="24">
        <v>0.02</v>
      </c>
      <c r="F177" s="179"/>
      <c r="G177" s="180" t="str">
        <f>IF(F177&gt;0,SUM(E177+F177),"")</f>
        <v/>
      </c>
      <c r="H177" s="5"/>
      <c r="I177" s="222" t="s">
        <v>2672</v>
      </c>
      <c r="J177" s="223"/>
      <c r="K177" s="223"/>
      <c r="L177" s="224"/>
      <c r="M177" s="179"/>
      <c r="O177" s="8"/>
      <c r="Q177" s="19"/>
      <c r="R177" s="19"/>
      <c r="S177" s="180" t="str">
        <f>IF(M177&gt;0,SUM(L177+M177),"")</f>
        <v/>
      </c>
      <c r="T177" s="19"/>
      <c r="U177" s="19"/>
      <c r="V177" s="19"/>
      <c r="W177" s="19"/>
      <c r="X177" s="19"/>
      <c r="Y177" s="19"/>
      <c r="Z177" s="19"/>
      <c r="AA177" s="19"/>
      <c r="AB177" s="19"/>
    </row>
    <row r="178" spans="1:28" ht="23.25" hidden="1" x14ac:dyDescent="0.25">
      <c r="A178" s="9"/>
      <c r="B178" s="231" t="s">
        <v>1165</v>
      </c>
      <c r="C178" s="231"/>
      <c r="D178" s="231"/>
      <c r="E178" s="24">
        <v>0.02</v>
      </c>
      <c r="F178" s="69"/>
      <c r="G178" s="164" t="str">
        <f>IF(F178&gt;0,SUM(E178+F178),"")</f>
        <v/>
      </c>
      <c r="H178" s="5"/>
      <c r="I178" s="222" t="s">
        <v>1169</v>
      </c>
      <c r="J178" s="223"/>
      <c r="K178" s="224"/>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31" t="s">
        <v>1166</v>
      </c>
      <c r="C179" s="231"/>
      <c r="D179" s="231"/>
      <c r="E179" s="24">
        <v>0.02</v>
      </c>
      <c r="F179" s="69"/>
      <c r="G179" s="164" t="str">
        <f>IF(F179&gt;0,SUM(E179+F179),"")</f>
        <v/>
      </c>
      <c r="H179" s="5"/>
      <c r="I179" s="222" t="s">
        <v>1170</v>
      </c>
      <c r="J179" s="223"/>
      <c r="K179" s="224"/>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31" t="s">
        <v>1167</v>
      </c>
      <c r="C180" s="231"/>
      <c r="D180" s="231"/>
      <c r="E180" s="24">
        <v>0.03</v>
      </c>
      <c r="F180" s="69"/>
      <c r="G180" s="164" t="str">
        <f>IF(F180&gt;0,SUM(E180+F180),"")</f>
        <v/>
      </c>
      <c r="H180" s="5"/>
      <c r="I180" s="222" t="s">
        <v>1171</v>
      </c>
      <c r="J180" s="223"/>
      <c r="K180" s="224"/>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2" t="s">
        <v>1172</v>
      </c>
      <c r="J181" s="223"/>
      <c r="K181" s="224"/>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32" t="s">
        <v>2633</v>
      </c>
      <c r="L183" s="232"/>
      <c r="M183" s="96">
        <f>+J183*K20</f>
        <v>0</v>
      </c>
      <c r="N183" s="97"/>
      <c r="O183" s="98"/>
    </row>
    <row r="184" spans="1:28" ht="15.75" thickBot="1" x14ac:dyDescent="0.3">
      <c r="A184" s="10"/>
      <c r="B184" s="99"/>
      <c r="C184" s="99"/>
      <c r="D184" s="99"/>
      <c r="E184" s="99"/>
      <c r="F184" s="99"/>
      <c r="G184" s="99"/>
      <c r="H184" s="99"/>
      <c r="I184" s="181" t="s">
        <v>2675</v>
      </c>
      <c r="J184" s="99"/>
      <c r="K184" s="99"/>
      <c r="L184" s="99"/>
      <c r="M184" s="99"/>
      <c r="N184" s="100"/>
      <c r="O184" s="101"/>
    </row>
    <row r="185" spans="1:28" ht="8.25" customHeight="1" thickBot="1" x14ac:dyDescent="0.3"/>
    <row r="186" spans="1:28" s="19" customFormat="1" ht="31.5" customHeight="1" thickBot="1" x14ac:dyDescent="0.3">
      <c r="A186" s="204" t="s">
        <v>18</v>
      </c>
      <c r="B186" s="205"/>
      <c r="C186" s="205"/>
      <c r="D186" s="205"/>
      <c r="E186" s="205"/>
      <c r="F186" s="205"/>
      <c r="G186" s="205"/>
      <c r="H186" s="205"/>
      <c r="I186" s="205"/>
      <c r="J186" s="205"/>
      <c r="K186" s="205"/>
      <c r="L186" s="205"/>
      <c r="M186" s="205"/>
      <c r="N186" s="205"/>
      <c r="O186" s="209"/>
      <c r="P186" s="78"/>
    </row>
    <row r="187" spans="1:28" ht="15" customHeight="1" x14ac:dyDescent="0.25">
      <c r="A187" s="225" t="s">
        <v>19</v>
      </c>
      <c r="B187" s="226"/>
      <c r="C187" s="226"/>
      <c r="D187" s="226"/>
      <c r="E187" s="226"/>
      <c r="F187" s="226"/>
      <c r="G187" s="226"/>
      <c r="H187" s="226"/>
      <c r="I187" s="226"/>
      <c r="J187" s="226"/>
      <c r="K187" s="226"/>
      <c r="L187" s="226"/>
      <c r="M187" s="226"/>
      <c r="N187" s="226"/>
      <c r="O187" s="227"/>
    </row>
    <row r="188" spans="1:28" ht="15.75" thickBot="1" x14ac:dyDescent="0.3">
      <c r="A188" s="228"/>
      <c r="B188" s="229"/>
      <c r="C188" s="229"/>
      <c r="D188" s="229"/>
      <c r="E188" s="229"/>
      <c r="F188" s="229"/>
      <c r="G188" s="229"/>
      <c r="H188" s="229"/>
      <c r="I188" s="229"/>
      <c r="J188" s="229"/>
      <c r="K188" s="229"/>
      <c r="L188" s="229"/>
      <c r="M188" s="229"/>
      <c r="N188" s="229"/>
      <c r="O188" s="230"/>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47" t="s">
        <v>2641</v>
      </c>
      <c r="C190" s="247"/>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4" t="s">
        <v>29</v>
      </c>
      <c r="B195" s="205"/>
      <c r="C195" s="205"/>
      <c r="D195" s="205"/>
      <c r="E195" s="205"/>
      <c r="F195" s="205"/>
      <c r="G195" s="205"/>
      <c r="H195" s="205"/>
      <c r="I195" s="205"/>
      <c r="J195" s="205"/>
      <c r="K195" s="205"/>
      <c r="L195" s="205"/>
      <c r="M195" s="205"/>
      <c r="N195" s="205"/>
      <c r="O195" s="209"/>
      <c r="P195" s="78"/>
    </row>
    <row r="196" spans="1:18" ht="21.75" thickBot="1" x14ac:dyDescent="0.3">
      <c r="A196" s="9"/>
      <c r="B196" s="5"/>
      <c r="C196" s="5"/>
      <c r="D196" s="5"/>
      <c r="E196" s="5"/>
      <c r="F196" s="5"/>
      <c r="G196" s="5"/>
      <c r="H196" s="5"/>
      <c r="I196" s="5"/>
      <c r="J196" s="5"/>
      <c r="K196" s="5"/>
      <c r="L196" s="5"/>
      <c r="M196" s="5"/>
      <c r="N196" s="5"/>
      <c r="O196" s="186" t="str">
        <f>HYPERLINK("#Integrante_5!A1","INICIO")</f>
        <v>INICIO</v>
      </c>
    </row>
    <row r="197" spans="1:18" ht="231" customHeight="1" x14ac:dyDescent="0.25">
      <c r="A197" s="9"/>
      <c r="B197" s="221" t="s">
        <v>2663</v>
      </c>
      <c r="C197" s="221"/>
      <c r="D197" s="221"/>
      <c r="E197" s="221"/>
      <c r="F197" s="221"/>
      <c r="G197" s="221"/>
      <c r="H197" s="221"/>
      <c r="I197" s="221"/>
      <c r="J197" s="221"/>
      <c r="K197" s="221"/>
      <c r="L197" s="221"/>
      <c r="M197" s="221"/>
      <c r="N197" s="221"/>
      <c r="O197" s="8"/>
    </row>
    <row r="198" spans="1:18" x14ac:dyDescent="0.25">
      <c r="A198" s="9"/>
      <c r="B198" s="244"/>
      <c r="C198" s="244"/>
      <c r="D198" s="244"/>
      <c r="E198" s="244"/>
      <c r="F198" s="244"/>
      <c r="G198" s="244"/>
      <c r="H198" s="244"/>
      <c r="I198" s="244"/>
      <c r="J198" s="244"/>
      <c r="K198" s="244"/>
      <c r="L198" s="244"/>
      <c r="M198" s="244"/>
      <c r="N198" s="244"/>
      <c r="O198" s="8"/>
    </row>
    <row r="199" spans="1:18" x14ac:dyDescent="0.25">
      <c r="A199" s="9"/>
      <c r="B199" s="245" t="s">
        <v>2653</v>
      </c>
      <c r="C199" s="246"/>
      <c r="D199" s="246"/>
      <c r="E199" s="246"/>
      <c r="F199" s="246"/>
      <c r="G199" s="246"/>
      <c r="H199" s="246"/>
      <c r="I199" s="246"/>
      <c r="J199" s="246"/>
      <c r="K199" s="246"/>
      <c r="L199" s="246"/>
      <c r="M199" s="246"/>
      <c r="N199" s="246"/>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2">
        <f ca="1">NOW()</f>
        <v>44200.587106481478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HYPERLINK("#Integrante_6!B20","IDENTIFICACIÓN DEL OFERENTE")</f>
        <v>IDENTIFICACIÓN DEL OFERENTE</v>
      </c>
      <c r="C8" s="189"/>
      <c r="D8" s="193"/>
      <c r="E8" s="210" t="str">
        <f>HYPERLINK("#Integrante_6!A109","CAPACIDAD RESIDUAL")</f>
        <v>CAPACIDAD RESIDUAL</v>
      </c>
      <c r="F8" s="211"/>
      <c r="G8" s="212"/>
      <c r="H8" s="194"/>
      <c r="I8" s="186" t="str">
        <f>HYPERLINK("#Integrante_6!N162","DISCAPACIDAD")</f>
        <v>DISCAPACIDAD</v>
      </c>
      <c r="J8" s="190"/>
      <c r="K8" s="186" t="str">
        <f>HYPERLINK("#Integrante_6!A188","TRAYECTORIA")</f>
        <v>TRAYECTORIA</v>
      </c>
      <c r="L8" s="189"/>
      <c r="M8" s="36"/>
      <c r="N8" s="36"/>
      <c r="O8" s="43"/>
    </row>
    <row r="9" spans="1:20" ht="30.75" customHeight="1" thickBot="1" x14ac:dyDescent="0.3">
      <c r="A9" s="192"/>
      <c r="B9" s="186" t="str">
        <f>HYPERLINK("#Integrante_6!I20","DATOS CONTRATO INVITACIÓN")</f>
        <v>DATOS CONTRATO INVITACIÓN</v>
      </c>
      <c r="C9" s="189"/>
      <c r="D9" s="189"/>
      <c r="E9" s="210" t="str">
        <f>HYPERLINK("#Integrante_6!A162","TALENTO HUMANO")</f>
        <v>TALENTO HUMANO</v>
      </c>
      <c r="F9" s="211"/>
      <c r="G9" s="212"/>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3">
      <c r="A10" s="192"/>
      <c r="B10" s="186" t="str">
        <f>HYPERLINK("#Integrante_6!B48","EXPERIENCIA TERRITORIAL")</f>
        <v>EXPERIENCIA TERRITORIAL</v>
      </c>
      <c r="C10" s="189"/>
      <c r="D10" s="189"/>
      <c r="E10" s="210" t="str">
        <f>HYPERLINK("#Integrante_6!F162","INFRAESTRUCTURA")</f>
        <v>INFRAESTRUCTURA</v>
      </c>
      <c r="F10" s="211"/>
      <c r="G10" s="212"/>
      <c r="H10" s="194"/>
      <c r="I10" s="186" t="str">
        <f>HYPERLINK("#Integrante_6!L176","VALOR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3" t="s">
        <v>8</v>
      </c>
      <c r="M15" s="203"/>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8"/>
      <c r="D19" s="168"/>
      <c r="E19" s="161" t="s">
        <v>2668</v>
      </c>
      <c r="F19" s="162"/>
      <c r="G19" s="5"/>
      <c r="H19" s="213"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2669</v>
      </c>
      <c r="F20" s="163"/>
      <c r="G20" s="5"/>
      <c r="H20" s="213"/>
      <c r="I20" s="150"/>
      <c r="J20" s="151"/>
      <c r="K20" s="152"/>
      <c r="L20" s="153"/>
      <c r="M20" s="153"/>
      <c r="N20" s="136">
        <f>+(M20-L20)/30</f>
        <v>0</v>
      </c>
      <c r="O20" s="139"/>
      <c r="U20" s="135"/>
      <c r="V20" s="107">
        <f ca="1">NOW()</f>
        <v>44200.587106481478</v>
      </c>
      <c r="W20" s="107">
        <f ca="1">NOW()</f>
        <v>44200.587106481478</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30"/>
      <c r="I37" s="131"/>
      <c r="J37" s="131"/>
      <c r="K37" s="131"/>
      <c r="L37" s="131"/>
      <c r="M37" s="131"/>
      <c r="N37" s="131"/>
      <c r="O37" s="132"/>
    </row>
    <row r="38" spans="1:16" ht="21" customHeight="1" x14ac:dyDescent="0.25">
      <c r="A38" s="9"/>
      <c r="B38" s="207" t="e">
        <f>VLOOKUP(B20,EAS!A2:B1439,2,0)</f>
        <v>#N/A</v>
      </c>
      <c r="C38" s="207"/>
      <c r="D38" s="207"/>
      <c r="E38" s="207"/>
      <c r="F38" s="207"/>
      <c r="G38" s="5"/>
      <c r="H38" s="133"/>
      <c r="I38" s="217" t="s">
        <v>7</v>
      </c>
      <c r="J38" s="217"/>
      <c r="K38" s="217"/>
      <c r="L38" s="217"/>
      <c r="M38" s="217"/>
      <c r="N38" s="217"/>
      <c r="O38" s="134"/>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3">
      <c r="O108" s="186" t="str">
        <f>HYPERLINK("#Integrante_6!A1","INICIO")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4" t="s">
        <v>2671</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5">
      <c r="A115" s="144">
        <v>2</v>
      </c>
      <c r="B115" s="174" t="s">
        <v>2671</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5">
      <c r="A116" s="144">
        <v>3</v>
      </c>
      <c r="B116" s="174" t="s">
        <v>2671</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5">
      <c r="A117" s="144">
        <v>4</v>
      </c>
      <c r="B117" s="174" t="s">
        <v>2671</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5">
      <c r="A118" s="145">
        <v>5</v>
      </c>
      <c r="B118" s="174" t="s">
        <v>2671</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5">
      <c r="A119" s="145">
        <v>6</v>
      </c>
      <c r="B119" s="174" t="s">
        <v>2671</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5">
      <c r="A120" s="145">
        <v>7</v>
      </c>
      <c r="B120" s="174" t="s">
        <v>2671</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5">
      <c r="A121" s="145">
        <v>8</v>
      </c>
      <c r="B121" s="174" t="s">
        <v>2671</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5">
      <c r="A122" s="145">
        <v>9</v>
      </c>
      <c r="B122" s="174" t="s">
        <v>2671</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5">
      <c r="A123" s="145">
        <v>10</v>
      </c>
      <c r="B123" s="174" t="s">
        <v>2671</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5">
      <c r="A124" s="145">
        <v>11</v>
      </c>
      <c r="B124" s="174" t="s">
        <v>2671</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5">
      <c r="A125" s="145">
        <v>12</v>
      </c>
      <c r="B125" s="174" t="s">
        <v>2671</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5">
      <c r="A126" s="145">
        <v>13</v>
      </c>
      <c r="B126" s="174" t="s">
        <v>2671</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5">
      <c r="A127" s="145">
        <v>14</v>
      </c>
      <c r="B127" s="174" t="s">
        <v>2671</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5">
      <c r="A128" s="145">
        <v>15</v>
      </c>
      <c r="B128" s="174" t="s">
        <v>2671</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5">
      <c r="A129" s="145">
        <v>16</v>
      </c>
      <c r="B129" s="174" t="s">
        <v>2671</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5">
      <c r="A130" s="145">
        <v>17</v>
      </c>
      <c r="B130" s="174" t="s">
        <v>2671</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5">
      <c r="A131" s="145">
        <v>18</v>
      </c>
      <c r="B131" s="174" t="s">
        <v>2671</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5">
      <c r="A132" s="145">
        <v>19</v>
      </c>
      <c r="B132" s="174" t="s">
        <v>2671</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5">
      <c r="A133" s="145">
        <v>20</v>
      </c>
      <c r="B133" s="174" t="s">
        <v>2671</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5">
      <c r="A134" s="145">
        <v>21</v>
      </c>
      <c r="B134" s="174" t="s">
        <v>2671</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5">
      <c r="A135" s="145">
        <v>22</v>
      </c>
      <c r="B135" s="174" t="s">
        <v>2671</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5">
      <c r="A136" s="145">
        <v>23</v>
      </c>
      <c r="B136" s="174" t="s">
        <v>2671</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5">
      <c r="A137" s="145">
        <v>24</v>
      </c>
      <c r="B137" s="174" t="s">
        <v>2671</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5">
      <c r="A138" s="145">
        <v>25</v>
      </c>
      <c r="B138" s="174" t="s">
        <v>2671</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5">
      <c r="A139" s="145">
        <v>26</v>
      </c>
      <c r="B139" s="174" t="s">
        <v>2671</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5">
      <c r="A140" s="145">
        <v>27</v>
      </c>
      <c r="B140" s="174" t="s">
        <v>2671</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5">
      <c r="A141" s="145">
        <v>28</v>
      </c>
      <c r="B141" s="174" t="s">
        <v>2671</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5">
      <c r="A142" s="145">
        <v>29</v>
      </c>
      <c r="B142" s="174" t="s">
        <v>2671</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5">
      <c r="A143" s="145">
        <v>30</v>
      </c>
      <c r="B143" s="174" t="s">
        <v>2671</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5">
      <c r="A144" s="145">
        <v>31</v>
      </c>
      <c r="B144" s="174" t="s">
        <v>2671</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5">
      <c r="A145" s="145">
        <v>32</v>
      </c>
      <c r="B145" s="174" t="s">
        <v>2671</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5">
      <c r="A146" s="145">
        <v>33</v>
      </c>
      <c r="B146" s="174" t="s">
        <v>2671</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5">
      <c r="A147" s="145">
        <v>34</v>
      </c>
      <c r="B147" s="174" t="s">
        <v>2671</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5">
      <c r="A148" s="145">
        <v>35</v>
      </c>
      <c r="B148" s="174" t="s">
        <v>2671</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5">
      <c r="A149" s="145">
        <v>36</v>
      </c>
      <c r="B149" s="174" t="s">
        <v>2671</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5">
      <c r="A150" s="145">
        <v>37</v>
      </c>
      <c r="B150" s="174" t="s">
        <v>2671</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5">
      <c r="A151" s="145">
        <v>38</v>
      </c>
      <c r="B151" s="174" t="s">
        <v>2671</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5">
      <c r="A152" s="145">
        <v>39</v>
      </c>
      <c r="B152" s="174" t="s">
        <v>2671</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5">
      <c r="A153" s="145">
        <v>40</v>
      </c>
      <c r="B153" s="174" t="s">
        <v>2671</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5">
      <c r="A154" s="145">
        <v>41</v>
      </c>
      <c r="B154" s="174" t="s">
        <v>2671</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5">
      <c r="A155" s="145">
        <v>42</v>
      </c>
      <c r="B155" s="174" t="s">
        <v>2671</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5">
      <c r="A156" s="145">
        <v>43</v>
      </c>
      <c r="B156" s="174" t="s">
        <v>2671</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5">
      <c r="A157" s="145">
        <v>44</v>
      </c>
      <c r="B157" s="174" t="s">
        <v>2671</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5">
      <c r="A158" s="145">
        <v>45</v>
      </c>
      <c r="B158" s="174" t="s">
        <v>2671</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5">
      <c r="A159" s="145">
        <v>46</v>
      </c>
      <c r="B159" s="174" t="s">
        <v>2671</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3">
      <c r="A160" s="145">
        <v>47</v>
      </c>
      <c r="B160" s="174" t="s">
        <v>2671</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3">
      <c r="O161" s="186" t="str">
        <f>HYPERLINK("#Integrante_6!A1","INICIO")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6" t="str">
        <f>HYPERLINK("#Integrante_6!A1","INICIO")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19"/>
      <c r="S177" s="165"/>
      <c r="T177" s="19"/>
      <c r="U177" s="19"/>
      <c r="V177" s="19"/>
      <c r="W177" s="19"/>
      <c r="X177" s="19"/>
      <c r="Y177" s="19"/>
      <c r="Z177" s="19"/>
      <c r="AA177" s="19"/>
      <c r="AB177" s="19"/>
    </row>
    <row r="178" spans="1:28" ht="23.25" x14ac:dyDescent="0.25">
      <c r="A178" s="9"/>
      <c r="B178" s="261"/>
      <c r="C178" s="262"/>
      <c r="D178" s="263"/>
      <c r="E178" s="165" t="s">
        <v>2621</v>
      </c>
      <c r="F178" s="165" t="s">
        <v>2622</v>
      </c>
      <c r="G178" s="165" t="s">
        <v>2623</v>
      </c>
      <c r="H178" s="5"/>
      <c r="I178" s="261"/>
      <c r="J178" s="262"/>
      <c r="K178" s="262"/>
      <c r="L178" s="263"/>
      <c r="M178" s="243"/>
      <c r="O178" s="8"/>
      <c r="Q178" s="19"/>
      <c r="R178" s="19"/>
      <c r="S178" s="165" t="s">
        <v>2623</v>
      </c>
      <c r="T178" s="19"/>
      <c r="U178" s="19"/>
      <c r="V178" s="19"/>
      <c r="W178" s="19"/>
      <c r="X178" s="19"/>
      <c r="Y178" s="19"/>
      <c r="Z178" s="19"/>
      <c r="AA178" s="19"/>
      <c r="AB178" s="19"/>
    </row>
    <row r="179" spans="1:28" ht="23.25" x14ac:dyDescent="0.25">
      <c r="A179" s="9"/>
      <c r="B179" s="231" t="s">
        <v>2670</v>
      </c>
      <c r="C179" s="231"/>
      <c r="D179" s="231"/>
      <c r="E179" s="24">
        <v>0.02</v>
      </c>
      <c r="F179" s="179"/>
      <c r="G179" s="180" t="str">
        <f>IF(F179&gt;0,SUM(E179+F179),"")</f>
        <v/>
      </c>
      <c r="H179" s="5"/>
      <c r="I179" s="222" t="s">
        <v>2672</v>
      </c>
      <c r="J179" s="223"/>
      <c r="K179" s="223"/>
      <c r="L179" s="224"/>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31" t="s">
        <v>1165</v>
      </c>
      <c r="C180" s="231"/>
      <c r="D180" s="231"/>
      <c r="E180" s="24">
        <v>0.02</v>
      </c>
      <c r="F180" s="69"/>
      <c r="G180" s="164" t="str">
        <f>IF(F180&gt;0,SUM(E180+F180),"")</f>
        <v/>
      </c>
      <c r="H180" s="5"/>
      <c r="I180" s="222" t="s">
        <v>1169</v>
      </c>
      <c r="J180" s="223"/>
      <c r="K180" s="224"/>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4" t="str">
        <f>IF(F181&gt;0,SUM(E181+F181),"")</f>
        <v/>
      </c>
      <c r="H181" s="5"/>
      <c r="I181" s="222" t="s">
        <v>1170</v>
      </c>
      <c r="J181" s="223"/>
      <c r="K181" s="224"/>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4" t="str">
        <f>IF(F182&gt;0,SUM(E182+F182),"")</f>
        <v/>
      </c>
      <c r="H182" s="5"/>
      <c r="I182" s="222" t="s">
        <v>1171</v>
      </c>
      <c r="J182" s="223"/>
      <c r="K182" s="224"/>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32" t="s">
        <v>2633</v>
      </c>
      <c r="L185" s="232"/>
      <c r="M185" s="96">
        <f>+J185*K20</f>
        <v>0</v>
      </c>
      <c r="N185" s="97"/>
      <c r="O185" s="98"/>
    </row>
    <row r="186" spans="1:28" ht="15.75" thickBot="1" x14ac:dyDescent="0.3">
      <c r="A186" s="10"/>
      <c r="B186" s="99"/>
      <c r="C186" s="99"/>
      <c r="D186" s="99"/>
      <c r="E186" s="99"/>
      <c r="F186" s="99"/>
      <c r="G186" s="99"/>
      <c r="H186" s="99"/>
      <c r="I186" s="181"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7" t="s">
        <v>2641</v>
      </c>
      <c r="C192" s="247"/>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6" t="str">
        <f>HYPERLINK("#Integrante_6!A1","INICIO")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http://schemas.microsoft.com/office/2006/documentManagement/types"/>
    <ds:schemaRef ds:uri="4fb10211-09fb-4e80-9f0b-184718d5d98c"/>
    <ds:schemaRef ds:uri="http://schemas.openxmlformats.org/package/2006/metadata/core-properties"/>
    <ds:schemaRef ds:uri="a65d333d-5b59-4810-bc94-b80d9325abbc"/>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2020-12-30T04:47:18Z</cp:lastPrinted>
  <dcterms:created xsi:type="dcterms:W3CDTF">2020-10-14T21:57:42Z</dcterms:created>
  <dcterms:modified xsi:type="dcterms:W3CDTF">2021-01-04T19:15:17Z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