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oscar.DESKTOP-V77S0D3\OneDrive\Desktop\DOCUMENTOS UT SEMILLEROS DE PAZ\BOGOTA\"/>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17970" windowHeight="606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<sst xmlns="http://schemas.openxmlformats.org/spreadsheetml/2006/main" count="4509" uniqueCount="2725">
  <si>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</si>
  <si>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</si>
  <si>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</si>
  <si>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</si>
  <si>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</si>
  <si>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</si>
  <si>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</si>
  <si>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</si>
  <si>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</si>
  <si>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</si>
  <si>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</si>
  <si>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</si>
  <si>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</si>
  <si>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</si>
  <si>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</si>
  <si>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</si>
  <si>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</si>
  <si>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</si>
  <si>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</si>
  <si>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</si>
  <si>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</si>
  <si>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</si>
  <si>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</si>
  <si>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</si>
  <si>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</si>
  <si>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</si>
  <si>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</si>
  <si>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</si>
  <si>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</si>
  <si>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</si>
  <si>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</si>
  <si>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</si>
  <si>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</si>
  <si>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</si>
  <si>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</si>
  <si>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</si>
  <si>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</si>
  <si>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</si>
  <si>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</si>
  <si>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</si>
  <si>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</si>
  <si>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</si>
  <si>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</si>
  <si>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</si>
  <si>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</si>
  <si>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</si>
  <si>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</si>
  <si>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</si>
  <si>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</si>
  <si>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</si>
  <si>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</si>
  <si>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</si>
  <si>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</si>
  <si>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</si>
  <si>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</si>
  <si>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</si>
  <si>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</si>
  <si>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</si>
  <si>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</si>
  <si>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</si>
  <si>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</si>
  <si>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</si>
  <si>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</si>
  <si>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</si>
  <si>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</si>
  <si>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</si>
  <si>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</si>
  <si>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</si>
  <si>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</si>
  <si>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</si>
  <si>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</si>
  <si>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</si>
  <si>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</si>
  <si>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</si>
  <si>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</si>
  <si>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</si>
  <si>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</si>
  <si>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</si>
  <si>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</si>
  <si>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</si>
  <si>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</si>
  <si>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</si>
  <si>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</si>
  <si>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</si>
  <si>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</si>
  <si>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</si>
  <si>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</si>
  <si>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</si>
  <si>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</si>
  <si>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</si>
  <si>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</si>
  <si>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</si>
  <si>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</si>
  <si>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</si>
  <si>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</si>
  <si>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</si>
  <si>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</si>
  <si>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</si>
  <si>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</si>
  <si>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</si>
  <si>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</si>
  <si>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</si>
  <si>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</si>
  <si>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</si>
  <si>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</si>
  <si>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</si>
  <si>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</si>
  <si>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</si>
  <si>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</si>
  <si>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</si>
  <si>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</si>
  <si>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</si>
  <si>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</si>
  <si>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</si>
  <si>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</si>
  <si>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</si>
  <si>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</si>
  <si>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</si>
  <si>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</si>
  <si>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</si>
  <si>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</si>
  <si>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</si>
  <si>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</si>
  <si>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</si>
  <si>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</si>
  <si>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</si>
  <si>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</si>
  <si>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</si>
  <si>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</si>
  <si>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</si>
  <si>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</si>
  <si>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</si>
  <si>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</si>
  <si>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</si>
  <si>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</si>
  <si>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</si>
  <si>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</si>
  <si>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</si>
  <si>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</si>
  <si>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</si>
  <si>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</si>
  <si>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</si>
  <si>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</si>
  <si>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</si>
  <si>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</si>
  <si>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</si>
  <si>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</si>
  <si>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</si>
  <si>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</si>
  <si>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</si>
  <si>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</si>
  <si>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</si>
  <si>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</si>
  <si>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</si>
  <si>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</si>
  <si>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</si>
  <si>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</si>
  <si>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</si>
  <si>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</si>
  <si>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</si>
  <si>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</si>
  <si>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</si>
  <si>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</si>
  <si>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</si>
  <si>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</si>
  <si>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</si>
  <si>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</si>
  <si>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</si>
  <si>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</si>
  <si>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</si>
  <si>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</si>
  <si>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</si>
  <si>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</si>
  <si>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</si>
  <si>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</si>
  <si>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</si>
  <si>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</si>
  <si>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</si>
  <si>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</si>
  <si>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</si>
  <si>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</si>
  <si>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</si>
  <si>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</si>
  <si>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</si>
  <si>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</si>
  <si>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</si>
  <si>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</si>
  <si>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</si>
  <si>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</si>
  <si>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</si>
  <si>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</si>
  <si>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</si>
  <si>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</si>
  <si>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</si>
  <si>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</si>
  <si>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</si>
  <si>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</si>
  <si>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</si>
  <si>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</si>
  <si>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</si>
  <si>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</si>
  <si>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</si>
  <si>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</si>
  <si>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</si>
  <si>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</si>
  <si>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</si>
  <si>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</si>
  <si>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</si>
  <si>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</si>
  <si>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</si>
  <si>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</si>
  <si>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</si>
  <si>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</si>
  <si>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</si>
  <si>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</si>
  <si>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</si>
  <si>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</si>
  <si>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</si>
  <si>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</si>
  <si>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</si>
  <si>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</si>
  <si>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</si>
  <si>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</si>
  <si>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</si>
  <si>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</si>
  <si>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</si>
  <si>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</si>
  <si>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</si>
  <si>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</si>
  <si>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</si>
  <si>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</si>
  <si>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</si>
  <si>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</si>
  <si>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</si>
  <si>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</si>
  <si>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</si>
  <si>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</si>
  <si>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</si>
  <si>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</si>
  <si>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</si>
  <si>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</si>
  <si>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</si>
  <si>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</si>
  <si>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</si>
  <si>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</si>
  <si>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</si>
  <si>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</si>
  <si>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</si>
  <si>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</si>
  <si>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</si>
  <si>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</si>
  <si>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</si>
  <si>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</si>
  <si>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</si>
  <si>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</si>
  <si>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</si>
  <si>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</si>
  <si>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</si>
  <si>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</si>
  <si>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</si>
  <si>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</si>
  <si>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</si>
  <si>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</si>
  <si>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</si>
  <si>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</si>
  <si>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</si>
  <si>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</si>
  <si>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</si>
  <si>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</si>
  <si>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</si>
  <si>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</si>
  <si>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</si>
  <si>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</si>
  <si>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</si>
  <si>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</si>
  <si>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</si>
  <si>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</si>
  <si>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</si>
  <si>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</si>
  <si>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</si>
  <si>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</si>
  <si>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</si>
  <si>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</si>
  <si>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</si>
  <si>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</si>
  <si>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</si>
  <si>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</si>
  <si>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</si>
  <si>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</si>
  <si>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</si>
  <si>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</si>
  <si>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</si>
  <si>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</si>
  <si>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</si>
  <si>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</si>
  <si>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</si>
  <si>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</si>
  <si>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</si>
  <si>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</si>
  <si>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</si>
  <si>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</si>
  <si>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</si>
  <si>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</si>
  <si>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</si>
  <si>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</si>
  <si>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</si>
  <si>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</si>
  <si>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</si>
  <si>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</si>
  <si>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</si>
  <si>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</si>
  <si>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</si>
  <si>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</si>
  <si>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</si>
  <si>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</si>
  <si>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</si>
  <si>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</si>
  <si>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</si>
  <si>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</si>
  <si>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</si>
  <si>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</si>
  <si>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</si>
  <si>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</si>
  <si>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</si>
  <si>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</si>
  <si>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</si>
  <si>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</si>
  <si>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</si>
  <si>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</si>
  <si>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</si>
  <si>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</si>
  <si>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</si>
  <si>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</si>
  <si>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</si>
  <si>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</si>
  <si>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</si>
  <si>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</si>
  <si>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</si>
  <si>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</si>
  <si>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</si>
  <si>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</si>
  <si>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</si>
  <si>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</si>
  <si>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</si>
  <si>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</si>
  <si>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</si>
  <si>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</si>
  <si>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</si>
  <si>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</si>
  <si>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</si>
  <si>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</si>
  <si>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</si>
  <si>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</si>
  <si>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</si>
  <si>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</si>
  <si>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</si>
  <si>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</si>
  <si>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</si>
  <si>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</si>
  <si>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</si>
  <si>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</si>
  <si>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</si>
  <si>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</si>
  <si>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</si>
  <si>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</si>
  <si>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</si>
  <si>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</si>
  <si>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</si>
  <si>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</si>
  <si>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</si>
  <si>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</si>
  <si>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</si>
  <si>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</si>
  <si>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</si>
  <si>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</si>
  <si>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</si>
  <si>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</si>
  <si>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</si>
  <si>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</si>
  <si>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</si>
  <si>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</si>
  <si>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</si>
  <si>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</si>
  <si>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</si>
  <si>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</si>
  <si>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</si>
  <si>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</si>
  <si>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</si>
  <si>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</si>
  <si>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</si>
  <si>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</si>
  <si>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</si>
  <si>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</si>
  <si>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</si>
  <si>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</si>
  <si>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</si>
  <si>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</si>
  <si>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</si>
  <si>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</si>
  <si>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</si>
  <si>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</si>
  <si>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</si>
  <si>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</si>
  <si>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</si>
  <si>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</si>
  <si>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</si>
  <si>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</si>
  <si>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</si>
  <si>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</si>
  <si>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</si>
  <si>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</si>
  <si>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</si>
  <si>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</si>
  <si>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</si>
  <si>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</si>
  <si>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</si>
  <si>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</si>
  <si>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</si>
  <si>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</si>
  <si>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</si>
  <si>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</si>
  <si>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</si>
  <si>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</si>
  <si>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</si>
  <si>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</si>
  <si>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</si>
  <si>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</si>
  <si>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</si>
  <si>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</si>
  <si>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</si>
  <si>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</si>
  <si>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</si>
  <si>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</si>
  <si>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</si>
  <si>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</si>
  <si>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</si>
  <si>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</si>
  <si>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</si>
  <si>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</si>
  <si>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</si>
  <si>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</si>
  <si>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</si>
  <si>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</si>
  <si>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</si>
  <si>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</si>
  <si>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</si>
  <si>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</si>
  <si>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</si>
  <si>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</si>
  <si>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</si>
  <si>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</si>
  <si>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</si>
  <si>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</si>
  <si>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</si>
  <si>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</si>
  <si>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</si>
  <si>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</si>
  <si>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</si>
  <si>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</si>
  <si>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</si>
  <si>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</si>
  <si>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</si>
  <si>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</si>
  <si>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</si>
  <si>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</si>
  <si>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</si>
  <si>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</si>
  <si>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</si>
  <si>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</si>
  <si>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</si>
  <si>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</si>
  <si>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</si>
  <si>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</si>
  <si>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</si>
  <si>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</si>
  <si>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</si>
  <si>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</si>
  <si>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</si>
  <si>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</si>
  <si>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</si>
  <si>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</si>
  <si>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</si>
  <si>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</si>
  <si>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</si>
  <si>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</si>
  <si>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</si>
  <si>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</si>
  <si>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</si>
  <si>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</si>
  <si>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</si>
  <si>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</si>
  <si>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</si>
  <si>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</si>
  <si>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</si>
  <si>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</si>
  <si>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</si>
  <si>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</si>
  <si>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</si>
  <si>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</si>
  <si>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</si>
  <si>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</si>
  <si>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</si>
  <si>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</si>
  <si>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</si>
  <si>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</si>
  <si>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</si>
  <si>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</si>
  <si>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</si>
  <si>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</si>
  <si>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</si>
  <si>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</si>
  <si>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</si>
  <si>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</si>
  <si>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</si>
  <si>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</si>
  <si>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</si>
  <si>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</si>
  <si>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</si>
  <si>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</si>
  <si>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</si>
  <si>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</si>
  <si>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</si>
  <si>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</si>
  <si>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</si>
  <si>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</si>
  <si>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</si>
  <si>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</si>
  <si>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</si>
  <si>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</si>
  <si>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</si>
  <si>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</si>
  <si>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</si>
  <si>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</si>
  <si>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</si>
  <si>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</si>
  <si>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</si>
  <si>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</si>
  <si>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</si>
  <si>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</si>
  <si>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</si>
  <si>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</si>
  <si>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</si>
  <si>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</si>
  <si>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</si>
  <si>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</si>
  <si>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</si>
  <si>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</si>
  <si>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</si>
  <si>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</si>
  <si>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</si>
  <si>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</si>
  <si>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</si>
  <si>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</si>
  <si>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</si>
  <si>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</si>
  <si>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</si>
  <si>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</si>
  <si>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</si>
  <si>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</si>
  <si>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</si>
  <si>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</si>
  <si>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</si>
  <si>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</si>
  <si>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</si>
  <si>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</si>
  <si>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</si>
  <si>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</si>
  <si>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</si>
  <si>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</si>
  <si>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</si>
  <si>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</si>
  <si>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</si>
  <si>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</si>
  <si>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</si>
  <si>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</si>
  <si>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</si>
  <si>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</si>
  <si>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</si>
  <si>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</si>
  <si>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</si>
  <si>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</si>
  <si>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</si>
  <si>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</si>
  <si>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</si>
  <si>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</si>
  <si>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</si>
  <si>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</si>
  <si>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</si>
  <si>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</si>
  <si>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</si>
  <si>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</si>
  <si>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</si>
  <si>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</si>
  <si>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</si>
  <si>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</si>
  <si>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</si>
  <si>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</si>
  <si>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</si>
  <si>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</si>
  <si>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</si>
  <si>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</si>
  <si>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</si>
  <si>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</si>
  <si>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</si>
  <si>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</si>
  <si>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</si>
  <si>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</si>
  <si>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</si>
  <si>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</si>
  <si>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</si>
  <si>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</si>
  <si>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</si>
  <si>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</si>
  <si>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</si>
  <si>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</si>
  <si>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</si>
  <si>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</si>
  <si>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</si>
  <si>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</si>
  <si>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</si>
  <si>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</si>
  <si>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</si>
  <si>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</si>
  <si>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</si>
  <si>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</si>
  <si>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</si>
  <si>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</si>
  <si>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</si>
  <si>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</si>
  <si>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</si>
  <si>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</si>
  <si>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</si>
  <si>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</si>
  <si>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</si>
  <si>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</si>
  <si>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</si>
  <si>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</si>
  <si>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</si>
  <si>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</si>
  <si>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</si>
  <si>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</si>
  <si>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</si>
  <si>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</si>
  <si>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</si>
  <si>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</si>
  <si>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</si>
  <si>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</si>
  <si>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</si>
  <si>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</si>
  <si>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</si>
  <si>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</si>
  <si>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</si>
  <si>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</si>
  <si>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</si>
  <si>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</si>
  <si>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</si>
  <si>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</si>
  <si>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</si>
  <si>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</si>
  <si>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</si>
  <si>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</si>
  <si>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</si>
  <si>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</si>
  <si>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</si>
  <si>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</si>
  <si>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</si>
  <si>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</si>
  <si>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</si>
  <si>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</si>
  <si>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</si>
  <si>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</si>
  <si>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</si>
  <si>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</si>
  <si>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</si>
  <si>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</si>
  <si>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</si>
  <si>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</si>
  <si>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</si>
  <si>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</si>
  <si>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</si>
  <si>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</si>
  <si>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</si>
  <si>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</si>
  <si>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</si>
  <si>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</si>
  <si>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</si>
  <si>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</si>
  <si>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</si>
  <si>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</si>
  <si>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</si>
  <si>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</si>
  <si>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</si>
  <si>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</si>
  <si>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</si>
  <si>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</si>
  <si>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</si>
  <si>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</si>
  <si>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</si>
  <si>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</si>
  <si>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</si>
  <si>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</si>
  <si>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</si>
  <si>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</si>
  <si>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</si>
  <si>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</si>
  <si>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</si>
  <si>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</si>
  <si>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</si>
  <si>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</si>
  <si>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</si>
  <si>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</si>
  <si>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</si>
  <si>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</si>
  <si>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</si>
  <si>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</si>
  <si>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</si>
  <si>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</si>
  <si>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</si>
  <si>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</si>
  <si>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</si>
  <si>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</si>
  <si>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</si>
  <si>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</si>
  <si>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</si>
  <si>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</si>
  <si>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</si>
  <si>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</si>
  <si>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</si>
  <si>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</si>
  <si>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</si>
  <si>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</si>
  <si>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</si>
  <si>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</si>
  <si>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</si>
  <si>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</si>
  <si>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</si>
  <si>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</si>
  <si>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</si>
  <si>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</si>
  <si>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</si>
  <si>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</si>
  <si>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</si>
  <si>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</si>
  <si>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</si>
  <si>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</si>
  <si>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</si>
  <si>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</si>
  <si>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</si>
  <si>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</si>
  <si>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</si>
  <si>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</si>
  <si>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</si>
  <si>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</si>
  <si>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</si>
  <si>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</si>
  <si>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</si>
  <si>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</si>
  <si>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</si>
  <si>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</si>
  <si>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</si>
  <si>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</si>
  <si>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</si>
  <si>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</si>
  <si>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</si>
  <si>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</si>
  <si>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</si>
  <si>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</si>
  <si>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</si>
  <si>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</si>
  <si>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</si>
  <si>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</si>
  <si>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</si>
  <si>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</si>
  <si>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</si>
  <si>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</si>
  <si>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</si>
  <si>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</si>
  <si>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</si>
  <si>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</si>
  <si>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</si>
  <si>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</si>
  <si>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</si>
  <si>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</si>
  <si>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</si>
  <si>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</si>
  <si>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</si>
  <si>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</si>
  <si>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</si>
  <si>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</si>
  <si>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</si>
  <si>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</si>
  <si>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</si>
  <si>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</si>
  <si>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</si>
  <si>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</si>
  <si>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</si>
  <si>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</si>
  <si>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</si>
  <si>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</si>
  <si>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</si>
  <si>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</si>
  <si>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</si>
  <si>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</si>
  <si>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</si>
  <si>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</si>
  <si>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</si>
  <si>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</si>
  <si>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</si>
  <si>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</si>
  <si>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</si>
  <si>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</si>
  <si>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</si>
  <si>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</si>
  <si>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</si>
  <si>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</si>
  <si>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</si>
  <si>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</si>
  <si>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</si>
  <si>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</si>
  <si>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</si>
  <si>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</si>
  <si>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</si>
  <si>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</si>
  <si>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</si>
  <si>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</si>
  <si>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</si>
  <si>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</si>
  <si>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</si>
  <si>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</si>
  <si>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</si>
  <si>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</si>
  <si>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</si>
  <si>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</si>
  <si>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</si>
  <si>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</si>
  <si>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</si>
  <si>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</si>
  <si>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</si>
  <si>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</si>
  <si>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</si>
  <si>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</si>
  <si>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</si>
  <si>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</si>
  <si>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</si>
  <si>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</si>
  <si>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</si>
  <si>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</si>
  <si>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</si>
  <si>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</si>
  <si>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</si>
  <si>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</si>
  <si>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</si>
  <si>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</si>
  <si>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</si>
  <si>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</si>
  <si>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</si>
  <si>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</si>
  <si>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</si>
  <si>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</si>
  <si>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</si>
  <si>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</si>
  <si>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</si>
  <si>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</si>
  <si>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</si>
  <si>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</si>
  <si>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</si>
  <si>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</si>
  <si>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</si>
  <si>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</si>
  <si>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</si>
  <si>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</si>
  <si>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</si>
  <si>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</si>
  <si>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</si>
  <si>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</si>
  <si>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</si>
  <si>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</si>
  <si>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</si>
  <si>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</si>
  <si>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</si>
  <si>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</si>
  <si>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</si>
  <si>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</si>
  <si>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</si>
  <si>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</si>
  <si>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</si>
  <si>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</si>
  <si>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</si>
  <si>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</si>
  <si>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</si>
  <si>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</si>
  <si>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</si>
  <si>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</si>
  <si>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</si>
  <si>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</si>
  <si>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</si>
  <si>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</si>
  <si>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</si>
  <si>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</si>
  <si>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</si>
  <si>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</si>
  <si>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</si>
  <si>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</si>
  <si>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</si>
  <si>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</si>
  <si>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</si>
  <si>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</si>
  <si>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</si>
  <si>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</si>
  <si>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</si>
  <si>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</si>
  <si>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</si>
  <si>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</si>
  <si>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</si>
  <si>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</si>
  <si>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</si>
  <si>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</si>
  <si>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</si>
  <si>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</si>
  <si>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</si>
  <si>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</si>
  <si>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</si>
  <si>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</si>
  <si>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</si>
  <si>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</si>
  <si>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</si>
  <si>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</si>
  <si>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</si>
  <si>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</si>
  <si>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</si>
  <si>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</si>
  <si>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</si>
  <si>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</si>
  <si>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</si>
  <si>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</si>
  <si>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</si>
  <si>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</si>
  <si>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</si>
  <si>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</si>
  <si>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</si>
  <si>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</si>
  <si>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</si>
  <si>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</si>
  <si>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</si>
  <si>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</si>
  <si>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</si>
  <si>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</si>
  <si>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</si>
  <si>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</si>
  <si>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</si>
  <si>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</si>
  <si>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</si>
  <si>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</si>
  <si>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</si>
  <si>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</si>
  <si>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</si>
  <si>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</si>
  <si>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</si>
  <si>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</si>
  <si>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</si>
  <si>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</si>
  <si>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</si>
  <si>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</si>
  <si>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</si>
  <si>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</si>
  <si>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</si>
  <si>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</si>
  <si>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</si>
  <si>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</si>
  <si>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</si>
  <si>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</si>
  <si>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</si>
  <si>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</si>
  <si>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</si>
  <si>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</si>
  <si>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</si>
  <si>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</si>
  <si>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</si>
  <si>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</si>
  <si>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</si>
  <si>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</si>
  <si>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</si>
  <si>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</si>
  <si>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</si>
  <si>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</si>
  <si>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</si>
  <si>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</si>
  <si>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</si>
  <si>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</si>
  <si>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</si>
  <si>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</si>
  <si>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</si>
  <si>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</si>
  <si>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</si>
  <si>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</si>
  <si>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</si>
  <si>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</si>
  <si>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</si>
  <si>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</si>
  <si>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</si>
  <si>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</si>
  <si>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</si>
  <si>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</si>
  <si>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</si>
  <si>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</si>
  <si>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</si>
  <si>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</si>
  <si>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</si>
  <si>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</si>
  <si>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</si>
  <si>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</si>
  <si>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</si>
  <si>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</si>
  <si>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</si>
  <si>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</si>
  <si>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</si>
  <si>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</si>
  <si>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</si>
  <si>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</si>
  <si>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</si>
  <si>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</si>
  <si>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</si>
  <si>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</si>
  <si>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</si>
  <si>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</si>
  <si>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</si>
  <si>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</si>
  <si>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</si>
  <si>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</si>
  <si>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</si>
  <si>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</si>
  <si>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</si>
  <si>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</si>
  <si>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</si>
  <si>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</si>
  <si>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</si>
  <si>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</si>
  <si>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</si>
  <si>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</si>
  <si>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</si>
  <si>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</si>
  <si>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</si>
  <si>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</si>
  <si>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</si>
  <si>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</si>
  <si>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</si>
  <si>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</si>
  <si>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</si>
  <si>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</si>
  <si>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</si>
  <si>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</si>
  <si>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</si>
  <si>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</si>
  <si>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</si>
  <si>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</si>
  <si>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</si>
  <si>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</si>
  <si>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</si>
  <si>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</si>
  <si>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</si>
  <si>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</si>
  <si>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</si>
  <si>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</si>
  <si>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</si>
  <si>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</si>
  <si>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</si>
  <si>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</si>
  <si>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</si>
  <si>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</si>
  <si>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</si>
  <si>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</si>
  <si>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</si>
  <si>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</si>
  <si>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</si>
  <si>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</si>
  <si>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</si>
  <si>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</si>
  <si>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</si>
  <si>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</si>
  <si>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</si>
  <si>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</si>
  <si>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</si>
  <si>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</si>
  <si>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</si>
  <si>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</si>
  <si>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</si>
  <si>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</si>
  <si>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</si>
  <si>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</si>
  <si>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</si>
  <si>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</si>
  <si>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</si>
  <si>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</si>
  <si>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</si>
  <si>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</si>
  <si>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</si>
  <si>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</si>
  <si>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</si>
  <si>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</si>
  <si>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</si>
  <si>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</si>
  <si>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</si>
  <si>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</si>
  <si>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</si>
  <si>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</si>
  <si>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</si>
  <si>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</si>
  <si>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</si>
  <si>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</si>
  <si>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</si>
  <si>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</si>
  <si>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</si>
  <si>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</si>
  <si>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</si>
  <si>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</si>
  <si>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</si>
  <si>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</si>
  <si>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</si>
  <si>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</si>
  <si>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</si>
  <si>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</si>
  <si>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</si>
  <si>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</si>
  <si>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</si>
  <si>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</si>
  <si>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</si>
  <si>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</si>
  <si>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</si>
  <si>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</si>
  <si>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</si>
  <si>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</si>
  <si>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</si>
  <si>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</si>
  <si>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</si>
  <si>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</si>
  <si>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</si>
  <si>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</si>
  <si>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</si>
  <si>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</si>
  <si>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</si>
  <si>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</si>
  <si>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</si>
  <si>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</si>
  <si>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</si>
  <si>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</si>
  <si>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</si>
  <si>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</si>
  <si>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</si>
  <si>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</si>
  <si>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</si>
  <si>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</si>
  <si>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</si>
  <si>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</si>
  <si>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</si>
  <si>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</si>
  <si>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</si>
  <si>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</si>
  <si>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</si>
  <si>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</si>
  <si>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</si>
  <si>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</si>
  <si>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</si>
  <si>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</si>
  <si>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</si>
  <si>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</si>
  <si>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</si>
  <si>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</si>
  <si>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</si>
  <si>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</si>
  <si>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</si>
  <si>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</si>
  <si>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</si>
  <si>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</si>
  <si>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</si>
  <si>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</si>
  <si>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</si>
  <si>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</si>
  <si>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</si>
  <si>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</si>
  <si>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</si>
  <si>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</si>
  <si>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</si>
  <si>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</si>
  <si>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</si>
  <si>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</si>
  <si>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</si>
  <si>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</si>
  <si>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</si>
  <si>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</si>
  <si>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</si>
  <si>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</si>
  <si>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</si>
  <si>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</si>
  <si>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</si>
  <si>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</si>
  <si>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</si>
  <si>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</si>
  <si>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</si>
  <si>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</si>
  <si>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</si>
  <si>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</si>
  <si>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</si>
  <si>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</si>
  <si>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</si>
  <si>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</si>
  <si>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</si>
  <si>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</si>
  <si>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</si>
  <si>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</si>
  <si>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</si>
  <si>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</si>
  <si>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</si>
  <si>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</si>
  <si>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</si>
  <si>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</si>
  <si>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</si>
  <si>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</si>
  <si>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</si>
  <si>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</si>
  <si>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</si>
  <si>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</si>
  <si>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</si>
  <si>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</si>
  <si>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</si>
  <si>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</si>
  <si>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</si>
  <si>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</si>
  <si>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</si>
  <si>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</si>
  <si>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</si>
  <si>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</si>
  <si>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</si>
  <si>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</si>
  <si>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</si>
  <si>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</si>
  <si>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</si>
  <si>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</si>
  <si>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</si>
  <si>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</si>
  <si>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</si>
  <si>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</si>
  <si>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</si>
  <si>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</si>
  <si>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</si>
  <si>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</si>
  <si>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</si>
  <si>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</si>
  <si>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</si>
  <si>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</si>
  <si>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</si>
  <si>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</si>
  <si>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</si>
  <si>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</si>
  <si>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</si>
  <si>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</si>
  <si>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</si>
  <si>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</si>
  <si>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</si>
  <si>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</si>
  <si>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</si>
  <si>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</si>
  <si>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</si>
  <si>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</si>
  <si>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</si>
  <si>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</si>
  <si>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</si>
  <si>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</si>
  <si>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</si>
  <si>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</si>
  <si>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</si>
  <si>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</si>
  <si>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</si>
  <si>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</si>
  <si>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</si>
  <si>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</si>
  <si>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</si>
  <si>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</si>
  <si>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</si>
  <si>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</si>
  <si>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</si>
  <si>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</si>
  <si>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</si>
  <si>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</si>
  <si>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</si>
  <si>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</si>
  <si>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</si>
  <si>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</si>
  <si>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</si>
  <si>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</si>
  <si>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</si>
  <si>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</si>
  <si>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</si>
  <si>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</si>
  <si>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</si>
  <si>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</si>
  <si>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</si>
  <si>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</si>
  <si>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</si>
  <si>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</si>
  <si>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</si>
  <si>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</si>
  <si>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</si>
  <si>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</si>
  <si>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</si>
  <si>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</si>
  <si>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</si>
  <si>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</si>
  <si>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</si>
  <si>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</si>
  <si>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</si>
  <si>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</si>
  <si>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</si>
  <si>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</si>
  <si>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</si>
  <si>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</si>
  <si>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</si>
  <si>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</si>
  <si>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</si>
  <si>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</si>
  <si>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</si>
  <si>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</si>
  <si>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</si>
  <si>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</si>
  <si>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</si>
  <si>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</si>
  <si>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</si>
  <si>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</si>
  <si>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</si>
  <si>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</si>
  <si>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</si>
  <si>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</si>
  <si>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</si>
  <si>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</si>
  <si>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</si>
  <si>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</si>
  <si>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</si>
  <si>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</si>
  <si>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</si>
  <si>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</si>
  <si>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</si>
  <si>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</si>
  <si>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</si>
  <si>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</si>
  <si>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</si>
  <si>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</si>
  <si>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</si>
  <si>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</si>
  <si>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</si>
  <si>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</si>
  <si>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</si>
  <si>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</si>
  <si>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</si>
  <si>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</si>
  <si>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</si>
  <si>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</si>
  <si>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</si>
  <si>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</si>
  <si>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</si>
  <si>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</si>
  <si>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</si>
  <si>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</si>
  <si>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</si>
  <si>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</si>
  <si>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</si>
  <si>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</si>
  <si>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</si>
  <si>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</si>
  <si>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</si>
  <si>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</si>
  <si>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</si>
  <si>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</si>
  <si>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</si>
  <si>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</si>
  <si>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</si>
  <si>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</si>
  <si>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</si>
  <si>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</si>
  <si>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</si>
  <si>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</si>
  <si>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</si>
  <si>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</si>
  <si>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</si>
  <si>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</si>
  <si>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</si>
  <si>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</si>
  <si>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</si>
  <si>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</si>
  <si>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</si>
  <si>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</si>
  <si>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</si>
  <si>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</si>
  <si>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</si>
  <si>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</si>
  <si>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</si>
  <si>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</si>
  <si>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</si>
  <si>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</si>
  <si>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</si>
  <si>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</si>
  <si>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</si>
  <si>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</si>
  <si>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</si>
  <si>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</si>
  <si>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</si>
  <si>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</si>
  <si>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</si>
  <si>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</si>
  <si>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</si>
  <si>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</si>
  <si>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</si>
  <si>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</si>
  <si>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</si>
  <si>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</si>
  <si>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</si>
  <si>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</si>
  <si>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</si>
  <si>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</si>
  <si>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</si>
  <si>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</si>
  <si>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</si>
  <si>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</si>
  <si>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</si>
  <si>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</si>
  <si>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</si>
  <si>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</si>
  <si>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</si>
  <si>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</si>
  <si>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</si>
  <si>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</si>
  <si>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</si>
  <si>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</si>
  <si>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</si>
  <si>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</si>
  <si>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</si>
  <si>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</si>
  <si>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</si>
  <si>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</si>
  <si>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</si>
  <si>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</si>
  <si>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</si>
  <si>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</si>
  <si>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</si>
  <si>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</si>
  <si>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</si>
  <si>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</si>
  <si>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</si>
  <si>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</si>
  <si>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</si>
  <si>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</si>
  <si>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</si>
  <si>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</si>
  <si>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</si>
  <si>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</si>
  <si>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</si>
  <si>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</si>
  <si>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</si>
  <si>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</si>
  <si>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</si>
  <si>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</si>
  <si>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</si>
  <si>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</si>
  <si>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</si>
  <si>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</si>
  <si>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</si>
  <si>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</si>
  <si>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</si>
  <si>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</si>
  <si>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</si>
  <si>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</si>
  <si>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</si>
  <si>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</si>
  <si>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</si>
  <si>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</si>
  <si>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</si>
  <si>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</si>
  <si>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</si>
  <si>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</si>
  <si>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</si>
  <si>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</si>
  <si>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</si>
  <si>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</si>
  <si>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</si>
  <si>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</si>
  <si>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</si>
  <si>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</si>
  <si>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</si>
  <si>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</si>
  <si>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</si>
  <si>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</si>
  <si>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</si>
  <si>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</si>
  <si>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</si>
  <si>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</si>
  <si>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</si>
  <si>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</si>
  <si>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</si>
  <si>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</si>
  <si>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</si>
  <si>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</si>
  <si>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</si>
  <si>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</si>
  <si>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</si>
  <si>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</si>
  <si>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</si>
  <si>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</si>
  <si>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</si>
  <si>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</si>
  <si>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</si>
  <si>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</si>
  <si>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</si>
  <si>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</si>
  <si>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</si>
  <si>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</si>
  <si>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</si>
  <si>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</si>
  <si>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</si>
  <si>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</si>
  <si>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</si>
  <si>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</si>
  <si>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</si>
  <si>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</si>
  <si>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</si>
  <si>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</si>
  <si>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</si>
  <si>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</si>
  <si>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</si>
  <si>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</si>
  <si>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</si>
  <si>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</si>
  <si>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</si>
  <si>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</si>
  <si>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</si>
  <si>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</si>
  <si>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</si>
  <si>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</si>
  <si>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</si>
  <si>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</si>
  <si>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</si>
  <si>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</si>
  <si>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</si>
  <si>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</si>
  <si>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</si>
  <si>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</si>
  <si>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</si>
  <si>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</si>
  <si>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</si>
  <si>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</si>
  <si>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</si>
  <si>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</si>
  <si>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</si>
  <si>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</si>
  <si>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</si>
  <si>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</si>
  <si>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</si>
  <si>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</si>
  <si>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</si>
  <si>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</si>
  <si>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</si>
  <si>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</si>
  <si>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</si>
  <si>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</si>
  <si>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</si>
  <si>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</si>
  <si>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</si>
  <si>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</si>
  <si>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</si>
  <si>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</si>
  <si>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</si>
  <si>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</si>
  <si>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</si>
  <si>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</si>
  <si>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</si>
  <si>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</si>
  <si>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</si>
  <si>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</si>
  <si>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</si>
  <si>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</si>
  <si>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</si>
  <si>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</si>
  <si>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</si>
  <si>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</si>
  <si>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</si>
  <si>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</si>
  <si>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</si>
  <si>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</si>
  <si>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</si>
  <si>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</si>
  <si>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</si>
  <si>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</si>
  <si>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</si>
  <si>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</si>
  <si>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</si>
  <si>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</si>
  <si>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</si>
  <si>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</si>
  <si>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</si>
  <si>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</si>
  <si>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</si>
  <si>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</si>
  <si>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</si>
  <si>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</si>
  <si>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</si>
  <si>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</si>
  <si>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</si>
  <si>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</si>
  <si>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</si>
  <si>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</si>
  <si>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</si>
  <si>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</si>
  <si>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</si>
  <si>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</si>
  <si>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</si>
  <si>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</si>
  <si>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</si>
  <si>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</si>
  <si>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</si>
  <si>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</si>
  <si>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</si>
  <si>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</si>
  <si>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</si>
  <si>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</si>
  <si>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</si>
  <si>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</si>
  <si>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</si>
  <si>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</si>
  <si>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</si>
  <si>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</si>
  <si>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</si>
  <si>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</si>
  <si>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</si>
  <si>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</si>
  <si>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</si>
  <si>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</si>
  <si>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</si>
  <si>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</si>
  <si>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</si>
  <si>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</si>
  <si>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</si>
  <si>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</si>
  <si>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</si>
  <si>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</si>
  <si>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</si>
  <si>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</si>
  <si>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</si>
  <si>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</si>
  <si>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</si>
  <si>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</si>
  <si>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</si>
  <si>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</si>
  <si>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</si>
  <si>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</si>
  <si>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</si>
  <si>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</si>
  <si>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</si>
  <si>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</si>
  <si>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</si>
  <si>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</si>
  <si>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</si>
  <si>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</si>
  <si>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</si>
  <si>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</si>
  <si>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</si>
  <si>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</si>
  <si>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</si>
  <si>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</si>
  <si>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</si>
  <si>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</si>
  <si>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</si>
  <si>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</si>
  <si>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</si>
  <si>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</si>
  <si>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</si>
  <si>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</si>
  <si>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</si>
  <si>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</si>
  <si>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</si>
  <si>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</si>
  <si>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</si>
  <si>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</si>
  <si>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</si>
  <si>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</si>
  <si>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</si>
  <si>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</si>
  <si>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</si>
  <si>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</si>
  <si>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</si>
  <si>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</si>
  <si>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</si>
  <si>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</si>
  <si>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</si>
  <si>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</si>
  <si>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</si>
  <si>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</si>
  <si>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</si>
  <si>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</si>
  <si>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</si>
  <si>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</si>
  <si>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</si>
  <si>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</si>
  <si>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</si>
  <si>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</si>
  <si>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</si>
  <si>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</si>
  <si>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</si>
  <si>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</si>
  <si>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</si>
  <si>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</si>
  <si>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</si>
  <si>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</si>
  <si>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</si>
  <si>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</si>
  <si>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</si>
  <si>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</si>
  <si>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</si>
  <si>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</si>
  <si>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</si>
  <si>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</si>
  <si>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</si>
  <si>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</si>
  <si>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</si>
  <si>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</si>
  <si>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</si>
  <si>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</si>
  <si>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</si>
  <si>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</si>
  <si>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</si>
  <si>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</si>
  <si>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</si>
  <si>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</si>
  <si>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</si>
  <si>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</si>
  <si>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</si>
  <si>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</si>
  <si>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</si>
  <si>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</si>
  <si>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</si>
  <si>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</si>
  <si>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</si>
  <si>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</si>
  <si>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</si>
  <si>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</si>
  <si>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</si>
  <si>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</si>
  <si>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</si>
  <si>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</si>
  <si>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</si>
  <si>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</si>
  <si>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</si>
  <si>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</si>
  <si>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</si>
  <si>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</si>
  <si>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</si>
  <si>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</si>
  <si>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</si>
  <si>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</si>
  <si>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</si>
  <si>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</si>
  <si>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</si>
  <si>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</si>
  <si>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</si>
  <si>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</si>
  <si>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</si>
  <si>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</si>
  <si>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</si>
  <si>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</si>
  <si>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</si>
  <si>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</si>
  <si>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</si>
  <si>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</si>
  <si>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</si>
  <si>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</si>
  <si>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</si>
  <si>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</si>
  <si>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</si>
  <si>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</si>
  <si>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</si>
  <si>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</si>
  <si>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</si>
  <si>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</si>
  <si>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</si>
  <si>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</si>
  <si>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</si>
  <si>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</si>
  <si>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</si>
  <si>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</si>
  <si>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</si>
  <si>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</si>
  <si>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</si>
  <si>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</si>
  <si>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</si>
  <si>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</si>
  <si>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</si>
  <si>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</si>
  <si>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</si>
  <si>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</si>
  <si>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</si>
  <si>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</si>
  <si>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</si>
  <si>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</si>
  <si>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</si>
  <si>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</si>
  <si>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</si>
  <si>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</si>
  <si>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</si>
  <si>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</si>
  <si>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</si>
  <si>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</si>
  <si>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</si>
  <si>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</si>
  <si>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</si>
  <si>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</si>
  <si>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</si>
  <si>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</si>
  <si>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</si>
  <si>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</si>
  <si>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</si>
  <si>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</si>
  <si>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</si>
  <si>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</si>
  <si>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</si>
  <si>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</si>
  <si>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</si>
  <si>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</si>
  <si>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</si>
  <si>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</si>
  <si>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</si>
  <si>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</si>
  <si>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</si>
  <si>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</si>
  <si>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</si>
  <si>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</si>
  <si>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</si>
  <si>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</si>
  <si>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</si>
  <si>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</si>
  <si>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</si>
  <si>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</si>
  <si>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</si>
  <si>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</si>
  <si>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</si>
  <si>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</si>
  <si>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</si>
  <si>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</si>
  <si>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</si>
  <si>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</si>
  <si>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</si>
  <si>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</si>
  <si>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</si>
  <si>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</si>
  <si>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</si>
  <si>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</si>
  <si>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</si>
  <si>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</si>
  <si>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</si>
  <si>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</si>
  <si>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</si>
  <si>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</si>
  <si>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</si>
  <si>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</si>
  <si>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</si>
  <si>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</si>
  <si>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</si>
  <si>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</si>
  <si>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</si>
  <si>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</si>
  <si>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</si>
  <si>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</si>
  <si>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</si>
  <si>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</si>
  <si>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</si>
  <si>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</si>
  <si>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</si>
  <si>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</si>
  <si>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</si>
  <si>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</si>
  <si>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</si>
  <si>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</si>
  <si>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</si>
  <si>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</si>
  <si>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</si>
  <si>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</si>
  <si>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</si>
  <si>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</si>
  <si>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</si>
  <si>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</si>
  <si>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</si>
  <si>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</si>
  <si>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</si>
  <si>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</si>
  <si>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</si>
  <si>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</si>
  <si>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</si>
  <si>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</si>
  <si>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</si>
  <si>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</si>
  <si>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</si>
  <si>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</si>
  <si>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</si>
  <si>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</si>
  <si>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</si>
  <si>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</si>
  <si>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</si>
  <si>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</si>
  <si>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</si>
  <si>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</si>
  <si>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</si>
  <si>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</si>
  <si>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</si>
  <si>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</si>
  <si>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</si>
  <si>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</si>
  <si>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</si>
  <si>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</si>
  <si>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</si>
  <si>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</si>
  <si>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</si>
  <si>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</si>
  <si>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</si>
  <si>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</si>
  <si>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</si>
  <si>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</si>
  <si>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</si>
  <si>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</si>
  <si>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</si>
  <si>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</si>
  <si>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</si>
  <si>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</si>
  <si>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</si>
  <si>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</si>
  <si>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</si>
  <si>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</si>
  <si>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</si>
  <si>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</si>
  <si>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</si>
  <si>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</si>
  <si>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</si>
  <si>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</si>
  <si>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</si>
  <si>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</si>
  <si>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</si>
  <si>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</si>
  <si>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</si>
  <si>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</si>
  <si>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</si>
  <si>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</si>
  <si>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</si>
  <si>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</si>
  <si>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</si>
  <si>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</si>
  <si>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</si>
  <si>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</si>
  <si>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</si>
  <si>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</si>
  <si>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</si>
  <si>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</si>
  <si>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</si>
  <si>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</si>
  <si>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</si>
  <si>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</si>
  <si>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</si>
  <si>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</si>
  <si>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</si>
  <si>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</si>
  <si>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</si>
  <si>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</si>
  <si>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</si>
  <si>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</si>
  <si>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</si>
  <si>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</si>
  <si>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</si>
  <si>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</si>
  <si>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</si>
  <si>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</si>
  <si>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</si>
  <si>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</si>
  <si>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</si>
  <si>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</si>
  <si>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</si>
  <si>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</si>
  <si>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</si>
  <si>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</si>
  <si>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</si>
  <si>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</si>
  <si>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</si>
  <si>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</si>
  <si>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</si>
  <si>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</si>
  <si>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</si>
  <si>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</si>
  <si>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</si>
  <si>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</si>
  <si>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</si>
  <si>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</si>
  <si>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</si>
  <si>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</si>
  <si>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</si>
  <si>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</si>
  <si>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</si>
  <si>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</si>
  <si>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</si>
  <si>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</si>
  <si>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</si>
  <si>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</si>
  <si>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</si>
  <si>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</si>
  <si>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</si>
  <si>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</si>
  <si>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</si>
  <si>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</si>
  <si>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</si>
  <si>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</si>
  <si>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</si>
  <si>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</si>
  <si>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</si>
  <si>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</si>
  <si>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</si>
  <si>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</si>
  <si>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</si>
  <si>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</si>
  <si>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</si>
  <si>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</si>
  <si>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</si>
  <si>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</si>
  <si>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</si>
  <si>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</si>
  <si>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</si>
  <si>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</si>
  <si>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</si>
  <si>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</si>
  <si>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</si>
  <si>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</si>
  <si>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</si>
  <si>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</si>
  <si>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</si>
  <si>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</si>
  <si>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</si>
  <si>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</si>
  <si>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</si>
  <si>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</si>
  <si>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</si>
  <si>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</si>
  <si>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</si>
  <si>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</si>
  <si>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</si>
  <si>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</si>
  <si>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</si>
  <si>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</si>
  <si>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</si>
  <si>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</si>
  <si>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</si>
  <si>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</si>
  <si>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</si>
  <si>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</si>
  <si>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</si>
  <si>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</si>
  <si>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</si>
  <si>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</si>
  <si>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</si>
  <si>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</si>
  <si>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</si>
  <si>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</si>
  <si>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</si>
  <si>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</si>
  <si>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</si>
  <si>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</si>
  <si>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</si>
  <si>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</si>
  <si>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</si>
  <si>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</si>
  <si>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</si>
  <si>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</si>
  <si>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</si>
  <si>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</si>
  <si>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</si>
  <si>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</si>
  <si>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</si>
  <si>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</si>
  <si>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</si>
  <si>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</si>
  <si>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</si>
  <si>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</si>
  <si>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</si>
  <si>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</si>
  <si>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</si>
  <si>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</si>
  <si>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</si>
  <si>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</si>
  <si>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</si>
  <si>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</si>
  <si>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</si>
  <si>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</si>
  <si>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</si>
  <si>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</si>
  <si>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</si>
  <si>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</si>
  <si>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</si>
  <si>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</si>
  <si>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</si>
  <si>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</si>
  <si>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</si>
  <si>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</si>
  <si>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</si>
  <si>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</si>
  <si>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</si>
  <si>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</si>
  <si>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</si>
  <si>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</si>
  <si>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</si>
  <si>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</si>
  <si>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</si>
  <si>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</si>
  <si>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</si>
  <si>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</si>
  <si>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</si>
  <si>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</si>
  <si>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</si>
  <si>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</si>
  <si>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</si>
  <si>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</si>
  <si>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</si>
  <si>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</si>
  <si>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</si>
  <si>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</si>
  <si>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</si>
  <si>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</si>
  <si>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</si>
  <si>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</si>
  <si>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</si>
  <si>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</si>
  <si>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</si>
  <si>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</si>
  <si>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</si>
  <si>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</si>
  <si>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</si>
  <si>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</si>
  <si>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</si>
  <si>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</si>
  <si>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</si>
  <si>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</si>
  <si>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</si>
  <si>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</si>
  <si>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</si>
  <si>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</si>
  <si>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</si>
  <si>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</si>
  <si>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</si>
  <si>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</si>
  <si>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</si>
  <si>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</si>
  <si>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</si>
  <si>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</si>
  <si>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</si>
  <si>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</si>
  <si>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</si>
  <si>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</si>
  <si>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</si>
  <si>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</si>
  <si>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</si>
  <si>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</si>
  <si>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</si>
  <si>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</si>
  <si>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</si>
  <si>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</si>
  <si>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</si>
  <si>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</si>
  <si>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</si>
  <si>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</si>
  <si>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</si>
  <si>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</si>
  <si>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</si>
  <si>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</si>
  <si>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</si>
  <si>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</si>
  <si>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</si>
  <si>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</si>
  <si>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</si>
  <si>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</si>
  <si>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</si>
  <si>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</si>
  <si>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</si>
  <si>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</si>
  <si>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</si>
  <si>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</si>
  <si>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</si>
  <si>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</si>
  <si>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</si>
  <si>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</si>
  <si>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</si>
  <si>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</si>
  <si>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</si>
  <si>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</si>
  <si>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</si>
  <si>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</si>
  <si>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</si>
  <si>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</si>
  <si>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</si>
  <si>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</si>
  <si>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</si>
  <si>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</si>
  <si>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</si>
  <si>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</si>
  <si>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</si>
  <si>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</si>
  <si>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</si>
  <si>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</si>
  <si>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</si>
  <si>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</si>
  <si>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</si>
  <si>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</si>
  <si>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</si>
  <si>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</si>
  <si>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</si>
  <si>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</si>
  <si>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</si>
  <si>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</si>
  <si>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</si>
  <si>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</si>
  <si>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</si>
  <si>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</si>
  <si>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</si>
  <si>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</si>
  <si>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</si>
  <si>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</si>
  <si>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</si>
  <si>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</si>
  <si>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</si>
  <si>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</si>
  <si>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</si>
  <si>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</si>
  <si>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</si>
  <si>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</si>
  <si>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</si>
  <si>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</si>
  <si>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</si>
  <si>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</si>
  <si>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</si>
  <si>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</si>
  <si>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</si>
  <si>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</si>
  <si>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</si>
  <si>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</si>
  <si>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</si>
  <si>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</si>
  <si>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</si>
  <si>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</si>
  <si>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</si>
  <si>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</si>
  <si>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</si>
  <si>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</si>
  <si>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</si>
  <si>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</si>
  <si>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</si>
  <si>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</si>
  <si>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</si>
  <si>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</si>
  <si>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</si>
  <si>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</si>
  <si>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</si>
  <si>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</si>
  <si>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</si>
  <si>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</si>
  <si>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</si>
  <si>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</si>
  <si>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</si>
  <si>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</si>
  <si>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</si>
  <si>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</si>
  <si>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</si>
  <si>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</si>
  <si>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</si>
  <si>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</si>
  <si>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</si>
  <si>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</si>
  <si>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</si>
  <si>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</si>
  <si>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</si>
  <si>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</si>
  <si>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</si>
  <si>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</si>
  <si>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</si>
  <si>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</si>
  <si>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</si>
  <si>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</si>
  <si>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</si>
  <si>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</si>
  <si>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</si>
  <si>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</si>
  <si>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</si>
  <si>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</si>
  <si>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</si>
  <si>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</si>
  <si>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</si>
  <si>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</si>
  <si>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</si>
  <si>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</si>
  <si>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</si>
  <si>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</si>
  <si>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</si>
  <si>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</si>
  <si>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</si>
  <si>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</si>
  <si>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</si>
  <si>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</si>
  <si>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</si>
  <si>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</si>
  <si>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</si>
  <si>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</si>
  <si>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</si>
  <si>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</si>
  <si>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</si>
  <si>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</si>
  <si>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</si>
  <si>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</si>
  <si>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</si>
  <si>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</si>
  <si>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</si>
  <si>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</si>
  <si>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</si>
  <si>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</si>
  <si>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</si>
  <si>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</si>
  <si>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</si>
  <si>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</si>
  <si>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</si>
  <si>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</si>
  <si>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</si>
  <si>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</si>
  <si>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</si>
  <si>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</si>
  <si>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</si>
  <si>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</si>
  <si>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</si>
  <si>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</si>
  <si>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</si>
  <si>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</si>
  <si>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</si>
  <si>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</si>
  <si>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</si>
  <si>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</si>
  <si>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</si>
  <si>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</si>
  <si>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</si>
  <si>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</si>
  <si>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</si>
  <si>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</si>
  <si>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</si>
  <si>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</si>
  <si>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</si>
  <si>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</si>
  <si>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</si>
  <si>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</si>
  <si>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</si>
  <si>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</si>
  <si>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</si>
  <si>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</si>
  <si>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</si>
  <si>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</si>
  <si>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</si>
  <si>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</si>
  <si>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</si>
  <si>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</si>
  <si>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</si>
  <si>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</si>
  <si>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</si>
  <si>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</si>
  <si>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</si>
  <si>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</si>
  <si>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</si>
  <si>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</si>
  <si>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</si>
  <si>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</si>
  <si>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</si>
  <si>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</si>
  <si>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</si>
  <si>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</si>
  <si>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</si>
  <si>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</si>
  <si>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</si>
  <si>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</si>
  <si>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</si>
  <si>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</si>
  <si>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</si>
  <si>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</si>
  <si>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</si>
  <si>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</si>
  <si>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</si>
  <si>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</si>
  <si>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</si>
  <si>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</si>
  <si>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</si>
  <si>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</si>
  <si>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</si>
  <si>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</si>
  <si>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</si>
  <si>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</si>
  <si>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</si>
  <si>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</si>
  <si>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</si>
  <si>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</si>
  <si>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</si>
  <si>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</si>
  <si>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</si>
  <si>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</si>
  <si>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</si>
  <si>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</si>
  <si>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</si>
  <si>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</si>
  <si>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</si>
  <si>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</si>
  <si>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</si>
  <si>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</si>
  <si>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</si>
  <si>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</si>
  <si>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</si>
  <si>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</si>
  <si>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</si>
  <si>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</si>
  <si>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</si>
  <si>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</si>
  <si>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</si>
  <si>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</si>
  <si>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</si>
  <si>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</si>
  <si>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</si>
  <si>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</si>
  <si>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</si>
  <si>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</si>
  <si>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</si>
  <si>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</si>
  <si>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</si>
  <si>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</si>
  <si>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</si>
  <si>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</si>
  <si>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</si>
  <si>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</si>
  <si>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</si>
  <si>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</si>
  <si>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</si>
  <si>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</si>
  <si>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</si>
  <si>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</si>
  <si>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</si>
  <si>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</si>
  <si>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</si>
  <si>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</si>
  <si>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</si>
  <si>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</si>
  <si>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</si>
  <si>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</si>
  <si>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</si>
  <si>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</si>
  <si>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</si>
  <si>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</si>
  <si>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</si>
  <si>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</si>
  <si>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</si>
  <si>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</si>
  <si>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</si>
  <si>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</si>
  <si>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</si>
  <si>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</si>
  <si>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</si>
  <si>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</si>
  <si>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</si>
  <si>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</si>
  <si>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</si>
  <si>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</si>
  <si>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</si>
  <si>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</si>
  <si>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</si>
  <si>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</si>
  <si>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</si>
  <si>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</si>
  <si>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</si>
  <si>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</si>
  <si>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</si>
  <si>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</si>
  <si>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</si>
  <si>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</si>
  <si>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</si>
  <si>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</si>
  <si>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</si>
  <si>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</si>
  <si>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</si>
  <si>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</si>
  <si>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</si>
  <si>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</si>
  <si>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</si>
  <si>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</si>
  <si>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</si>
  <si>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</si>
  <si>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</si>
  <si>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</si>
  <si>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</si>
  <si>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</si>
  <si>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</si>
  <si>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</si>
  <si>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</si>
  <si>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</si>
  <si>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</si>
  <si>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</si>
  <si>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</si>
  <si>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</si>
  <si>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</si>
  <si>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</si>
  <si>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</si>
  <si>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</si>
  <si>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</si>
  <si>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</si>
  <si>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</si>
  <si>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</si>
  <si>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</si>
  <si>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</si>
  <si>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</si>
  <si>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</si>
  <si>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</si>
  <si>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</si>
  <si>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</si>
  <si>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</si>
  <si>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</si>
  <si>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</si>
  <si>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</si>
  <si>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</si>
  <si>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</si>
  <si>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</si>
  <si>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</si>
  <si>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</si>
  <si>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</si>
  <si>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</si>
  <si>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</si>
  <si>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</si>
  <si>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</si>
  <si>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</si>
  <si>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</si>
  <si>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</si>
  <si>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</si>
  <si>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</si>
  <si>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</si>
  <si>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</si>
  <si>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</si>
  <si>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</si>
  <si>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</si>
  <si>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</si>
  <si>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</si>
  <si>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</si>
  <si>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</si>
  <si>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</si>
  <si>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</si>
  <si>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</si>
  <si>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</si>
  <si>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</si>
  <si>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</si>
  <si>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</si>
  <si>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</si>
  <si>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</si>
  <si>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</si>
  <si>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</si>
  <si>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</si>
  <si>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</si>
  <si>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</si>
  <si>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</si>
  <si>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</si>
  <si>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</si>
  <si>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</si>
  <si>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</si>
  <si>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</si>
  <si>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</si>
  <si>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</si>
  <si>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</si>
  <si>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</si>
  <si>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</si>
  <si>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</si>
  <si>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</si>
  <si>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</si>
  <si>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</si>
  <si>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</si>
  <si>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</si>
  <si>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</si>
  <si>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</si>
  <si>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</si>
  <si>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</si>
  <si>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</si>
  <si>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</si>
  <si>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</si>
  <si>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</si>
  <si>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</si>
  <si>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</si>
  <si>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</si>
  <si>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</si>
  <si>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</si>
  <si>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</si>
  <si>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</si>
  <si>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</si>
  <si>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</si>
  <si>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</si>
  <si>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</si>
  <si>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</si>
  <si>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</si>
  <si>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</si>
  <si>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</si>
  <si>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</si>
  <si>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</si>
  <si>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</si>
  <si>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</si>
  <si>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</si>
  <si>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</si>
  <si>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</si>
  <si>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</si>
  <si>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</si>
  <si>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</si>
  <si>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</si>
  <si>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</si>
  <si>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</si>
  <si>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</si>
  <si>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</si>
  <si>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</si>
  <si>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</si>
  <si>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</si>
  <si>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</si>
  <si>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</si>
  <si>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</si>
  <si>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</si>
  <si>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</si>
  <si>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</si>
  <si>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</si>
  <si>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</si>
  <si>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</si>
  <si>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</si>
  <si>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</si>
  <si>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</si>
  <si>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</si>
  <si>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</si>
  <si>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</si>
  <si>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</si>
  <si>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</si>
  <si>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</si>
  <si>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</si>
  <si>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</si>
  <si>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</si>
  <si>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</si>
  <si>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</si>
  <si>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</si>
  <si>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</si>
  <si>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</si>
  <si>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</si>
  <si>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</si>
  <si>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</si>
  <si>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</si>
  <si>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</si>
  <si>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</si>
  <si>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</si>
  <si>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</si>
  <si>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</si>
  <si>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</si>
  <si>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</si>
  <si>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</si>
  <si>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</si>
  <si>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</si>
  <si>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</si>
  <si>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</si>
  <si>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</si>
  <si>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</si>
  <si>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</si>
  <si>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</si>
  <si>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</si>
  <si>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</si>
  <si>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</si>
  <si>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</si>
  <si>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</si>
  <si>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</si>
  <si>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</si>
  <si>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</si>
  <si>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</si>
  <si>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</si>
  <si>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</si>
  <si>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</si>
  <si>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</si>
  <si>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</si>
  <si>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</si>
  <si>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</si>
  <si>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</si>
  <si>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 xml:space="preserve">UNION TEMPORAL SEMILLEROS DE PAZ </t>
  </si>
  <si>
    <t xml:space="preserve">INSTITUTO COLOMBIANO DE BIENESTAR FAMILIAR </t>
  </si>
  <si>
    <t>7002432019</t>
  </si>
  <si>
    <t>Prestar los servicios hogares comunitarios de bienestar  de conformidad con las directrices lineamientos y parámetros establecidos por el ICBF en armonía con la política de estado para el desarrollo integral a la primera infancia de cero A SIEMPRE</t>
  </si>
  <si>
    <t>7003292018</t>
  </si>
  <si>
    <t>7001702018</t>
  </si>
  <si>
    <t xml:space="preserve">prestar el servicio de atención a niñas y niños y a mujeres gestantes en el marco de la política de estado para el desarrollo integral a la primera infancia de cero a siempre de conformidad con las directrices lineamientos y parámetros establecidos por el ICBF para los servicios de hogares comunitarios de bienestar FAMI </t>
  </si>
  <si>
    <t>7004072018</t>
  </si>
  <si>
    <t>Prestar los servicios Hogares Comunitarios de Bienestar familiar, de conformidad con las directrices, lineamientos y parámetros establecidos por el ICBF, en armonía con la política de estado para el desarrollo integral a la primera infancia de cero a siempre</t>
  </si>
  <si>
    <t>7001592018</t>
  </si>
  <si>
    <t>Prestar el servicio de atención a niños, niñas en el marco de la política de estados para el desarrollo integral a la primera infancia de cero a siempre de conformidad con las directrices lineamientos y parámetros establecidos por el ICBF para los servicios de hogares comunitarios de bienestar tradicional familiares</t>
  </si>
  <si>
    <t>7000712018</t>
  </si>
  <si>
    <t>Atender a la primera infancia en el marco de la estrategia de cero a siempre específicamente a los niños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</si>
  <si>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7002382017</t>
  </si>
  <si>
    <t>7005402016</t>
  </si>
  <si>
    <t>7005072016</t>
  </si>
  <si>
    <t>7003262016</t>
  </si>
  <si>
    <t>Atender a la primera infancia en el marco de la estrategia de cero a siempre específicamente a los niños niñas menores de cinco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</si>
  <si>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UNION TEMPORAL  SEMILLAS DE AMOR 2</t>
  </si>
  <si>
    <t>FUNDACION PROSPERIDAD PARA TODOS SIN LIMITES</t>
  </si>
  <si>
    <t>ASOCIACION PARA LA PRODUCCION AUTOGESTIONARIA Y SOSTENIBLE DE SUCRE ASPPAS</t>
  </si>
  <si>
    <t>07</t>
  </si>
  <si>
    <t>092013</t>
  </si>
  <si>
    <t>0122016</t>
  </si>
  <si>
    <t>092018</t>
  </si>
  <si>
    <t>022000</t>
  </si>
  <si>
    <t>Potenciar el desarrollo integral de niñas y niños de primera infancia a través de los servicios de educación inicial en el marco de la atención integral, con estrategias pertinentes oportunas y de calidad para el goce efectivo de los derechos.</t>
  </si>
  <si>
    <t>Brindar atencion a niños y niñas  de  1 a 5 años de familias con vulnerabilidad economica, cultural, social,psicologica con carencia de afecto y dezplazdos, al igual que mujeres gestantes en period de lactancia  en condiciones de vulnerabilidad o pobreza extrema</t>
  </si>
  <si>
    <t>COORDINAR en el programa de DESARROLLO INTEGRAL A LA PRIMERA INFANCIA DE CERO A SIEMPRE   en los municipios del Carmen de Bolívar y Sincelejo Sucre</t>
  </si>
  <si>
    <t xml:space="preserve">Potenciar el desarrollo integral de niñas y niños de primera infancia a través de los servicios de educación inicial en el marco de la atención integral, con estrategias pertinentes oportunas y de calidad para el goce efectivo de los derechos.
</t>
  </si>
  <si>
    <t>MONICA DEL CRISTO BARRIOS GAZABON</t>
  </si>
  <si>
    <t>CRA 9A NO 15 -128 BITAR</t>
  </si>
  <si>
    <t>3006570187</t>
  </si>
  <si>
    <t>7001412020</t>
  </si>
  <si>
    <t>Prestar los servicios de educación inicial en el marco de la atención integral en centros de desarrollo infantil -cdi-,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</si>
  <si>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CRA 9A NO 15 - 128</t>
  </si>
  <si>
    <t>mbgazabon@gmail.com</t>
  </si>
  <si>
    <t xml:space="preserve">OSCAR DAVID TAPIAS ROMERO </t>
  </si>
  <si>
    <t xml:space="preserve">CALLE 29F No 4B 13 URBANIZACIÓN BRISAS MARINAS </t>
  </si>
  <si>
    <t>3126370631</t>
  </si>
  <si>
    <t xml:space="preserve">funinsedes@gmail.com </t>
  </si>
  <si>
    <t xml:space="preserve">CALLE 29f No 4b 13 </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</si>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</sst>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B23" sqref="B23"/>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44201.400129629626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6" t="str">
        <f>HYPERLINK("#Integrante_1!B20","IDENTIFICACIÓN DEL OFERENTE")</f>
        <v>IDENTIFICACIÓN DEL OFERENTE</v>
      </c>
      <c r="C8" s="48"/>
      <c r="D8" s="160"/>
      <c r="E8" s="268" t="str">
        <f>HYPERLINK("#Integrante_1!A109","CAPACIDAD RESIDUAL")</f>
        <v>CAPACIDAD RESIDUAL</v>
      </c>
      <c r="F8" s="269"/>
      <c r="G8" s="270"/>
      <c r="H8" s="187"/>
      <c r="I8" s="186" t="str">
        <f>HYPERLINK("#Integrante_1!N162","DISCAPACIDAD")</f>
        <v>DISCAPACIDAD</v>
      </c>
      <c r="J8" s="188"/>
      <c r="K8" s="186" t="str">
        <f>HYPERLINK("#Integrante_1!A188","TRAYECTORIA")</f>
        <v>TRAYECTORIA</v>
      </c>
      <c r="L8" s="36"/>
      <c r="M8" s="36"/>
      <c r="N8" s="36"/>
      <c r="O8" s="43"/>
    </row>
    <row r="9" spans="1:20" ht="30.75" customHeight="1" thickBot="1" x14ac:dyDescent="0.3">
      <c r="A9" s="42"/>
      <c r="B9" s="186" t="str">
        <f>HYPERLINK("#Integrante_1!I20","DATOS CONTRATO INVITACIÓN")</f>
        <v>DATOS CONTRATO INVITACIÓN</v>
      </c>
      <c r="C9" s="48"/>
      <c r="D9" s="48"/>
      <c r="E9" s="268" t="str">
        <f>HYPERLINK("#Integrante_1!A162","TALENTO HUMANO")</f>
        <v>TALENTO HUMANO</v>
      </c>
      <c r="F9" s="269"/>
      <c r="G9" s="270"/>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3">
      <c r="A10" s="42"/>
      <c r="B10" s="186" t="str">
        <f>HYPERLINK("#Integrante_1!B48","EXPERIENCIA TERRITORIAL")</f>
        <v>EXPERIENCIA TERRITORIAL</v>
      </c>
      <c r="C10" s="48"/>
      <c r="D10" s="48"/>
      <c r="E10" s="268" t="str">
        <f>HYPERLINK("#Integrante_1!F162","INFRAESTRUCTURA")</f>
        <v>INFRAESTRUCTURA</v>
      </c>
      <c r="F10" s="269"/>
      <c r="G10" s="270"/>
      <c r="H10" s="187"/>
      <c r="I10" s="18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2724</v>
      </c>
      <c r="D15" s="35"/>
      <c r="E15" s="35"/>
      <c r="F15" s="5"/>
      <c r="G15" s="32" t="s">
        <v>1168</v>
      </c>
      <c r="H15" s="105" t="s">
        <v>187</v>
      </c>
      <c r="I15" s="32" t="s">
        <v>2629</v>
      </c>
      <c r="J15" s="110" t="s">
        <v>2637</v>
      </c>
      <c r="L15" s="265" t="s">
        <v>8</v>
      </c>
      <c r="M15" s="265"/>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v>900660064</v>
      </c>
      <c r="C20" s="5"/>
      <c r="D20" s="74"/>
      <c r="E20" s="161" t="s">
        <v>2669</v>
      </c>
      <c r="F20" s="195" t="s">
        <v>2681</v>
      </c>
      <c r="G20" s="5"/>
      <c r="H20" s="271"/>
      <c r="I20" s="150" t="s">
        <v>1156</v>
      </c>
      <c r="J20" s="151" t="s">
        <v>188</v>
      </c>
      <c r="K20" s="152">
        <v>461897800</v>
      </c>
      <c r="L20" s="153">
        <v>44193</v>
      </c>
      <c r="M20" s="153">
        <v>44201</v>
      </c>
      <c r="N20" s="136">
        <f>+(M20-L20)/30</f>
        <v>0.26666666666666666</v>
      </c>
      <c r="O20" s="139"/>
      <c r="U20" s="135"/>
      <c r="V20" s="107">
        <f ca="1">NOW()</f>
        <v>44201.400129629626</v>
      </c>
      <c r="W20" s="107">
        <f ca="1">NOW()</f>
        <v>44201.400129629626</v>
      </c>
    </row>
    <row r="21" spans="1:23" ht="30" customHeight="1" outlineLevel="1" x14ac:dyDescent="0.25">
      <c r="A21" s="9"/>
      <c r="B21" s="72"/>
      <c r="C21" s="5"/>
      <c r="D21" s="5"/>
      <c r="E21" s="5"/>
      <c r="F21" s="5"/>
      <c r="G21" s="5"/>
      <c r="H21" s="71"/>
      <c r="I21" s="150"/>
      <c r="J21" s="151"/>
      <c r="K21" s="152"/>
      <c r="L21" s="153"/>
      <c r="M21" s="153"/>
      <c r="N21" s="136">
        <f t="shared" ref="N21:N35" si="0">+(M21-L21)/30</f>
        <v>0</v>
      </c>
      <c r="O21" s="140"/>
    </row>
    <row r="22" spans="1:23" ht="30" customHeight="1" outlineLevel="1" x14ac:dyDescent="0.25">
      <c r="A22" s="9"/>
      <c r="B22" s="72"/>
      <c r="C22" s="5"/>
      <c r="D22" s="5"/>
      <c r="E22" s="5"/>
      <c r="F22" s="5"/>
      <c r="G22" s="5"/>
      <c r="H22" s="71"/>
      <c r="I22" s="150"/>
      <c r="J22" s="151"/>
      <c r="K22" s="152"/>
      <c r="L22" s="153"/>
      <c r="M22" s="153"/>
      <c r="N22" s="137">
        <f t="shared" ref="N22:N33" si="1">+(M22-L22)/30</f>
        <v>0</v>
      </c>
      <c r="O22" s="140"/>
    </row>
    <row r="23" spans="1:23" ht="30" customHeight="1" outlineLevel="1" x14ac:dyDescent="0.25">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5">
      <c r="A24" s="9"/>
      <c r="B24" s="103"/>
      <c r="C24" s="21"/>
      <c r="D24" s="21"/>
      <c r="E24" s="21"/>
      <c r="F24" s="5"/>
      <c r="G24" s="5"/>
      <c r="H24" s="71"/>
      <c r="I24" s="150"/>
      <c r="J24" s="151"/>
      <c r="K24" s="152"/>
      <c r="L24" s="153"/>
      <c r="M24" s="153"/>
      <c r="N24" s="137">
        <f t="shared" si="1"/>
        <v>0</v>
      </c>
      <c r="O24" s="140"/>
    </row>
    <row r="25" spans="1:23" ht="30" customHeight="1" outlineLevel="1" x14ac:dyDescent="0.25">
      <c r="A25" s="9"/>
      <c r="B25" s="103"/>
      <c r="C25" s="21"/>
      <c r="D25" s="21"/>
      <c r="E25" s="21"/>
      <c r="F25" s="5"/>
      <c r="G25" s="5"/>
      <c r="H25" s="71"/>
      <c r="I25" s="150"/>
      <c r="J25" s="151"/>
      <c r="K25" s="152"/>
      <c r="L25" s="153"/>
      <c r="M25" s="153"/>
      <c r="N25" s="137">
        <f t="shared" si="1"/>
        <v>0</v>
      </c>
      <c r="O25" s="140"/>
    </row>
    <row r="26" spans="1:23" ht="30" customHeight="1" outlineLevel="1" x14ac:dyDescent="0.25">
      <c r="A26" s="9"/>
      <c r="B26" s="103"/>
      <c r="C26" s="21"/>
      <c r="D26" s="21"/>
      <c r="E26" s="21"/>
      <c r="F26" s="5"/>
      <c r="G26" s="5"/>
      <c r="H26" s="71"/>
      <c r="I26" s="150"/>
      <c r="J26" s="151"/>
      <c r="K26" s="152"/>
      <c r="L26" s="153"/>
      <c r="M26" s="153"/>
      <c r="N26" s="137">
        <f t="shared" si="1"/>
        <v>0</v>
      </c>
      <c r="O26" s="140"/>
    </row>
    <row r="27" spans="1:23" ht="30" customHeight="1" outlineLevel="1" x14ac:dyDescent="0.25">
      <c r="A27" s="9"/>
      <c r="B27" s="103"/>
      <c r="C27" s="21"/>
      <c r="D27" s="21"/>
      <c r="E27" s="21"/>
      <c r="F27" s="5"/>
      <c r="G27" s="5"/>
      <c r="H27" s="71"/>
      <c r="I27" s="150"/>
      <c r="J27" s="151"/>
      <c r="K27" s="152"/>
      <c r="L27" s="153"/>
      <c r="M27" s="153"/>
      <c r="N27" s="137">
        <f t="shared" si="1"/>
        <v>0</v>
      </c>
      <c r="O27" s="140"/>
    </row>
    <row r="28" spans="1:23" ht="30" customHeight="1" outlineLevel="1" x14ac:dyDescent="0.25">
      <c r="A28" s="9"/>
      <c r="B28" s="103"/>
      <c r="C28" s="21"/>
      <c r="D28" s="21"/>
      <c r="E28" s="21"/>
      <c r="F28" s="5"/>
      <c r="G28" s="5"/>
      <c r="H28" s="71"/>
      <c r="I28" s="150"/>
      <c r="J28" s="151"/>
      <c r="K28" s="152"/>
      <c r="L28" s="153"/>
      <c r="M28" s="153"/>
      <c r="N28" s="137">
        <f t="shared" si="1"/>
        <v>0</v>
      </c>
      <c r="O28" s="140"/>
    </row>
    <row r="29" spans="1:23" ht="30" customHeight="1" outlineLevel="1" x14ac:dyDescent="0.25">
      <c r="A29" s="9"/>
      <c r="B29" s="72"/>
      <c r="C29" s="5"/>
      <c r="D29" s="5"/>
      <c r="E29" s="5"/>
      <c r="F29" s="5"/>
      <c r="G29" s="5"/>
      <c r="H29" s="71"/>
      <c r="I29" s="150"/>
      <c r="J29" s="151"/>
      <c r="K29" s="152"/>
      <c r="L29" s="153"/>
      <c r="M29" s="153"/>
      <c r="N29" s="137">
        <f t="shared" si="1"/>
        <v>0</v>
      </c>
      <c r="O29" s="140"/>
    </row>
    <row r="30" spans="1:23" ht="30" customHeight="1" outlineLevel="1" x14ac:dyDescent="0.25">
      <c r="A30" s="9"/>
      <c r="B30" s="72"/>
      <c r="C30" s="5"/>
      <c r="D30" s="5"/>
      <c r="E30" s="5"/>
      <c r="F30" s="5"/>
      <c r="G30" s="5"/>
      <c r="H30" s="71"/>
      <c r="I30" s="150"/>
      <c r="J30" s="151"/>
      <c r="K30" s="152"/>
      <c r="L30" s="153"/>
      <c r="M30" s="153"/>
      <c r="N30" s="137">
        <f t="shared" si="1"/>
        <v>0</v>
      </c>
      <c r="O30" s="140"/>
    </row>
    <row r="31" spans="1:23" ht="30" customHeight="1" outlineLevel="1" x14ac:dyDescent="0.25">
      <c r="A31" s="9"/>
      <c r="B31" s="72"/>
      <c r="C31" s="5"/>
      <c r="D31" s="5"/>
      <c r="E31" s="5"/>
      <c r="F31" s="5"/>
      <c r="G31" s="5"/>
      <c r="H31" s="71"/>
      <c r="I31" s="150"/>
      <c r="J31" s="151"/>
      <c r="K31" s="152"/>
      <c r="L31" s="153"/>
      <c r="M31" s="153"/>
      <c r="N31" s="137">
        <f t="shared" si="1"/>
        <v>0</v>
      </c>
      <c r="O31" s="140"/>
    </row>
    <row r="32" spans="1:23" ht="30" customHeight="1" outlineLevel="1" x14ac:dyDescent="0.25">
      <c r="A32" s="9"/>
      <c r="B32" s="72"/>
      <c r="C32" s="5"/>
      <c r="D32" s="5"/>
      <c r="E32" s="5"/>
      <c r="F32" s="5"/>
      <c r="G32" s="5"/>
      <c r="H32" s="71"/>
      <c r="I32" s="150"/>
      <c r="J32" s="151"/>
      <c r="K32" s="152"/>
      <c r="L32" s="153"/>
      <c r="M32" s="153"/>
      <c r="N32" s="137">
        <f t="shared" si="1"/>
        <v>0</v>
      </c>
      <c r="O32" s="140"/>
    </row>
    <row r="33" spans="1:16" ht="30" customHeight="1" outlineLevel="1" x14ac:dyDescent="0.25">
      <c r="A33" s="9"/>
      <c r="B33" s="72"/>
      <c r="C33" s="5"/>
      <c r="D33" s="5"/>
      <c r="E33" s="5"/>
      <c r="F33" s="5"/>
      <c r="G33" s="5"/>
      <c r="H33" s="71"/>
      <c r="I33" s="150"/>
      <c r="J33" s="151"/>
      <c r="K33" s="152"/>
      <c r="L33" s="153"/>
      <c r="M33" s="153"/>
      <c r="N33" s="137">
        <f t="shared" si="1"/>
        <v>0</v>
      </c>
      <c r="O33" s="140"/>
    </row>
    <row r="34" spans="1:16" ht="30" customHeight="1" outlineLevel="1" x14ac:dyDescent="0.25">
      <c r="A34" s="9"/>
      <c r="B34" s="72"/>
      <c r="C34" s="5"/>
      <c r="D34" s="5"/>
      <c r="E34" s="5"/>
      <c r="F34" s="5"/>
      <c r="G34" s="5"/>
      <c r="H34" s="71"/>
      <c r="I34" s="150"/>
      <c r="J34" s="151"/>
      <c r="K34" s="152"/>
      <c r="L34" s="153"/>
      <c r="M34" s="153"/>
      <c r="N34" s="137">
        <f t="shared" si="0"/>
        <v>0</v>
      </c>
      <c r="O34" s="140"/>
    </row>
    <row r="35" spans="1:16" ht="30" customHeight="1" outlineLevel="1" x14ac:dyDescent="0.25">
      <c r="A35" s="9"/>
      <c r="B35" s="72"/>
      <c r="C35" s="5"/>
      <c r="D35" s="5"/>
      <c r="E35" s="5"/>
      <c r="F35" s="5"/>
      <c r="G35" s="5"/>
      <c r="H35" s="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str">
        <f>VLOOKUP(B20,EAS!A2:B1439,2,0)</f>
        <v>FUNDACION INFANTIL SEMILLEROS DE ESPERANZA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t="s">
        <v>2723</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13" t="s">
        <v>2682</v>
      </c>
      <c r="C48" s="114" t="s">
        <v>31</v>
      </c>
      <c r="D48" s="112" t="s">
        <v>2683</v>
      </c>
      <c r="E48" s="146">
        <v>43800</v>
      </c>
      <c r="F48" s="146">
        <v>43921</v>
      </c>
      <c r="G48" s="173">
        <f>IF(AND(E48&lt;&gt;"",F48&lt;&gt;""),((F48-E48)/30),"")</f>
        <v>4.0333333333333332</v>
      </c>
      <c r="H48" s="124" t="s">
        <v>2684</v>
      </c>
      <c r="I48" s="115" t="s">
        <v>453</v>
      </c>
      <c r="J48" s="115" t="s">
        <v>966</v>
      </c>
      <c r="K48" s="118">
        <v>172611694</v>
      </c>
      <c r="L48" s="117" t="s">
        <v>1148</v>
      </c>
      <c r="M48" s="119">
        <v>1</v>
      </c>
      <c r="N48" s="117" t="s">
        <v>2639</v>
      </c>
      <c r="O48" s="117" t="s">
        <v>1148</v>
      </c>
      <c r="P48" s="80"/>
    </row>
    <row r="49" spans="1:16" s="6" customFormat="1" ht="24.75" customHeight="1" x14ac:dyDescent="0.25">
      <c r="A49" s="144">
        <v>2</v>
      </c>
      <c r="B49" s="113" t="s">
        <v>2682</v>
      </c>
      <c r="C49" s="114" t="s">
        <v>31</v>
      </c>
      <c r="D49" s="112" t="s">
        <v>2685</v>
      </c>
      <c r="E49" s="146">
        <v>43450</v>
      </c>
      <c r="F49" s="146">
        <v>43921</v>
      </c>
      <c r="G49" s="173">
        <f t="shared" ref="G49:G107" si="2">IF(AND(E49&lt;&gt;"",F49&lt;&gt;""),((F49-E49)/30),"")</f>
        <v>15.7</v>
      </c>
      <c r="H49" s="116" t="s">
        <v>2684</v>
      </c>
      <c r="I49" s="115" t="s">
        <v>453</v>
      </c>
      <c r="J49" s="115" t="s">
        <v>981</v>
      </c>
      <c r="K49" s="118">
        <v>389056826</v>
      </c>
      <c r="L49" s="117" t="s">
        <v>1148</v>
      </c>
      <c r="M49" s="119">
        <v>1</v>
      </c>
      <c r="N49" s="117" t="s">
        <v>2639</v>
      </c>
      <c r="O49" s="117" t="s">
        <v>1148</v>
      </c>
      <c r="P49" s="80"/>
    </row>
    <row r="50" spans="1:16" s="6" customFormat="1" ht="24.75" customHeight="1" x14ac:dyDescent="0.25">
      <c r="A50" s="144">
        <v>3</v>
      </c>
      <c r="B50" s="113" t="s">
        <v>2682</v>
      </c>
      <c r="C50" s="114" t="s">
        <v>31</v>
      </c>
      <c r="D50" s="112" t="s">
        <v>2686</v>
      </c>
      <c r="E50" s="146">
        <v>43313</v>
      </c>
      <c r="F50" s="146">
        <v>43449</v>
      </c>
      <c r="G50" s="173">
        <f t="shared" si="2"/>
        <v>4.5333333333333332</v>
      </c>
      <c r="H50" s="121" t="s">
        <v>2687</v>
      </c>
      <c r="I50" s="115" t="s">
        <v>453</v>
      </c>
      <c r="J50" s="115" t="s">
        <v>103</v>
      </c>
      <c r="K50" s="118">
        <v>259560546</v>
      </c>
      <c r="L50" s="117" t="s">
        <v>1148</v>
      </c>
      <c r="M50" s="119">
        <v>1</v>
      </c>
      <c r="N50" s="117" t="s">
        <v>2639</v>
      </c>
      <c r="O50" s="117" t="s">
        <v>1148</v>
      </c>
      <c r="P50" s="80"/>
    </row>
    <row r="51" spans="1:16" s="6" customFormat="1" ht="24.75" customHeight="1" outlineLevel="1" x14ac:dyDescent="0.25">
      <c r="A51" s="144">
        <v>4</v>
      </c>
      <c r="B51" s="113" t="s">
        <v>2682</v>
      </c>
      <c r="C51" s="114" t="s">
        <v>31</v>
      </c>
      <c r="D51" s="112" t="s">
        <v>2688</v>
      </c>
      <c r="E51" s="146">
        <v>43450</v>
      </c>
      <c r="F51" s="146">
        <v>43799</v>
      </c>
      <c r="G51" s="173">
        <f t="shared" si="2"/>
        <v>11.633333333333333</v>
      </c>
      <c r="H51" s="116" t="s">
        <v>2689</v>
      </c>
      <c r="I51" s="115" t="s">
        <v>453</v>
      </c>
      <c r="J51" s="115" t="s">
        <v>966</v>
      </c>
      <c r="K51" s="118">
        <v>642835692</v>
      </c>
      <c r="L51" s="117" t="s">
        <v>1148</v>
      </c>
      <c r="M51" s="119">
        <v>1</v>
      </c>
      <c r="N51" s="117" t="s">
        <v>2639</v>
      </c>
      <c r="O51" s="117" t="s">
        <v>26</v>
      </c>
      <c r="P51" s="80"/>
    </row>
    <row r="52" spans="1:16" s="7" customFormat="1" ht="24.75" customHeight="1" outlineLevel="1" x14ac:dyDescent="0.25">
      <c r="A52" s="145">
        <v>5</v>
      </c>
      <c r="B52" s="113" t="s">
        <v>2682</v>
      </c>
      <c r="C52" s="114" t="s">
        <v>31</v>
      </c>
      <c r="D52" s="112" t="s">
        <v>2690</v>
      </c>
      <c r="E52" s="146">
        <v>43313</v>
      </c>
      <c r="F52" s="146">
        <v>43449</v>
      </c>
      <c r="G52" s="173">
        <f t="shared" si="2"/>
        <v>4.5333333333333332</v>
      </c>
      <c r="H52" s="121" t="s">
        <v>2691</v>
      </c>
      <c r="I52" s="115" t="s">
        <v>453</v>
      </c>
      <c r="J52" s="115" t="s">
        <v>966</v>
      </c>
      <c r="K52" s="118">
        <v>298175580</v>
      </c>
      <c r="L52" s="117" t="s">
        <v>1148</v>
      </c>
      <c r="M52" s="119">
        <v>1</v>
      </c>
      <c r="N52" s="117" t="s">
        <v>27</v>
      </c>
      <c r="O52" s="117" t="s">
        <v>26</v>
      </c>
      <c r="P52" s="81"/>
    </row>
    <row r="53" spans="1:16" s="7" customFormat="1" ht="24.75" customHeight="1" outlineLevel="1" x14ac:dyDescent="0.25">
      <c r="A53" s="145">
        <v>6</v>
      </c>
      <c r="B53" s="113" t="s">
        <v>2682</v>
      </c>
      <c r="C53" s="114" t="s">
        <v>31</v>
      </c>
      <c r="D53" s="112" t="s">
        <v>2692</v>
      </c>
      <c r="E53" s="146">
        <v>43117</v>
      </c>
      <c r="F53" s="146">
        <v>43312</v>
      </c>
      <c r="G53" s="173">
        <f t="shared" si="2"/>
        <v>6.5</v>
      </c>
      <c r="H53" s="121" t="s">
        <v>2693</v>
      </c>
      <c r="I53" s="115" t="s">
        <v>453</v>
      </c>
      <c r="J53" s="115" t="s">
        <v>981</v>
      </c>
      <c r="K53" s="118">
        <v>315404808</v>
      </c>
      <c r="L53" s="117" t="s">
        <v>1148</v>
      </c>
      <c r="M53" s="119">
        <v>1</v>
      </c>
      <c r="N53" s="117" t="s">
        <v>27</v>
      </c>
      <c r="O53" s="117" t="s">
        <v>1148</v>
      </c>
      <c r="P53" s="81"/>
    </row>
    <row r="54" spans="1:16" s="7" customFormat="1" ht="24.75" customHeight="1" outlineLevel="1" x14ac:dyDescent="0.25">
      <c r="A54" s="145">
        <v>7</v>
      </c>
      <c r="B54" s="113" t="s">
        <v>2682</v>
      </c>
      <c r="C54" s="114" t="s">
        <v>31</v>
      </c>
      <c r="D54" s="112" t="s">
        <v>2694</v>
      </c>
      <c r="E54" s="146">
        <v>43007</v>
      </c>
      <c r="F54" s="146">
        <v>43100</v>
      </c>
      <c r="G54" s="173">
        <f t="shared" si="2"/>
        <v>3.1</v>
      </c>
      <c r="H54" s="116" t="s">
        <v>2693</v>
      </c>
      <c r="I54" s="115" t="s">
        <v>453</v>
      </c>
      <c r="J54" s="115" t="s">
        <v>981</v>
      </c>
      <c r="K54" s="120">
        <v>211328089</v>
      </c>
      <c r="L54" s="117" t="s">
        <v>1148</v>
      </c>
      <c r="M54" s="119">
        <v>1</v>
      </c>
      <c r="N54" s="117" t="s">
        <v>27</v>
      </c>
      <c r="O54" s="117" t="s">
        <v>1148</v>
      </c>
      <c r="P54" s="81"/>
    </row>
    <row r="55" spans="1:16" s="7" customFormat="1" ht="24.75" customHeight="1" outlineLevel="1" x14ac:dyDescent="0.25">
      <c r="A55" s="145">
        <v>8</v>
      </c>
      <c r="B55" s="113" t="s">
        <v>2682</v>
      </c>
      <c r="C55" s="114" t="s">
        <v>31</v>
      </c>
      <c r="D55" s="112" t="s">
        <v>2695</v>
      </c>
      <c r="E55" s="146">
        <v>42675</v>
      </c>
      <c r="F55" s="146">
        <v>43004</v>
      </c>
      <c r="G55" s="173">
        <f t="shared" si="2"/>
        <v>10.966666666666667</v>
      </c>
      <c r="H55" s="116" t="s">
        <v>2693</v>
      </c>
      <c r="I55" s="115" t="s">
        <v>453</v>
      </c>
      <c r="J55" s="115" t="s">
        <v>981</v>
      </c>
      <c r="K55" s="120">
        <v>415544308</v>
      </c>
      <c r="L55" s="117" t="s">
        <v>1148</v>
      </c>
      <c r="M55" s="119">
        <v>1</v>
      </c>
      <c r="N55" s="117" t="s">
        <v>27</v>
      </c>
      <c r="O55" s="117" t="s">
        <v>1148</v>
      </c>
      <c r="P55" s="81"/>
    </row>
    <row r="56" spans="1:16" s="7" customFormat="1" ht="24.75" customHeight="1" outlineLevel="1" x14ac:dyDescent="0.25">
      <c r="A56" s="145">
        <v>9</v>
      </c>
      <c r="B56" s="113" t="s">
        <v>2682</v>
      </c>
      <c r="C56" s="114" t="s">
        <v>31</v>
      </c>
      <c r="D56" s="112" t="s">
        <v>2696</v>
      </c>
      <c r="E56" s="146">
        <v>42674</v>
      </c>
      <c r="F56" s="146">
        <v>43312</v>
      </c>
      <c r="G56" s="173">
        <f t="shared" si="2"/>
        <v>21.266666666666666</v>
      </c>
      <c r="H56" s="116" t="s">
        <v>2693</v>
      </c>
      <c r="I56" s="115" t="s">
        <v>453</v>
      </c>
      <c r="J56" s="115" t="s">
        <v>966</v>
      </c>
      <c r="K56" s="120">
        <v>616188405</v>
      </c>
      <c r="L56" s="117" t="s">
        <v>1148</v>
      </c>
      <c r="M56" s="119">
        <v>1</v>
      </c>
      <c r="N56" s="117" t="s">
        <v>27</v>
      </c>
      <c r="O56" s="117" t="s">
        <v>26</v>
      </c>
      <c r="P56" s="81"/>
    </row>
    <row r="57" spans="1:16" s="7" customFormat="1" ht="24.75" customHeight="1" outlineLevel="1" x14ac:dyDescent="0.25">
      <c r="A57" s="145">
        <v>10</v>
      </c>
      <c r="B57" s="64" t="s">
        <v>2682</v>
      </c>
      <c r="C57" s="65" t="s">
        <v>31</v>
      </c>
      <c r="D57" s="63" t="s">
        <v>2697</v>
      </c>
      <c r="E57" s="146">
        <v>42522</v>
      </c>
      <c r="F57" s="146">
        <v>42674</v>
      </c>
      <c r="G57" s="173">
        <f t="shared" si="2"/>
        <v>5.0666666666666664</v>
      </c>
      <c r="H57" s="64" t="s">
        <v>2698</v>
      </c>
      <c r="I57" s="63" t="s">
        <v>453</v>
      </c>
      <c r="J57" s="63" t="s">
        <v>978</v>
      </c>
      <c r="K57" s="66">
        <v>393508853</v>
      </c>
      <c r="L57" s="65" t="s">
        <v>1148</v>
      </c>
      <c r="M57" s="67">
        <v>1</v>
      </c>
      <c r="N57" s="65" t="s">
        <v>27</v>
      </c>
      <c r="O57" s="65" t="s">
        <v>26</v>
      </c>
      <c r="P57" s="81"/>
    </row>
    <row r="58" spans="1:16" s="7" customFormat="1" ht="24.75" customHeight="1" outlineLevel="1" x14ac:dyDescent="0.25">
      <c r="A58" s="145">
        <v>11</v>
      </c>
      <c r="B58" s="64"/>
      <c r="C58" s="65"/>
      <c r="D58" s="63"/>
      <c r="E58" s="146"/>
      <c r="F58" s="146"/>
      <c r="G58" s="173" t="str">
        <f t="shared" si="2"/>
        <v/>
      </c>
      <c r="H58" s="64"/>
      <c r="I58" s="63"/>
      <c r="J58" s="63"/>
      <c r="K58" s="66"/>
      <c r="L58" s="65"/>
      <c r="M58" s="67"/>
      <c r="N58" s="65"/>
      <c r="O58" s="65"/>
      <c r="P58" s="81"/>
    </row>
    <row r="59" spans="1:16" s="7" customFormat="1" ht="24.75" customHeight="1" outlineLevel="1" x14ac:dyDescent="0.25">
      <c r="A59" s="145">
        <v>12</v>
      </c>
      <c r="B59" s="64"/>
      <c r="C59" s="65"/>
      <c r="D59" s="63"/>
      <c r="E59" s="146"/>
      <c r="F59" s="146"/>
      <c r="G59" s="173" t="str">
        <f t="shared" si="2"/>
        <v/>
      </c>
      <c r="H59" s="64"/>
      <c r="I59" s="63"/>
      <c r="J59" s="63"/>
      <c r="K59" s="66"/>
      <c r="L59" s="65"/>
      <c r="M59" s="67"/>
      <c r="N59" s="65"/>
      <c r="O59" s="65"/>
      <c r="P59" s="81"/>
    </row>
    <row r="60" spans="1:16" s="7" customFormat="1" ht="24.75" customHeight="1" outlineLevel="1" x14ac:dyDescent="0.25">
      <c r="A60" s="145">
        <v>13</v>
      </c>
      <c r="B60" s="64"/>
      <c r="C60" s="65"/>
      <c r="D60" s="63"/>
      <c r="E60" s="146"/>
      <c r="F60" s="146"/>
      <c r="G60" s="173" t="str">
        <f t="shared" si="2"/>
        <v/>
      </c>
      <c r="H60" s="64"/>
      <c r="I60" s="63"/>
      <c r="J60" s="63"/>
      <c r="K60" s="66"/>
      <c r="L60" s="65"/>
      <c r="M60" s="67"/>
      <c r="N60" s="65"/>
      <c r="O60" s="65"/>
      <c r="P60" s="81"/>
    </row>
    <row r="61" spans="1:16" s="7" customFormat="1" ht="24.75" customHeight="1" outlineLevel="1" x14ac:dyDescent="0.25">
      <c r="A61" s="145">
        <v>14</v>
      </c>
      <c r="B61" s="64"/>
      <c r="C61" s="65"/>
      <c r="D61" s="63"/>
      <c r="E61" s="146"/>
      <c r="F61" s="146"/>
      <c r="G61" s="173" t="str">
        <f t="shared" si="2"/>
        <v/>
      </c>
      <c r="H61" s="64"/>
      <c r="I61" s="63"/>
      <c r="J61" s="63"/>
      <c r="K61" s="66"/>
      <c r="L61" s="65"/>
      <c r="M61" s="67"/>
      <c r="N61" s="65"/>
      <c r="O61" s="65"/>
      <c r="P61" s="81"/>
    </row>
    <row r="62" spans="1:16" s="7" customFormat="1" ht="24.75" customHeight="1" outlineLevel="1" x14ac:dyDescent="0.25">
      <c r="A62" s="145">
        <v>15</v>
      </c>
      <c r="B62" s="64"/>
      <c r="C62" s="65"/>
      <c r="D62" s="63"/>
      <c r="E62" s="146"/>
      <c r="F62" s="146"/>
      <c r="G62" s="173" t="str">
        <f t="shared" si="2"/>
        <v/>
      </c>
      <c r="H62" s="64"/>
      <c r="I62" s="63"/>
      <c r="J62" s="63"/>
      <c r="K62" s="66"/>
      <c r="L62" s="65"/>
      <c r="M62" s="67"/>
      <c r="N62" s="65"/>
      <c r="O62" s="65"/>
      <c r="P62" s="81"/>
    </row>
    <row r="63" spans="1:16" s="7" customFormat="1" ht="24.75" customHeight="1" outlineLevel="1" x14ac:dyDescent="0.25">
      <c r="A63" s="145">
        <v>16</v>
      </c>
      <c r="B63" s="64"/>
      <c r="C63" s="65"/>
      <c r="D63" s="63"/>
      <c r="E63" s="146"/>
      <c r="F63" s="146"/>
      <c r="G63" s="173" t="str">
        <f t="shared" si="2"/>
        <v/>
      </c>
      <c r="H63" s="64"/>
      <c r="I63" s="63"/>
      <c r="J63" s="63"/>
      <c r="K63" s="66"/>
      <c r="L63" s="65"/>
      <c r="M63" s="67"/>
      <c r="N63" s="65"/>
      <c r="O63" s="65"/>
      <c r="P63" s="81"/>
    </row>
    <row r="64" spans="1:16" s="7" customFormat="1" ht="24.75" customHeight="1" outlineLevel="1" x14ac:dyDescent="0.25">
      <c r="A64" s="145">
        <v>17</v>
      </c>
      <c r="B64" s="64"/>
      <c r="C64" s="65"/>
      <c r="D64" s="63"/>
      <c r="E64" s="146"/>
      <c r="F64" s="146"/>
      <c r="G64" s="173" t="str">
        <f t="shared" si="2"/>
        <v/>
      </c>
      <c r="H64" s="64"/>
      <c r="I64" s="63"/>
      <c r="J64" s="63"/>
      <c r="K64" s="66"/>
      <c r="L64" s="65"/>
      <c r="M64" s="67"/>
      <c r="N64" s="65"/>
      <c r="O64" s="65"/>
      <c r="P64" s="81"/>
    </row>
    <row r="65" spans="1:16" s="7" customFormat="1" ht="24.75" customHeight="1" outlineLevel="1" x14ac:dyDescent="0.25">
      <c r="A65" s="145">
        <v>18</v>
      </c>
      <c r="B65" s="64"/>
      <c r="C65" s="65"/>
      <c r="D65" s="63"/>
      <c r="E65" s="146"/>
      <c r="F65" s="146"/>
      <c r="G65" s="173" t="str">
        <f t="shared" si="2"/>
        <v/>
      </c>
      <c r="H65" s="64"/>
      <c r="I65" s="63"/>
      <c r="J65" s="63"/>
      <c r="K65" s="66"/>
      <c r="L65" s="65"/>
      <c r="M65" s="67"/>
      <c r="N65" s="65"/>
      <c r="O65" s="65"/>
      <c r="P65" s="81"/>
    </row>
    <row r="66" spans="1:16" s="7" customFormat="1" ht="24.75" customHeight="1" outlineLevel="1" x14ac:dyDescent="0.25">
      <c r="A66" s="145">
        <v>19</v>
      </c>
      <c r="B66" s="64"/>
      <c r="C66" s="65"/>
      <c r="D66" s="63"/>
      <c r="E66" s="146"/>
      <c r="F66" s="146"/>
      <c r="G66" s="173" t="str">
        <f t="shared" si="2"/>
        <v/>
      </c>
      <c r="H66" s="64"/>
      <c r="I66" s="63"/>
      <c r="J66" s="63"/>
      <c r="K66" s="66"/>
      <c r="L66" s="65"/>
      <c r="M66" s="67"/>
      <c r="N66" s="65"/>
      <c r="O66" s="65"/>
      <c r="P66" s="81"/>
    </row>
    <row r="67" spans="1:16" s="7" customFormat="1" ht="24.75" customHeight="1" outlineLevel="1" x14ac:dyDescent="0.25">
      <c r="A67" s="145">
        <v>20</v>
      </c>
      <c r="B67" s="64"/>
      <c r="C67" s="65"/>
      <c r="D67" s="63"/>
      <c r="E67" s="146"/>
      <c r="F67" s="146"/>
      <c r="G67" s="173" t="str">
        <f t="shared" si="2"/>
        <v/>
      </c>
      <c r="H67" s="64"/>
      <c r="I67" s="63"/>
      <c r="J67" s="63"/>
      <c r="K67" s="66"/>
      <c r="L67" s="65"/>
      <c r="M67" s="67"/>
      <c r="N67" s="65"/>
      <c r="O67" s="65"/>
      <c r="P67" s="81"/>
    </row>
    <row r="68" spans="1:16" s="7" customFormat="1" ht="24.75" customHeight="1" outlineLevel="1" x14ac:dyDescent="0.25">
      <c r="A68" s="144">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4">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4">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4">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5">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5">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5">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5">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5">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5">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5">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5">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5">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5">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5">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5">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5">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5">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5">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5">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5">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5">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5">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5">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5">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5">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5">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5">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3">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3">
      <c r="O108" s="186" t="str">
        <f>HYPERLINK("#Integrante_1!A1","INICIO")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2" t="s">
        <v>2714</v>
      </c>
      <c r="E114" s="146">
        <v>43889</v>
      </c>
      <c r="F114" s="146">
        <v>44196</v>
      </c>
      <c r="G114" s="173">
        <f>IF(AND(E114&lt;&gt;"",F114&lt;&gt;""),((F114-E114)/30),"")</f>
        <v>10.233333333333333</v>
      </c>
      <c r="H114" s="124" t="s">
        <v>2715</v>
      </c>
      <c r="I114" s="123" t="s">
        <v>453</v>
      </c>
      <c r="J114" s="123" t="s">
        <v>963</v>
      </c>
      <c r="K114" s="125">
        <v>1297533082</v>
      </c>
      <c r="L114" s="102">
        <f>+IF(AND(K114&gt;0,O114="Ejecución"),(K114/877802)*Tabla28[[#This Row],[% participación]],IF(AND(K114&gt;0,O114&lt;&gt;"Ejecución"),"-",""))</f>
        <v>1478.1614555446445</v>
      </c>
      <c r="M114" s="126" t="s">
        <v>1148</v>
      </c>
      <c r="N114" s="182">
        <v>1</v>
      </c>
      <c r="O114" s="178" t="s">
        <v>1150</v>
      </c>
      <c r="P114" s="80"/>
    </row>
    <row r="115" spans="1:16" s="6" customFormat="1" ht="24.75" customHeight="1" x14ac:dyDescent="0.25">
      <c r="A115" s="144">
        <v>2</v>
      </c>
      <c r="B115" s="176" t="s">
        <v>2671</v>
      </c>
      <c r="C115" s="177" t="s">
        <v>31</v>
      </c>
      <c r="D115" s="63"/>
      <c r="E115" s="146"/>
      <c r="F115" s="146"/>
      <c r="G115" s="173" t="str">
        <f t="shared" ref="G115:G116" si="3">IF(AND(E115&lt;&gt;"",F115&lt;&gt;""),((F115-E115)/30),"")</f>
        <v/>
      </c>
      <c r="H115" s="64"/>
      <c r="I115" s="63"/>
      <c r="J115" s="63"/>
      <c r="K115" s="68"/>
      <c r="L115" s="102" t="str">
        <f>+IF(AND(K115&gt;0,O115="Ejecución"),(K115/877802)*Tabla28[[#This Row],[% participación]],IF(AND(K115&gt;0,O115&lt;&gt;"Ejecución"),"-",""))</f>
        <v/>
      </c>
      <c r="M115" s="65"/>
      <c r="N115" s="182" t="str">
        <f>+IF(M116="No",1,IF(M116="Si","Ingrese %",""))</f>
        <v/>
      </c>
      <c r="O115" s="178" t="s">
        <v>1150</v>
      </c>
      <c r="P115" s="80"/>
    </row>
    <row r="116" spans="1:16" s="6" customFormat="1" ht="24.75" customHeight="1" x14ac:dyDescent="0.25">
      <c r="A116" s="144">
        <v>3</v>
      </c>
      <c r="B116" s="176" t="s">
        <v>2671</v>
      </c>
      <c r="C116" s="177" t="s">
        <v>31</v>
      </c>
      <c r="D116" s="63"/>
      <c r="E116" s="146"/>
      <c r="F116" s="146"/>
      <c r="G116" s="173" t="str">
        <f t="shared" si="3"/>
        <v/>
      </c>
      <c r="H116" s="64"/>
      <c r="I116" s="63"/>
      <c r="J116" s="63"/>
      <c r="K116" s="68"/>
      <c r="L116" s="102" t="str">
        <f>+IF(AND(K116&gt;0,O116="Ejecución"),(K116/877802)*Tabla28[[#This Row],[% participación]],IF(AND(K116&gt;0,O116&lt;&gt;"Ejecución"),"-",""))</f>
        <v/>
      </c>
      <c r="M116" s="65"/>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63"/>
      <c r="E117" s="146"/>
      <c r="F117" s="146"/>
      <c r="G117" s="173" t="str">
        <f t="shared" ref="G117:G159" si="5">IF(AND(E117&lt;&gt;"",F117&lt;&gt;""),((F117-E117)/30),"")</f>
        <v/>
      </c>
      <c r="H117" s="64"/>
      <c r="I117" s="63"/>
      <c r="J117" s="63"/>
      <c r="K117" s="68"/>
      <c r="L117" s="102" t="str">
        <f>+IF(AND(K117&gt;0,O117="Ejecución"),(K117/877802)*Tabla28[[#This Row],[% participación]],IF(AND(K117&gt;0,O117&lt;&gt;"Ejecución"),"-",""))</f>
        <v/>
      </c>
      <c r="M117" s="65"/>
      <c r="N117" s="182" t="str">
        <f t="shared" si="4"/>
        <v/>
      </c>
      <c r="O117" s="178" t="s">
        <v>1150</v>
      </c>
      <c r="P117" s="80"/>
    </row>
    <row r="118" spans="1:16" s="7" customFormat="1" ht="24.75" customHeight="1" outlineLevel="1" x14ac:dyDescent="0.25">
      <c r="A118" s="145">
        <v>5</v>
      </c>
      <c r="B118" s="176" t="s">
        <v>2671</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5">
      <c r="A119" s="145">
        <v>6</v>
      </c>
      <c r="B119" s="176" t="s">
        <v>2671</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5">
      <c r="A120" s="145">
        <v>7</v>
      </c>
      <c r="B120" s="176" t="s">
        <v>2671</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5">
      <c r="A121" s="145">
        <v>8</v>
      </c>
      <c r="B121" s="176" t="s">
        <v>2671</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5">
      <c r="A122" s="145">
        <v>9</v>
      </c>
      <c r="B122" s="176" t="s">
        <v>2671</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5">
      <c r="A123" s="145">
        <v>10</v>
      </c>
      <c r="B123" s="176" t="s">
        <v>2671</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5">
      <c r="A124" s="145">
        <v>11</v>
      </c>
      <c r="B124" s="176" t="s">
        <v>2671</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5">
      <c r="A125" s="145">
        <v>12</v>
      </c>
      <c r="B125" s="176" t="s">
        <v>2671</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5">
      <c r="A126" s="145">
        <v>13</v>
      </c>
      <c r="B126" s="176" t="s">
        <v>2671</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5">
      <c r="A127" s="145">
        <v>14</v>
      </c>
      <c r="B127" s="176" t="s">
        <v>2671</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5">
      <c r="A128" s="145">
        <v>15</v>
      </c>
      <c r="B128" s="176" t="s">
        <v>2671</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5">
      <c r="A129" s="145">
        <v>16</v>
      </c>
      <c r="B129" s="176" t="s">
        <v>2671</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5">
      <c r="A130" s="145">
        <v>17</v>
      </c>
      <c r="B130" s="176" t="s">
        <v>2671</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5">
      <c r="A131" s="145">
        <v>18</v>
      </c>
      <c r="B131" s="176" t="s">
        <v>2671</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5">
      <c r="A132" s="145">
        <v>19</v>
      </c>
      <c r="B132" s="176" t="s">
        <v>2671</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5">
      <c r="A133" s="145">
        <v>20</v>
      </c>
      <c r="B133" s="176" t="s">
        <v>2671</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5">
      <c r="A134" s="145">
        <v>21</v>
      </c>
      <c r="B134" s="176" t="s">
        <v>2671</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5">
      <c r="A135" s="145">
        <v>22</v>
      </c>
      <c r="B135" s="176" t="s">
        <v>2671</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5">
      <c r="A136" s="145">
        <v>23</v>
      </c>
      <c r="B136" s="176" t="s">
        <v>2671</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5">
      <c r="A137" s="145">
        <v>24</v>
      </c>
      <c r="B137" s="176" t="s">
        <v>2671</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5">
      <c r="A138" s="145">
        <v>25</v>
      </c>
      <c r="B138" s="176" t="s">
        <v>2671</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5">
      <c r="A139" s="145">
        <v>26</v>
      </c>
      <c r="B139" s="176" t="s">
        <v>2671</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5">
      <c r="A140" s="145">
        <v>27</v>
      </c>
      <c r="B140" s="176" t="s">
        <v>2671</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5">
      <c r="A141" s="145">
        <v>28</v>
      </c>
      <c r="B141" s="176" t="s">
        <v>2671</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5">
      <c r="A142" s="145">
        <v>29</v>
      </c>
      <c r="B142" s="176" t="s">
        <v>2671</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5">
      <c r="A143" s="145">
        <v>30</v>
      </c>
      <c r="B143" s="176" t="s">
        <v>2671</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5">
      <c r="A144" s="145">
        <v>31</v>
      </c>
      <c r="B144" s="176" t="s">
        <v>2671</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5">
      <c r="A145" s="145">
        <v>32</v>
      </c>
      <c r="B145" s="176" t="s">
        <v>2671</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5">
      <c r="A146" s="145">
        <v>33</v>
      </c>
      <c r="B146" s="176" t="s">
        <v>2671</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5">
      <c r="A147" s="145">
        <v>34</v>
      </c>
      <c r="B147" s="176" t="s">
        <v>2671</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5">
      <c r="A148" s="145">
        <v>35</v>
      </c>
      <c r="B148" s="176" t="s">
        <v>2671</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5">
      <c r="A149" s="145">
        <v>36</v>
      </c>
      <c r="B149" s="176" t="s">
        <v>2671</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5">
      <c r="A150" s="145">
        <v>37</v>
      </c>
      <c r="B150" s="176" t="s">
        <v>2671</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5">
      <c r="A151" s="145">
        <v>38</v>
      </c>
      <c r="B151" s="176" t="s">
        <v>2671</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5">
      <c r="A152" s="145">
        <v>39</v>
      </c>
      <c r="B152" s="176" t="s">
        <v>2671</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5">
      <c r="A153" s="145">
        <v>40</v>
      </c>
      <c r="B153" s="176" t="s">
        <v>2671</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5">
      <c r="A154" s="145">
        <v>41</v>
      </c>
      <c r="B154" s="176" t="s">
        <v>2671</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5">
      <c r="A155" s="145">
        <v>42</v>
      </c>
      <c r="B155" s="176" t="s">
        <v>2671</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5">
      <c r="A156" s="145">
        <v>43</v>
      </c>
      <c r="B156" s="176" t="s">
        <v>2671</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5">
      <c r="A157" s="145">
        <v>44</v>
      </c>
      <c r="B157" s="176" t="s">
        <v>2671</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5">
      <c r="A158" s="145">
        <v>45</v>
      </c>
      <c r="B158" s="176" t="s">
        <v>2671</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5">
      <c r="A159" s="145">
        <v>46</v>
      </c>
      <c r="B159" s="176" t="s">
        <v>2671</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3">
      <c r="A160" s="145">
        <v>47</v>
      </c>
      <c r="B160" s="176" t="s">
        <v>2671</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3">
      <c r="O161" s="186" t="str">
        <f>HYPERLINK("#Integrante_1!A1","INICIO")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t="s">
        <v>1148</v>
      </c>
      <c r="O165" s="8"/>
      <c r="S165" s="51"/>
    </row>
    <row r="166" spans="1:28" x14ac:dyDescent="0.25">
      <c r="A166" s="9"/>
      <c r="B166" s="5"/>
      <c r="C166" s="5"/>
      <c r="D166" s="159" t="s">
        <v>14</v>
      </c>
      <c r="E166" s="8"/>
      <c r="F166" s="5"/>
      <c r="G166" s="26" t="s">
        <v>14</v>
      </c>
      <c r="I166" s="9"/>
      <c r="J166" s="5"/>
      <c r="K166" s="5"/>
      <c r="L166" s="5"/>
      <c r="M166" s="5"/>
      <c r="N166" s="5"/>
      <c r="O166" s="8"/>
    </row>
    <row r="167" spans="1:28" x14ac:dyDescent="0.25">
      <c r="A167" s="9"/>
      <c r="D167" s="109" t="s">
        <v>26</v>
      </c>
      <c r="E167" s="8"/>
      <c r="F167" s="5"/>
      <c r="G167" s="109" t="s">
        <v>26</v>
      </c>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HYPERLINK("#Integrante_1!A1","INICIO")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28"/>
      <c r="S177" s="28" t="s">
        <v>2619</v>
      </c>
      <c r="T177" s="19"/>
      <c r="U177" s="19"/>
      <c r="V177" s="19"/>
      <c r="W177" s="19"/>
      <c r="X177" s="19"/>
      <c r="Y177" s="19"/>
      <c r="Z177" s="19"/>
      <c r="AA177" s="19"/>
      <c r="AB177" s="19"/>
    </row>
    <row r="178" spans="1:28" ht="23.25" x14ac:dyDescent="0.25">
      <c r="A178" s="9"/>
      <c r="B178" s="200"/>
      <c r="C178" s="201"/>
      <c r="D178" s="202"/>
      <c r="E178" s="28" t="s">
        <v>2621</v>
      </c>
      <c r="F178" s="28" t="s">
        <v>2622</v>
      </c>
      <c r="G178" s="28" t="s">
        <v>2623</v>
      </c>
      <c r="H178" s="5"/>
      <c r="I178" s="251"/>
      <c r="J178" s="252"/>
      <c r="K178" s="252"/>
      <c r="L178" s="253"/>
      <c r="M178" s="258"/>
      <c r="O178" s="8"/>
      <c r="Q178" s="19"/>
      <c r="R178" s="28" t="s">
        <v>2623</v>
      </c>
      <c r="S178" s="28" t="s">
        <v>2621</v>
      </c>
      <c r="T178" s="19"/>
      <c r="U178" s="19"/>
      <c r="V178" s="19"/>
      <c r="W178" s="19"/>
      <c r="X178" s="19"/>
      <c r="Y178" s="19"/>
      <c r="Z178" s="19"/>
      <c r="AA178" s="19"/>
      <c r="AB178" s="19"/>
    </row>
    <row r="179" spans="1:28" ht="23.25" x14ac:dyDescent="0.25">
      <c r="A179" s="9"/>
      <c r="B179" s="249" t="s">
        <v>2670</v>
      </c>
      <c r="C179" s="249"/>
      <c r="D179" s="249"/>
      <c r="E179" s="24">
        <v>0.02</v>
      </c>
      <c r="F179" s="179">
        <v>0.03</v>
      </c>
      <c r="G179" s="180">
        <f>IF(F179&gt;0,SUM(E179+F179),"")</f>
        <v>0.05</v>
      </c>
      <c r="H179" s="5"/>
      <c r="I179" s="254" t="s">
        <v>2674</v>
      </c>
      <c r="J179" s="255"/>
      <c r="K179" s="255"/>
      <c r="L179" s="256"/>
      <c r="M179" s="179">
        <v>0.03</v>
      </c>
      <c r="O179" s="8"/>
      <c r="Q179" s="19"/>
      <c r="R179" s="180">
        <f>IF(M179&gt;0,SUM(S179+M179),"")</f>
        <v>0.05</v>
      </c>
      <c r="S179" s="24">
        <v>0.02</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93" t="s">
        <v>2633</v>
      </c>
      <c r="E185" s="96">
        <f>+(C185*SUM(K20:K35))</f>
        <v>23094890</v>
      </c>
      <c r="F185" s="94"/>
      <c r="G185" s="95"/>
      <c r="H185" s="90"/>
      <c r="I185" s="92" t="s">
        <v>2632</v>
      </c>
      <c r="J185" s="185">
        <f>M179</f>
        <v>0.03</v>
      </c>
      <c r="K185" s="250" t="s">
        <v>2633</v>
      </c>
      <c r="L185" s="250"/>
      <c r="M185" s="96">
        <f>+J185*K20</f>
        <v>13856934</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26" t="s">
        <v>24</v>
      </c>
      <c r="J192" s="5" t="s">
        <v>2642</v>
      </c>
      <c r="K192" s="5"/>
      <c r="M192" s="5"/>
      <c r="N192" s="5"/>
      <c r="O192" s="8"/>
      <c r="Q192" s="155"/>
      <c r="R192" s="156"/>
      <c r="S192" s="156"/>
      <c r="T192" s="155"/>
    </row>
    <row r="193" spans="1:18" x14ac:dyDescent="0.25">
      <c r="A193" s="9"/>
      <c r="C193" s="127">
        <v>42352</v>
      </c>
      <c r="D193" s="5"/>
      <c r="E193" s="128">
        <v>2870</v>
      </c>
      <c r="F193" s="5"/>
      <c r="G193" s="5"/>
      <c r="H193" s="148" t="s">
        <v>2718</v>
      </c>
      <c r="J193" s="5"/>
      <c r="K193" s="129">
        <v>42521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HYPERLINK("#Integrante_1!A1","INICIO")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9" t="s">
        <v>2719</v>
      </c>
      <c r="J211" s="27" t="s">
        <v>2627</v>
      </c>
      <c r="K211" s="149" t="s">
        <v>2722</v>
      </c>
      <c r="L211" s="21"/>
      <c r="M211" s="21"/>
      <c r="N211" s="21"/>
      <c r="O211" s="8"/>
    </row>
    <row r="212" spans="1:15" x14ac:dyDescent="0.25">
      <c r="A212" s="9"/>
      <c r="B212" s="27" t="s">
        <v>2624</v>
      </c>
      <c r="C212" s="148" t="s">
        <v>2718</v>
      </c>
      <c r="D212" s="21"/>
      <c r="G212" s="27" t="s">
        <v>2626</v>
      </c>
      <c r="H212" s="149" t="s">
        <v>2720</v>
      </c>
      <c r="J212" s="27" t="s">
        <v>2628</v>
      </c>
      <c r="K212" s="148"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zoomScale="85" zoomScaleNormal="85" zoomScaleSheetLayoutView="40" zoomScalePageLayoutView="40" workbookViewId="0">
      <selection activeCell="C22" sqref="C2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44201.400129629626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HYPERLINK("#Integrante_2!B20","IDENTIFICACIÓN DEL OFERENTE")</f>
        <v>IDENTIFICACIÓN DEL OFERENTE</v>
      </c>
      <c r="C8" s="189"/>
      <c r="D8" s="193"/>
      <c r="E8" s="268" t="str">
        <f>HYPERLINK("#Integrante_2!A109","CAPACIDAD RESIDUAL")</f>
        <v>CAPACIDAD RESIDUAL</v>
      </c>
      <c r="F8" s="269"/>
      <c r="G8" s="270"/>
      <c r="H8" s="194"/>
      <c r="I8" s="186" t="str">
        <f>HYPERLINK("#Integrante_2!N162","DISCAPACIDAD")</f>
        <v>DISCAPACIDAD</v>
      </c>
      <c r="J8" s="190"/>
      <c r="K8" s="186" t="str">
        <f>HYPERLINK("#Integrante_2!A188","TRAYECTORIA")</f>
        <v>TRAYECTORIA</v>
      </c>
      <c r="L8" s="189"/>
      <c r="M8" s="36"/>
      <c r="N8" s="36"/>
      <c r="O8" s="43"/>
    </row>
    <row r="9" spans="1:20" ht="30.75" customHeight="1" thickBot="1" x14ac:dyDescent="0.3">
      <c r="A9" s="192"/>
      <c r="B9" s="186" t="str">
        <f>HYPERLINK("#Integrante_2!I20","DATOS CONTRATO INVITACIÓN")</f>
        <v>DATOS CONTRATO INVITACIÓN</v>
      </c>
      <c r="C9" s="189"/>
      <c r="D9" s="189"/>
      <c r="E9" s="268" t="str">
        <f>HYPERLINK("#Integrante_2!A162","TALENTO HUMANO")</f>
        <v>TALENTO HUMANO</v>
      </c>
      <c r="F9" s="269"/>
      <c r="G9" s="270"/>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3">
      <c r="A10" s="192"/>
      <c r="B10" s="186" t="str">
        <f>HYPERLINK("#Integrante_2!B48","EXPERIENCIA TERRITORIAL")</f>
        <v>EXPERIENCIA TERRITORIAL</v>
      </c>
      <c r="C10" s="189"/>
      <c r="D10" s="189"/>
      <c r="E10" s="268" t="str">
        <f>HYPERLINK("#Integrante_2!F162","INFRAESTRUCTURA")</f>
        <v>INFRAESTRUCTURA</v>
      </c>
      <c r="F10" s="269"/>
      <c r="G10" s="270"/>
      <c r="H10" s="194"/>
      <c r="I10" s="186" t="str">
        <f>HYPERLINK("#Integrante_2!L176","VALOR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2724</v>
      </c>
      <c r="D15" s="35"/>
      <c r="E15" s="35"/>
      <c r="F15" s="5"/>
      <c r="G15" s="32" t="s">
        <v>1168</v>
      </c>
      <c r="H15" s="105" t="s">
        <v>187</v>
      </c>
      <c r="I15" s="32" t="s">
        <v>2629</v>
      </c>
      <c r="J15" s="110" t="s">
        <v>2637</v>
      </c>
      <c r="L15" s="265" t="s">
        <v>8</v>
      </c>
      <c r="M15" s="265"/>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v>901333803</v>
      </c>
      <c r="C20" s="5"/>
      <c r="D20" s="169"/>
      <c r="E20" s="161" t="s">
        <v>2669</v>
      </c>
      <c r="F20" s="195" t="s">
        <v>2681</v>
      </c>
      <c r="G20" s="5"/>
      <c r="H20" s="271"/>
      <c r="I20" s="150" t="s">
        <v>1156</v>
      </c>
      <c r="J20" s="151" t="s">
        <v>188</v>
      </c>
      <c r="K20" s="152">
        <v>461897800</v>
      </c>
      <c r="L20" s="153">
        <v>44193</v>
      </c>
      <c r="M20" s="153">
        <v>44201</v>
      </c>
      <c r="N20" s="136">
        <f>+(M20-L20)/30</f>
        <v>0.26666666666666666</v>
      </c>
      <c r="O20" s="139"/>
      <c r="U20" s="135"/>
      <c r="V20" s="107">
        <f ca="1">NOW()</f>
        <v>44201.400129629626</v>
      </c>
      <c r="W20" s="107">
        <f ca="1">NOW()</f>
        <v>44201.400129629626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str">
        <f>VLOOKUP(B20,EAS!A2:B1439,2,0)</f>
        <v>FUNDACION MUJERES DE PAZ</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t="s">
        <v>2723</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t="s">
        <v>2699</v>
      </c>
      <c r="C48" s="126" t="s">
        <v>32</v>
      </c>
      <c r="D48" s="123" t="s">
        <v>2702</v>
      </c>
      <c r="E48" s="146">
        <v>42019</v>
      </c>
      <c r="F48" s="146">
        <v>42353</v>
      </c>
      <c r="G48" s="173">
        <f>IF(AND(E48&lt;&gt;"",F48&lt;&gt;""),((F48-E48)/30),"")</f>
        <v>11.133333333333333</v>
      </c>
      <c r="H48" s="124" t="s">
        <v>2707</v>
      </c>
      <c r="I48" s="123" t="s">
        <v>453</v>
      </c>
      <c r="J48" s="123" t="s">
        <v>963</v>
      </c>
      <c r="K48" s="125">
        <v>11770000</v>
      </c>
      <c r="L48" s="126" t="s">
        <v>1148</v>
      </c>
      <c r="M48" s="182">
        <v>1</v>
      </c>
      <c r="N48" s="126" t="s">
        <v>2639</v>
      </c>
      <c r="O48" s="126" t="s">
        <v>26</v>
      </c>
      <c r="P48" s="80"/>
    </row>
    <row r="49" spans="1:16" s="6" customFormat="1" ht="24.75" customHeight="1" x14ac:dyDescent="0.25">
      <c r="A49" s="144">
        <v>2</v>
      </c>
      <c r="B49" s="124" t="s">
        <v>2700</v>
      </c>
      <c r="C49" s="126" t="s">
        <v>32</v>
      </c>
      <c r="D49" s="123" t="s">
        <v>2703</v>
      </c>
      <c r="E49" s="146">
        <v>41307</v>
      </c>
      <c r="F49" s="146">
        <v>42037</v>
      </c>
      <c r="G49" s="173">
        <f t="shared" ref="G49:G107" si="1">IF(AND(E49&lt;&gt;"",F49&lt;&gt;""),((F49-E49)/30),"")</f>
        <v>24.333333333333332</v>
      </c>
      <c r="H49" s="124" t="s">
        <v>2708</v>
      </c>
      <c r="I49" s="123" t="s">
        <v>453</v>
      </c>
      <c r="J49" s="123" t="s">
        <v>963</v>
      </c>
      <c r="K49" s="125">
        <v>0</v>
      </c>
      <c r="L49" s="126" t="s">
        <v>1148</v>
      </c>
      <c r="M49" s="182">
        <v>1</v>
      </c>
      <c r="N49" s="126" t="s">
        <v>2639</v>
      </c>
      <c r="O49" s="126" t="s">
        <v>26</v>
      </c>
      <c r="P49" s="80"/>
    </row>
    <row r="50" spans="1:16" s="6" customFormat="1" ht="24.75" customHeight="1" x14ac:dyDescent="0.25">
      <c r="A50" s="144">
        <v>3</v>
      </c>
      <c r="B50" s="124" t="s">
        <v>2701</v>
      </c>
      <c r="C50" s="126" t="s">
        <v>32</v>
      </c>
      <c r="D50" s="123" t="s">
        <v>2704</v>
      </c>
      <c r="E50" s="146">
        <v>42614</v>
      </c>
      <c r="F50" s="146">
        <v>43373</v>
      </c>
      <c r="G50" s="173">
        <f t="shared" si="1"/>
        <v>25.3</v>
      </c>
      <c r="H50" s="121" t="s">
        <v>2709</v>
      </c>
      <c r="I50" s="123" t="s">
        <v>453</v>
      </c>
      <c r="J50" s="123" t="s">
        <v>963</v>
      </c>
      <c r="K50" s="125">
        <v>31200000</v>
      </c>
      <c r="L50" s="126" t="s">
        <v>1148</v>
      </c>
      <c r="M50" s="182">
        <v>1</v>
      </c>
      <c r="N50" s="126" t="s">
        <v>2639</v>
      </c>
      <c r="O50" s="126" t="s">
        <v>26</v>
      </c>
      <c r="P50" s="80"/>
    </row>
    <row r="51" spans="1:16" s="6" customFormat="1" ht="24.75" customHeight="1" outlineLevel="1" x14ac:dyDescent="0.25">
      <c r="A51" s="144">
        <v>4</v>
      </c>
      <c r="B51" s="124" t="s">
        <v>2701</v>
      </c>
      <c r="C51" s="126" t="s">
        <v>32</v>
      </c>
      <c r="D51" s="123" t="s">
        <v>2705</v>
      </c>
      <c r="E51" s="146">
        <v>43344</v>
      </c>
      <c r="F51" s="146">
        <v>43799</v>
      </c>
      <c r="G51" s="173">
        <f t="shared" si="1"/>
        <v>15.166666666666666</v>
      </c>
      <c r="H51" s="124" t="s">
        <v>2709</v>
      </c>
      <c r="I51" s="123" t="s">
        <v>453</v>
      </c>
      <c r="J51" s="123" t="s">
        <v>963</v>
      </c>
      <c r="K51" s="125">
        <v>16900000</v>
      </c>
      <c r="L51" s="126" t="s">
        <v>1148</v>
      </c>
      <c r="M51" s="182">
        <v>1</v>
      </c>
      <c r="N51" s="126" t="s">
        <v>2639</v>
      </c>
      <c r="O51" s="126" t="s">
        <v>26</v>
      </c>
      <c r="P51" s="80"/>
    </row>
    <row r="52" spans="1:16" s="7" customFormat="1" ht="24.75" customHeight="1" outlineLevel="1" x14ac:dyDescent="0.25">
      <c r="A52" s="145">
        <v>5</v>
      </c>
      <c r="B52" s="124" t="s">
        <v>2701</v>
      </c>
      <c r="C52" s="126" t="s">
        <v>32</v>
      </c>
      <c r="D52" s="123" t="s">
        <v>2706</v>
      </c>
      <c r="E52" s="146">
        <v>36526</v>
      </c>
      <c r="F52" s="146">
        <v>38717</v>
      </c>
      <c r="G52" s="173">
        <f t="shared" si="1"/>
        <v>73.033333333333331</v>
      </c>
      <c r="H52" s="121" t="s">
        <v>2710</v>
      </c>
      <c r="I52" s="123" t="s">
        <v>453</v>
      </c>
      <c r="J52" s="123" t="s">
        <v>963</v>
      </c>
      <c r="K52" s="125">
        <v>33943200</v>
      </c>
      <c r="L52" s="126" t="s">
        <v>1148</v>
      </c>
      <c r="M52" s="182">
        <v>1</v>
      </c>
      <c r="N52" s="126" t="s">
        <v>2639</v>
      </c>
      <c r="O52" s="126" t="s">
        <v>26</v>
      </c>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2"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HYPERLINK("#Integrante_2!A1","INICIO")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+IF(AND(K114&gt;0,O114="Ejecución"),(K114/877802)*Tabla283[[#This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+IF(AND(K115&gt;0,O115="Ejecución"),(K115/877802)*Tabla283[[#This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+IF(AND(K116&gt;0,O116="Ejecución"),(K116/877802)*Tabla283[[#This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+IF(AND(K117&gt;0,O117="Ejecución"),(K117/877802)*Tabla283[[#This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3">
      <c r="O161" s="186" t="str">
        <f>HYPERLINK("#Integrante_2!A1","INICIO")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t="s">
        <v>1148</v>
      </c>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t="s">
        <v>26</v>
      </c>
      <c r="E167" s="8"/>
      <c r="F167" s="5"/>
      <c r="G167" s="109" t="s">
        <v>26</v>
      </c>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HYPERLINK("#Integrante_2!A1","INICIO")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19"/>
      <c r="S177" s="165"/>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t="s">
        <v>2622</v>
      </c>
      <c r="O178" s="8"/>
      <c r="Q178" s="19"/>
      <c r="R178" s="19"/>
      <c r="S178" s="165" t="s">
        <v>2623</v>
      </c>
      <c r="T178" s="19"/>
      <c r="U178" s="19"/>
      <c r="V178" s="19"/>
      <c r="W178" s="19"/>
      <c r="X178" s="19"/>
      <c r="Y178" s="19"/>
      <c r="Z178" s="19"/>
      <c r="AA178" s="19"/>
      <c r="AB178" s="19"/>
    </row>
    <row r="179" spans="1:28" ht="23.25" x14ac:dyDescent="0.25">
      <c r="A179" s="9"/>
      <c r="B179" s="249" t="s">
        <v>2670</v>
      </c>
      <c r="C179" s="249"/>
      <c r="D179" s="249"/>
      <c r="E179" s="24">
        <v>0.02</v>
      </c>
      <c r="F179" s="179">
        <v>0.03</v>
      </c>
      <c r="G179" s="180">
        <f>IF(F179&gt;0,SUM(E179+F179),"")</f>
        <v>0.05</v>
      </c>
      <c r="H179" s="5"/>
      <c r="I179" s="246" t="s">
        <v>2674</v>
      </c>
      <c r="J179" s="247"/>
      <c r="K179" s="247"/>
      <c r="L179" s="248"/>
      <c r="M179" s="179">
        <v>0.03</v>
      </c>
      <c r="O179" s="8"/>
      <c r="Q179" s="19"/>
      <c r="R179" s="19"/>
      <c r="S179" s="180">
        <f>IF(M179&gt;0,SUM(L179+M179),"")</f>
        <v>0.03</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170" t="s">
        <v>2633</v>
      </c>
      <c r="E185" s="96">
        <f>+(C185*SUM(K20:K35))</f>
        <v>23094890</v>
      </c>
      <c r="F185" s="94"/>
      <c r="G185" s="95"/>
      <c r="H185" s="90"/>
      <c r="I185" s="92" t="s">
        <v>2632</v>
      </c>
      <c r="J185" s="185">
        <f>M179</f>
        <v>0.03</v>
      </c>
      <c r="K185" s="250" t="s">
        <v>2633</v>
      </c>
      <c r="L185" s="250"/>
      <c r="M185" s="96">
        <f>+J185*K20</f>
        <v>13856934</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50"/>
      <c r="Q192" s="155"/>
      <c r="R192" s="156"/>
      <c r="S192" s="156"/>
      <c r="T192" s="155"/>
    </row>
    <row r="193" spans="1:18" x14ac:dyDescent="0.25">
      <c r="A193" s="9"/>
      <c r="C193" s="129">
        <v>43819</v>
      </c>
      <c r="D193" s="5"/>
      <c r="E193" s="128">
        <v>3415</v>
      </c>
      <c r="F193" s="5"/>
      <c r="G193" s="5"/>
      <c r="H193" s="148" t="s">
        <v>2711</v>
      </c>
      <c r="J193" s="5"/>
      <c r="K193" s="129">
        <v>36526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HYPERLINK("#Integrante_2!A1","INICIO")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t="s">
        <v>2712</v>
      </c>
      <c r="J211" s="27" t="s">
        <v>2627</v>
      </c>
      <c r="K211" s="149" t="s">
        <v>2716</v>
      </c>
      <c r="L211" s="21"/>
      <c r="M211" s="21"/>
      <c r="N211" s="21"/>
      <c r="O211" s="8"/>
    </row>
    <row r="212" spans="1:15" x14ac:dyDescent="0.25">
      <c r="A212" s="9"/>
      <c r="B212" s="27" t="s">
        <v>2624</v>
      </c>
      <c r="C212" s="148" t="s">
        <v>2711</v>
      </c>
      <c r="D212" s="21"/>
      <c r="G212" s="27" t="s">
        <v>2626</v>
      </c>
      <c r="H212" s="149" t="s">
        <v>2713</v>
      </c>
      <c r="J212" s="27" t="s">
        <v>2628</v>
      </c>
      <c r="K212" s="148" t="s">
        <v>2717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44201.400129629626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HYPERLINK("#Integrante_3!B20","IDENTIFICACIÓN DEL OFERENTE")</f>
        <v>IDENTIFICACIÓN DEL OFERENTE</v>
      </c>
      <c r="C8" s="189"/>
      <c r="D8" s="193"/>
      <c r="E8" s="268" t="str">
        <f>HYPERLINK("#Integrante_3!A109","CAPACIDAD RESIDUAL")</f>
        <v>CAPACIDAD RESIDUAL</v>
      </c>
      <c r="F8" s="269"/>
      <c r="G8" s="270"/>
      <c r="H8" s="194"/>
      <c r="I8" s="186" t="str">
        <f>HYPERLINK("#Integrante_3!N162","DISCAPACIDAD")</f>
        <v>DISCAPACIDAD</v>
      </c>
      <c r="J8" s="190"/>
      <c r="K8" s="186" t="str">
        <f>HYPERLINK("#Integrante_3!A188","TRAYECTORIA")</f>
        <v>TRAYECTORIA</v>
      </c>
      <c r="L8" s="189"/>
      <c r="M8" s="36"/>
      <c r="N8" s="36"/>
      <c r="O8" s="43"/>
    </row>
    <row r="9" spans="1:20" ht="30.75" customHeight="1" thickBot="1" x14ac:dyDescent="0.3">
      <c r="A9" s="192"/>
      <c r="B9" s="186" t="str">
        <f>HYPERLINK("#Integrante_3!I20","DATOS CONTRATO INVITACIÓN")</f>
        <v>DATOS CONTRATO INVITACIÓN</v>
      </c>
      <c r="C9" s="189"/>
      <c r="D9" s="189"/>
      <c r="E9" s="268" t="str">
        <f>HYPERLINK("#Integrante_3!A162","TALENTO HUMANO")</f>
        <v>TALENTO HUMANO</v>
      </c>
      <c r="F9" s="269"/>
      <c r="G9" s="270"/>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3">
      <c r="A10" s="192"/>
      <c r="B10" s="186" t="str">
        <f>HYPERLINK("#Integrante_3!B48","EXPERIENCIA TERRITORIAL")</f>
        <v>EXPERIENCIA TERRITORIAL</v>
      </c>
      <c r="C10" s="189"/>
      <c r="D10" s="189"/>
      <c r="E10" s="268" t="str">
        <f>HYPERLINK("#Integrante_3!F162","INFRAESTRUCTURA")</f>
        <v>INFRAESTRUCTURA</v>
      </c>
      <c r="F10" s="269"/>
      <c r="G10" s="270"/>
      <c r="H10" s="194"/>
      <c r="I10" s="186" t="str">
        <f>HYPERLINK("#Integrante_3!L176","VALOR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44201.400129629626</v>
      </c>
      <c r="W20" s="107">
        <f ca="1">NOW()</f>
        <v>44201.400129629626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HYPERLINK("#Integrante_3!A1","INICIO")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3">
      <c r="O159" s="186" t="str">
        <f>HYPERLINK("#Integrante_3!A1","INICIO")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8"/>
    </row>
    <row r="161" spans="1:28" ht="51.75" customHeight="1" x14ac:dyDescent="0.25">
      <c r="A161" s="232" t="s">
        <v>2664</v>
      </c>
      <c r="B161" s="233"/>
      <c r="C161" s="233"/>
      <c r="D161" s="233"/>
      <c r="E161" s="234"/>
      <c r="F161" s="235" t="s">
        <v>2665</v>
      </c>
      <c r="G161" s="235"/>
      <c r="H161" s="235"/>
      <c r="I161" s="232" t="s">
        <v>2635</v>
      </c>
      <c r="J161" s="233"/>
      <c r="K161" s="233"/>
      <c r="L161" s="233"/>
      <c r="M161" s="233"/>
      <c r="N161" s="233"/>
      <c r="O161" s="234"/>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40" t="s">
        <v>2648</v>
      </c>
      <c r="J165" s="241"/>
      <c r="K165" s="241"/>
      <c r="L165" s="241"/>
      <c r="M165" s="241"/>
      <c r="N165" s="241"/>
      <c r="O165" s="242"/>
      <c r="U165" s="51"/>
    </row>
    <row r="166" spans="1:28" x14ac:dyDescent="0.25">
      <c r="A166" s="9"/>
      <c r="B166" s="210" t="s">
        <v>2662</v>
      </c>
      <c r="C166" s="210"/>
      <c r="D166" s="210"/>
      <c r="E166" s="8"/>
      <c r="F166" s="5"/>
      <c r="H166" s="83" t="s">
        <v>2661</v>
      </c>
      <c r="I166" s="240"/>
      <c r="J166" s="241"/>
      <c r="K166" s="241"/>
      <c r="L166" s="241"/>
      <c r="M166" s="241"/>
      <c r="N166" s="241"/>
      <c r="O166" s="242"/>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2677</v>
      </c>
      <c r="B170" s="208"/>
      <c r="C170" s="208"/>
      <c r="D170" s="208"/>
      <c r="E170" s="208"/>
      <c r="F170" s="208"/>
      <c r="G170" s="208"/>
      <c r="H170" s="208"/>
      <c r="I170" s="208"/>
      <c r="J170" s="208"/>
      <c r="K170" s="208"/>
      <c r="L170" s="208"/>
      <c r="M170" s="208"/>
      <c r="N170" s="208"/>
      <c r="O170" s="209"/>
      <c r="P170" s="78"/>
    </row>
    <row r="171" spans="1:28" ht="15" customHeight="1" x14ac:dyDescent="0.25">
      <c r="A171" s="226" t="s">
        <v>2676</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2670</v>
      </c>
      <c r="C174" s="196"/>
      <c r="D174" s="196"/>
      <c r="E174" s="196"/>
      <c r="F174" s="196"/>
      <c r="G174" s="196"/>
      <c r="H174" s="20"/>
      <c r="I174" s="203" t="s">
        <v>2674</v>
      </c>
      <c r="J174" s="204"/>
      <c r="K174" s="204"/>
      <c r="L174" s="204"/>
      <c r="M174" s="204"/>
      <c r="O174" s="186" t="str">
        <f>HYPERLINK("#Integrante_3!A1","INICIO")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2679</v>
      </c>
      <c r="O175" s="8"/>
      <c r="Q175" s="19"/>
      <c r="R175" s="165"/>
      <c r="S175" s="19"/>
      <c r="T175" s="19"/>
      <c r="U175" s="19"/>
      <c r="V175" s="19"/>
      <c r="W175" s="19"/>
      <c r="X175" s="19"/>
      <c r="Y175" s="19"/>
      <c r="Z175" s="19"/>
      <c r="AA175" s="19"/>
      <c r="AB175" s="19"/>
    </row>
    <row r="176" spans="1:28" ht="23.25" x14ac:dyDescent="0.25">
      <c r="A176" s="9"/>
      <c r="B176" s="200"/>
      <c r="C176" s="201"/>
      <c r="D176" s="202"/>
      <c r="E176" s="165" t="s">
        <v>2621</v>
      </c>
      <c r="F176" s="165" t="s">
        <v>2622</v>
      </c>
      <c r="G176" s="165" t="s">
        <v>2623</v>
      </c>
      <c r="H176" s="5"/>
      <c r="I176" s="200"/>
      <c r="J176" s="201"/>
      <c r="K176" s="201"/>
      <c r="L176" s="202"/>
      <c r="M176" s="258"/>
      <c r="O176" s="8"/>
      <c r="Q176" s="19"/>
      <c r="R176" s="165" t="s">
        <v>2623</v>
      </c>
      <c r="S176" s="19"/>
      <c r="T176" s="19"/>
      <c r="U176" s="19"/>
      <c r="V176" s="19"/>
      <c r="W176" s="19"/>
      <c r="X176" s="19"/>
      <c r="Y176" s="19"/>
      <c r="Z176" s="19"/>
      <c r="AA176" s="19"/>
      <c r="AB176" s="19"/>
    </row>
    <row r="177" spans="1:28" ht="23.25" x14ac:dyDescent="0.25">
      <c r="A177" s="9"/>
      <c r="B177" s="249" t="s">
        <v>2670</v>
      </c>
      <c r="C177" s="249"/>
      <c r="D177" s="249"/>
      <c r="E177" s="24">
        <v>0.02</v>
      </c>
      <c r="F177" s="179"/>
      <c r="G177" s="180" t="str">
        <f>IF(F177&gt;0,SUM(E177+F177),"")</f>
        <v/>
      </c>
      <c r="H177" s="5"/>
      <c r="I177" s="246" t="s">
        <v>2674</v>
      </c>
      <c r="J177" s="247"/>
      <c r="K177" s="247"/>
      <c r="L177" s="248"/>
      <c r="M177" s="179"/>
      <c r="O177" s="8"/>
      <c r="Q177" s="19"/>
      <c r="R177" s="180" t="str">
        <f>IF(M177&gt;0,SUM(L177+M177),"")</f>
        <v/>
      </c>
      <c r="S177" s="19"/>
      <c r="T177" s="19"/>
      <c r="U177" s="19"/>
      <c r="V177" s="19"/>
      <c r="W177" s="19"/>
      <c r="X177" s="19"/>
      <c r="Y177" s="19"/>
      <c r="Z177" s="19"/>
      <c r="AA177" s="19"/>
      <c r="AB177" s="19"/>
    </row>
    <row r="178" spans="1:28" ht="23.25" hidden="1" x14ac:dyDescent="0.25">
      <c r="A178" s="9"/>
      <c r="B178" s="249" t="s">
        <v>1165</v>
      </c>
      <c r="C178" s="249"/>
      <c r="D178" s="249"/>
      <c r="E178" s="24">
        <v>0.02</v>
      </c>
      <c r="F178" s="69"/>
      <c r="G178" s="164" t="str">
        <f>IF(F178&gt;0,SUM(E178+F178),"")</f>
        <v/>
      </c>
      <c r="H178" s="5"/>
      <c r="I178" s="246" t="s">
        <v>1169</v>
      </c>
      <c r="J178" s="247"/>
      <c r="K178" s="248"/>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64" t="str">
        <f>IF(F179&gt;0,SUM(E179+F179),"")</f>
        <v/>
      </c>
      <c r="H179" s="5"/>
      <c r="I179" s="246" t="s">
        <v>1170</v>
      </c>
      <c r="J179" s="247"/>
      <c r="K179" s="248"/>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64" t="str">
        <f>IF(F180&gt;0,SUM(E180+F180),"")</f>
        <v/>
      </c>
      <c r="H180" s="5"/>
      <c r="I180" s="246" t="s">
        <v>1171</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50" t="s">
        <v>2633</v>
      </c>
      <c r="L183" s="250"/>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8"/>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23" t="s">
        <v>2641</v>
      </c>
      <c r="C190" s="223"/>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8"/>
    </row>
    <row r="196" spans="1:18" ht="21.75" thickBot="1" x14ac:dyDescent="0.3">
      <c r="A196" s="9"/>
      <c r="B196" s="5"/>
      <c r="C196" s="5"/>
      <c r="D196" s="5"/>
      <c r="E196" s="5"/>
      <c r="F196" s="5"/>
      <c r="G196" s="5"/>
      <c r="H196" s="5"/>
      <c r="I196" s="5"/>
      <c r="J196" s="5"/>
      <c r="K196" s="5"/>
      <c r="L196" s="5"/>
      <c r="M196" s="5"/>
      <c r="N196" s="5"/>
      <c r="O196" s="186" t="str">
        <f>HYPERLINK("#Integrante_3!A1","INICIO")</f>
        <v>INICIO</v>
      </c>
    </row>
    <row r="197" spans="1:18" ht="231" customHeight="1" x14ac:dyDescent="0.25">
      <c r="A197" s="9"/>
      <c r="B197" s="245" t="s">
        <v>2663</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44201.400129629626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HYPERLINK("#Integrante_4!B20","IDENTIFICACIÓN DEL OFERENTE")</f>
        <v>IDENTIFICACIÓN DEL OFERENTE</v>
      </c>
      <c r="C8" s="189"/>
      <c r="D8" s="193"/>
      <c r="E8" s="268" t="str">
        <f>HYPERLINK("#Integrante_4!A109","CAPACIDAD RESIDUAL")</f>
        <v>CAPACIDAD RESIDUAL</v>
      </c>
      <c r="F8" s="269"/>
      <c r="G8" s="270"/>
      <c r="H8" s="194"/>
      <c r="I8" s="186" t="str">
        <f>HYPERLINK("#Integrante_4!N162","DISCAPACIDAD")</f>
        <v>DISCAPACIDAD</v>
      </c>
      <c r="J8" s="190"/>
      <c r="K8" s="186" t="str">
        <f>HYPERLINK("#Integrante_4!A188","TRAYECTORIA")</f>
        <v>TRAYECTORIA</v>
      </c>
      <c r="L8" s="189"/>
      <c r="M8" s="36"/>
      <c r="N8" s="36"/>
      <c r="O8" s="43"/>
    </row>
    <row r="9" spans="1:20" ht="30.75" customHeight="1" thickBot="1" x14ac:dyDescent="0.3">
      <c r="A9" s="192"/>
      <c r="B9" s="186" t="str">
        <f>HYPERLINK("#Integrante_4!I20","DATOS CONTRATO INVITACIÓN")</f>
        <v>DATOS CONTRATO INVITACIÓN</v>
      </c>
      <c r="C9" s="189"/>
      <c r="D9" s="189"/>
      <c r="E9" s="268" t="str">
        <f>HYPERLINK("#Integrante_4!A162","TALENTO HUMANO")</f>
        <v>TALENTO HUMANO</v>
      </c>
      <c r="F9" s="269"/>
      <c r="G9" s="270"/>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3">
      <c r="A10" s="192"/>
      <c r="B10" s="186" t="str">
        <f>HYPERLINK("#Integrante_4!B48","EXPERIENCIA TERRITORIAL")</f>
        <v>EXPERIENCIA TERRITORIAL</v>
      </c>
      <c r="C10" s="189"/>
      <c r="D10" s="189"/>
      <c r="E10" s="268" t="str">
        <f>HYPERLINK("#Integrante_4!F162","INFRAESTRUCTURA")</f>
        <v>INFRAESTRUCTURA</v>
      </c>
      <c r="F10" s="269"/>
      <c r="G10" s="270"/>
      <c r="H10" s="194"/>
      <c r="I10" s="186" t="str">
        <f>HYPERLINK("#Integrante_4!L176","VALOR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44201.400129629626</v>
      </c>
      <c r="W20" s="107">
        <f ca="1">NOW()</f>
        <v>44201.400129629626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3">
      <c r="O108" s="186" t="str">
        <f>HYPERLINK("#Integrante_4!A1","INICIO")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3">
      <c r="O161" s="186" t="str">
        <f>HYPERLINK("#Integrante_4!A1","INICIO")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HYPERLINK("#Integrante_4!A1","INICIO")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165"/>
      <c r="S177" s="19"/>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c r="O178" s="8"/>
      <c r="Q178" s="19"/>
      <c r="R178" s="165" t="s">
        <v>2623</v>
      </c>
      <c r="S178" s="19"/>
      <c r="T178" s="19"/>
      <c r="U178" s="19"/>
      <c r="V178" s="19"/>
      <c r="W178" s="19"/>
      <c r="X178" s="19"/>
      <c r="Y178" s="19"/>
      <c r="Z178" s="19"/>
      <c r="AA178" s="19"/>
      <c r="AB178" s="19"/>
    </row>
    <row r="179" spans="1:28" ht="23.25" x14ac:dyDescent="0.25">
      <c r="A179" s="9"/>
      <c r="B179" s="249" t="s">
        <v>2670</v>
      </c>
      <c r="C179" s="249"/>
      <c r="D179" s="249"/>
      <c r="E179" s="24">
        <v>0.02</v>
      </c>
      <c r="F179" s="179"/>
      <c r="G179" s="180" t="str">
        <f>IF(F179&gt;0,SUM(E179+F179),"")</f>
        <v/>
      </c>
      <c r="H179" s="5"/>
      <c r="I179" s="246" t="s">
        <v>2674</v>
      </c>
      <c r="J179" s="247"/>
      <c r="K179" s="247"/>
      <c r="L179" s="248"/>
      <c r="M179" s="179"/>
      <c r="O179" s="8"/>
      <c r="Q179" s="19"/>
      <c r="R179" s="180" t="str">
        <f>IF(M179&gt;0,SUM(L179+M179),"")</f>
        <v/>
      </c>
      <c r="S179" s="19"/>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HYPERLINK("#Integrante_4!A1","INICIO")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44201.400129629626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HYPERLINK("#Integrante_5!B20","IDENTIFICACIÓN DEL OFERENTE")</f>
        <v>IDENTIFICACIÓN DEL OFERENTE</v>
      </c>
      <c r="C8" s="189"/>
      <c r="D8" s="193"/>
      <c r="E8" s="268" t="str">
        <f>HYPERLINK("#Integrante_5!A109","CAPACIDAD RESIDUAL")</f>
        <v>CAPACIDAD RESIDUAL</v>
      </c>
      <c r="F8" s="269"/>
      <c r="G8" s="270"/>
      <c r="H8" s="194"/>
      <c r="I8" s="186" t="str">
        <f>HYPERLINK("#Integrante_5!N162","DISCAPACIDAD")</f>
        <v>DISCAPACIDAD</v>
      </c>
      <c r="J8" s="190"/>
      <c r="K8" s="186" t="str">
        <f>HYPERLINK("#Integrante_5!A188","TRAYECTORIA")</f>
        <v>TRAYECTORIA</v>
      </c>
      <c r="L8" s="189"/>
      <c r="M8" s="36"/>
      <c r="N8" s="36"/>
      <c r="O8" s="43"/>
    </row>
    <row r="9" spans="1:20" ht="30.75" customHeight="1" thickBot="1" x14ac:dyDescent="0.3">
      <c r="A9" s="192"/>
      <c r="B9" s="186" t="str">
        <f>HYPERLINK("#Integrante_5!I20","DATOS CONTRATO INVITACIÓN")</f>
        <v>DATOS CONTRATO INVITACIÓN</v>
      </c>
      <c r="C9" s="189"/>
      <c r="D9" s="189"/>
      <c r="E9" s="268" t="str">
        <f>HYPERLINK("#Integrante_5!A162","TALENTO HUMANO")</f>
        <v>TALENTO HUMANO</v>
      </c>
      <c r="F9" s="269"/>
      <c r="G9" s="270"/>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3">
      <c r="A10" s="192"/>
      <c r="B10" s="186" t="str">
        <f>HYPERLINK("#Integrante_5!B48","EXPERIENCIA TERRITORIAL")</f>
        <v>EXPERIENCIA TERRITORIAL</v>
      </c>
      <c r="C10" s="189"/>
      <c r="D10" s="189"/>
      <c r="E10" s="268" t="str">
        <f>HYPERLINK("#Integrante_5!F162","INFRAESTRUCTURA")</f>
        <v>INFRAESTRUCTURA</v>
      </c>
      <c r="F10" s="269"/>
      <c r="G10" s="270"/>
      <c r="H10" s="194"/>
      <c r="I10" s="186" t="str">
        <f>HYPERLINK("#Integrante_5!L176","VALOR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44201.400129629626</v>
      </c>
      <c r="W20" s="107">
        <f ca="1">NOW()</f>
        <v>44201.400129629626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HYPERLINK("#Integrante_5!A1","INICIO")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3">
      <c r="O159" s="186" t="str">
        <f>HYPERLINK("#Integrante_5!A1","INICIO")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8"/>
    </row>
    <row r="161" spans="1:28" ht="51.75" customHeight="1" x14ac:dyDescent="0.25">
      <c r="A161" s="232" t="s">
        <v>2664</v>
      </c>
      <c r="B161" s="233"/>
      <c r="C161" s="233"/>
      <c r="D161" s="233"/>
      <c r="E161" s="234"/>
      <c r="F161" s="235" t="s">
        <v>2665</v>
      </c>
      <c r="G161" s="235"/>
      <c r="H161" s="235"/>
      <c r="I161" s="232" t="s">
        <v>2635</v>
      </c>
      <c r="J161" s="233"/>
      <c r="K161" s="233"/>
      <c r="L161" s="233"/>
      <c r="M161" s="233"/>
      <c r="N161" s="233"/>
      <c r="O161" s="234"/>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40" t="s">
        <v>2648</v>
      </c>
      <c r="J165" s="241"/>
      <c r="K165" s="241"/>
      <c r="L165" s="241"/>
      <c r="M165" s="241"/>
      <c r="N165" s="241"/>
      <c r="O165" s="242"/>
      <c r="U165" s="51"/>
    </row>
    <row r="166" spans="1:28" x14ac:dyDescent="0.25">
      <c r="A166" s="9"/>
      <c r="B166" s="210" t="s">
        <v>2662</v>
      </c>
      <c r="C166" s="210"/>
      <c r="D166" s="210"/>
      <c r="E166" s="8"/>
      <c r="F166" s="5"/>
      <c r="H166" s="83" t="s">
        <v>2661</v>
      </c>
      <c r="I166" s="240"/>
      <c r="J166" s="241"/>
      <c r="K166" s="241"/>
      <c r="L166" s="241"/>
      <c r="M166" s="241"/>
      <c r="N166" s="241"/>
      <c r="O166" s="242"/>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2677</v>
      </c>
      <c r="B170" s="208"/>
      <c r="C170" s="208"/>
      <c r="D170" s="208"/>
      <c r="E170" s="208"/>
      <c r="F170" s="208"/>
      <c r="G170" s="208"/>
      <c r="H170" s="208"/>
      <c r="I170" s="208"/>
      <c r="J170" s="208"/>
      <c r="K170" s="208"/>
      <c r="L170" s="208"/>
      <c r="M170" s="208"/>
      <c r="N170" s="208"/>
      <c r="O170" s="209"/>
      <c r="P170" s="78"/>
    </row>
    <row r="171" spans="1:28" ht="15" customHeight="1" x14ac:dyDescent="0.25">
      <c r="A171" s="226" t="s">
        <v>2676</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2670</v>
      </c>
      <c r="C174" s="196"/>
      <c r="D174" s="196"/>
      <c r="E174" s="196"/>
      <c r="F174" s="196"/>
      <c r="G174" s="196"/>
      <c r="H174" s="20"/>
      <c r="I174" s="203" t="s">
        <v>2678</v>
      </c>
      <c r="J174" s="204"/>
      <c r="K174" s="204"/>
      <c r="L174" s="204"/>
      <c r="M174" s="204"/>
      <c r="O174" s="186" t="str">
        <f>HYPERLINK("#Integrante_5!A1","INICIO")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2679</v>
      </c>
      <c r="O175" s="8"/>
      <c r="Q175" s="19"/>
      <c r="R175" s="19"/>
      <c r="S175" s="165"/>
      <c r="T175" s="19"/>
      <c r="U175" s="19"/>
      <c r="V175" s="19"/>
      <c r="W175" s="19"/>
      <c r="X175" s="19"/>
      <c r="Y175" s="19"/>
      <c r="Z175" s="19"/>
      <c r="AA175" s="19"/>
      <c r="AB175" s="19"/>
    </row>
    <row r="176" spans="1:28" ht="23.25" x14ac:dyDescent="0.25">
      <c r="A176" s="9"/>
      <c r="B176" s="200"/>
      <c r="C176" s="201"/>
      <c r="D176" s="202"/>
      <c r="E176" s="165" t="s">
        <v>2621</v>
      </c>
      <c r="F176" s="165" t="s">
        <v>2622</v>
      </c>
      <c r="G176" s="165" t="s">
        <v>2623</v>
      </c>
      <c r="H176" s="5"/>
      <c r="I176" s="200"/>
      <c r="J176" s="201"/>
      <c r="K176" s="201"/>
      <c r="L176" s="202"/>
      <c r="M176" s="258"/>
      <c r="O176" s="8"/>
      <c r="Q176" s="19"/>
      <c r="R176" s="19"/>
      <c r="S176" s="165" t="s">
        <v>2623</v>
      </c>
      <c r="T176" s="19"/>
      <c r="U176" s="19"/>
      <c r="V176" s="19"/>
      <c r="W176" s="19"/>
      <c r="X176" s="19"/>
      <c r="Y176" s="19"/>
      <c r="Z176" s="19"/>
      <c r="AA176" s="19"/>
      <c r="AB176" s="19"/>
    </row>
    <row r="177" spans="1:28" ht="23.25" x14ac:dyDescent="0.25">
      <c r="A177" s="9"/>
      <c r="B177" s="249" t="s">
        <v>2670</v>
      </c>
      <c r="C177" s="249"/>
      <c r="D177" s="249"/>
      <c r="E177" s="24">
        <v>0.02</v>
      </c>
      <c r="F177" s="179"/>
      <c r="G177" s="180" t="str">
        <f>IF(F177&gt;0,SUM(E177+F177),"")</f>
        <v/>
      </c>
      <c r="H177" s="5"/>
      <c r="I177" s="246" t="s">
        <v>2672</v>
      </c>
      <c r="J177" s="247"/>
      <c r="K177" s="247"/>
      <c r="L177" s="248"/>
      <c r="M177" s="179"/>
      <c r="O177" s="8"/>
      <c r="Q177" s="19"/>
      <c r="R177" s="19"/>
      <c r="S177" s="180" t="str">
        <f>IF(M177&gt;0,SUM(L177+M177),"")</f>
        <v/>
      </c>
      <c r="T177" s="19"/>
      <c r="U177" s="19"/>
      <c r="V177" s="19"/>
      <c r="W177" s="19"/>
      <c r="X177" s="19"/>
      <c r="Y177" s="19"/>
      <c r="Z177" s="19"/>
      <c r="AA177" s="19"/>
      <c r="AB177" s="19"/>
    </row>
    <row r="178" spans="1:28" ht="23.25" hidden="1" x14ac:dyDescent="0.25">
      <c r="A178" s="9"/>
      <c r="B178" s="249" t="s">
        <v>1165</v>
      </c>
      <c r="C178" s="249"/>
      <c r="D178" s="249"/>
      <c r="E178" s="24">
        <v>0.02</v>
      </c>
      <c r="F178" s="69"/>
      <c r="G178" s="164" t="str">
        <f>IF(F178&gt;0,SUM(E178+F178),"")</f>
        <v/>
      </c>
      <c r="H178" s="5"/>
      <c r="I178" s="246" t="s">
        <v>1169</v>
      </c>
      <c r="J178" s="247"/>
      <c r="K178" s="248"/>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64" t="str">
        <f>IF(F179&gt;0,SUM(E179+F179),"")</f>
        <v/>
      </c>
      <c r="H179" s="5"/>
      <c r="I179" s="246" t="s">
        <v>1170</v>
      </c>
      <c r="J179" s="247"/>
      <c r="K179" s="248"/>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64" t="str">
        <f>IF(F180&gt;0,SUM(E180+F180),"")</f>
        <v/>
      </c>
      <c r="H180" s="5"/>
      <c r="I180" s="246" t="s">
        <v>1171</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50" t="s">
        <v>2633</v>
      </c>
      <c r="L183" s="250"/>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8"/>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23" t="s">
        <v>2641</v>
      </c>
      <c r="C190" s="223"/>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8"/>
    </row>
    <row r="196" spans="1:18" ht="21.75" thickBot="1" x14ac:dyDescent="0.3">
      <c r="A196" s="9"/>
      <c r="B196" s="5"/>
      <c r="C196" s="5"/>
      <c r="D196" s="5"/>
      <c r="E196" s="5"/>
      <c r="F196" s="5"/>
      <c r="G196" s="5"/>
      <c r="H196" s="5"/>
      <c r="I196" s="5"/>
      <c r="J196" s="5"/>
      <c r="K196" s="5"/>
      <c r="L196" s="5"/>
      <c r="M196" s="5"/>
      <c r="N196" s="5"/>
      <c r="O196" s="186" t="str">
        <f>HYPERLINK("#Integrante_5!A1","INICIO")</f>
        <v>INICIO</v>
      </c>
    </row>
    <row r="197" spans="1:18" ht="231" customHeight="1" x14ac:dyDescent="0.25">
      <c r="A197" s="9"/>
      <c r="B197" s="245" t="s">
        <v>2663</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37"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9" t="s">
        <v>2658</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72">
        <f ca="1">NOW()</f>
        <v>44201.400129629626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HYPERLINK("#Integrante_6!B20","IDENTIFICACIÓN DEL OFERENTE")</f>
        <v>IDENTIFICACIÓN DEL OFERENTE</v>
      </c>
      <c r="C8" s="189"/>
      <c r="D8" s="193"/>
      <c r="E8" s="268" t="str">
        <f>HYPERLINK("#Integrante_6!A109","CAPACIDAD RESIDUAL")</f>
        <v>CAPACIDAD RESIDUAL</v>
      </c>
      <c r="F8" s="269"/>
      <c r="G8" s="270"/>
      <c r="H8" s="194"/>
      <c r="I8" s="186" t="str">
        <f>HYPERLINK("#Integrante_6!N162","DISCAPACIDAD")</f>
        <v>DISCAPACIDAD</v>
      </c>
      <c r="J8" s="190"/>
      <c r="K8" s="186" t="str">
        <f>HYPERLINK("#Integrante_6!A188","TRAYECTORIA")</f>
        <v>TRAYECTORIA</v>
      </c>
      <c r="L8" s="189"/>
      <c r="M8" s="36"/>
      <c r="N8" s="36"/>
      <c r="O8" s="43"/>
    </row>
    <row r="9" spans="1:20" ht="30.75" customHeight="1" thickBot="1" x14ac:dyDescent="0.3">
      <c r="A9" s="192"/>
      <c r="B9" s="186" t="str">
        <f>HYPERLINK("#Integrante_6!I20","DATOS CONTRATO INVITACIÓN")</f>
        <v>DATOS CONTRATO INVITACIÓN</v>
      </c>
      <c r="C9" s="189"/>
      <c r="D9" s="189"/>
      <c r="E9" s="268" t="str">
        <f>HYPERLINK("#Integrante_6!A162","TALENTO HUMANO")</f>
        <v>TALENTO HUMANO</v>
      </c>
      <c r="F9" s="269"/>
      <c r="G9" s="270"/>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3">
      <c r="A10" s="192"/>
      <c r="B10" s="186" t="str">
        <f>HYPERLINK("#Integrante_6!B48","EXPERIENCIA TERRITORIAL")</f>
        <v>EXPERIENCIA TERRITORIAL</v>
      </c>
      <c r="C10" s="189"/>
      <c r="D10" s="189"/>
      <c r="E10" s="268" t="str">
        <f>HYPERLINK("#Integrante_6!F162","INFRAESTRUCTURA")</f>
        <v>INFRAESTRUCTURA</v>
      </c>
      <c r="F10" s="269"/>
      <c r="G10" s="270"/>
      <c r="H10" s="194"/>
      <c r="I10" s="186" t="str">
        <f>HYPERLINK("#Integrante_6!L176","VALOR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65" t="s">
        <v>8</v>
      </c>
      <c r="M15" s="265"/>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71"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71"/>
      <c r="I20" s="150"/>
      <c r="J20" s="151"/>
      <c r="K20" s="152"/>
      <c r="L20" s="153"/>
      <c r="M20" s="153"/>
      <c r="N20" s="136">
        <f>+(M20-L20)/30</f>
        <v>0</v>
      </c>
      <c r="O20" s="139"/>
      <c r="U20" s="135"/>
      <c r="V20" s="107">
        <f ca="1">NOW()</f>
        <v>44201.400129629626</v>
      </c>
      <c r="W20" s="107">
        <f ca="1">NOW()</f>
        <v>44201.400129629626</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30"/>
      <c r="I37" s="131"/>
      <c r="J37" s="131"/>
      <c r="K37" s="131"/>
      <c r="L37" s="131"/>
      <c r="M37" s="131"/>
      <c r="N37" s="131"/>
      <c r="O37" s="132"/>
    </row>
    <row r="38" spans="1:16" ht="21" customHeight="1" x14ac:dyDescent="0.25">
      <c r="A38" s="9"/>
      <c r="B38" s="266" t="e">
        <f>VLOOKUP(B20,EAS!A2:B1439,2,0)</f>
        <v>#N/A</v>
      </c>
      <c r="C38" s="266"/>
      <c r="D38" s="266"/>
      <c r="E38" s="266"/>
      <c r="F38" s="266"/>
      <c r="G38" s="5"/>
      <c r="H38" s="133"/>
      <c r="I38" s="275" t="s">
        <v>7</v>
      </c>
      <c r="J38" s="275"/>
      <c r="K38" s="275"/>
      <c r="L38" s="275"/>
      <c r="M38" s="275"/>
      <c r="N38" s="275"/>
      <c r="O38" s="134"/>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8"/>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8"/>
    </row>
    <row r="44" spans="1:16" ht="15" customHeight="1" x14ac:dyDescent="0.25">
      <c r="A44" s="214" t="s">
        <v>2659</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3">
      <c r="O108" s="186" t="str">
        <f>HYPERLINK("#Integrante_6!A1","INICIO")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8"/>
    </row>
    <row r="110" spans="1:16" ht="15" customHeight="1" x14ac:dyDescent="0.25">
      <c r="A110" s="214" t="s">
        <v>2660</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4" t="s">
        <v>2671</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5">
      <c r="A115" s="144">
        <v>2</v>
      </c>
      <c r="B115" s="174" t="s">
        <v>2671</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5">
      <c r="A116" s="144">
        <v>3</v>
      </c>
      <c r="B116" s="174" t="s">
        <v>2671</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5">
      <c r="A117" s="144">
        <v>4</v>
      </c>
      <c r="B117" s="174" t="s">
        <v>2671</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5">
      <c r="A118" s="145">
        <v>5</v>
      </c>
      <c r="B118" s="174" t="s">
        <v>2671</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5">
      <c r="A119" s="145">
        <v>6</v>
      </c>
      <c r="B119" s="174" t="s">
        <v>2671</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5">
      <c r="A120" s="145">
        <v>7</v>
      </c>
      <c r="B120" s="174" t="s">
        <v>2671</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5">
      <c r="A121" s="145">
        <v>8</v>
      </c>
      <c r="B121" s="174" t="s">
        <v>2671</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5">
      <c r="A122" s="145">
        <v>9</v>
      </c>
      <c r="B122" s="174" t="s">
        <v>2671</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5">
      <c r="A123" s="145">
        <v>10</v>
      </c>
      <c r="B123" s="174" t="s">
        <v>2671</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5">
      <c r="A124" s="145">
        <v>11</v>
      </c>
      <c r="B124" s="174" t="s">
        <v>2671</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5">
      <c r="A125" s="145">
        <v>12</v>
      </c>
      <c r="B125" s="174" t="s">
        <v>2671</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5">
      <c r="A126" s="145">
        <v>13</v>
      </c>
      <c r="B126" s="174" t="s">
        <v>2671</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5">
      <c r="A127" s="145">
        <v>14</v>
      </c>
      <c r="B127" s="174" t="s">
        <v>2671</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5">
      <c r="A128" s="145">
        <v>15</v>
      </c>
      <c r="B128" s="174" t="s">
        <v>2671</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5">
      <c r="A129" s="145">
        <v>16</v>
      </c>
      <c r="B129" s="174" t="s">
        <v>2671</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5">
      <c r="A130" s="145">
        <v>17</v>
      </c>
      <c r="B130" s="174" t="s">
        <v>2671</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5">
      <c r="A131" s="145">
        <v>18</v>
      </c>
      <c r="B131" s="174" t="s">
        <v>2671</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5">
      <c r="A132" s="145">
        <v>19</v>
      </c>
      <c r="B132" s="174" t="s">
        <v>2671</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5">
      <c r="A133" s="145">
        <v>20</v>
      </c>
      <c r="B133" s="174" t="s">
        <v>2671</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5">
      <c r="A134" s="145">
        <v>21</v>
      </c>
      <c r="B134" s="174" t="s">
        <v>2671</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5">
      <c r="A135" s="145">
        <v>22</v>
      </c>
      <c r="B135" s="174" t="s">
        <v>2671</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5">
      <c r="A136" s="145">
        <v>23</v>
      </c>
      <c r="B136" s="174" t="s">
        <v>2671</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5">
      <c r="A137" s="145">
        <v>24</v>
      </c>
      <c r="B137" s="174" t="s">
        <v>2671</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5">
      <c r="A138" s="145">
        <v>25</v>
      </c>
      <c r="B138" s="174" t="s">
        <v>2671</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5">
      <c r="A139" s="145">
        <v>26</v>
      </c>
      <c r="B139" s="174" t="s">
        <v>2671</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5">
      <c r="A140" s="145">
        <v>27</v>
      </c>
      <c r="B140" s="174" t="s">
        <v>2671</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5">
      <c r="A141" s="145">
        <v>28</v>
      </c>
      <c r="B141" s="174" t="s">
        <v>2671</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5">
      <c r="A142" s="145">
        <v>29</v>
      </c>
      <c r="B142" s="174" t="s">
        <v>2671</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5">
      <c r="A143" s="145">
        <v>30</v>
      </c>
      <c r="B143" s="174" t="s">
        <v>2671</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5">
      <c r="A144" s="145">
        <v>31</v>
      </c>
      <c r="B144" s="174" t="s">
        <v>2671</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5">
      <c r="A145" s="145">
        <v>32</v>
      </c>
      <c r="B145" s="174" t="s">
        <v>2671</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5">
      <c r="A146" s="145">
        <v>33</v>
      </c>
      <c r="B146" s="174" t="s">
        <v>2671</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5">
      <c r="A147" s="145">
        <v>34</v>
      </c>
      <c r="B147" s="174" t="s">
        <v>2671</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5">
      <c r="A148" s="145">
        <v>35</v>
      </c>
      <c r="B148" s="174" t="s">
        <v>2671</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5">
      <c r="A149" s="145">
        <v>36</v>
      </c>
      <c r="B149" s="174" t="s">
        <v>2671</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5">
      <c r="A150" s="145">
        <v>37</v>
      </c>
      <c r="B150" s="174" t="s">
        <v>2671</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5">
      <c r="A151" s="145">
        <v>38</v>
      </c>
      <c r="B151" s="174" t="s">
        <v>2671</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5">
      <c r="A152" s="145">
        <v>39</v>
      </c>
      <c r="B152" s="174" t="s">
        <v>2671</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5">
      <c r="A153" s="145">
        <v>40</v>
      </c>
      <c r="B153" s="174" t="s">
        <v>2671</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5">
      <c r="A154" s="145">
        <v>41</v>
      </c>
      <c r="B154" s="174" t="s">
        <v>2671</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5">
      <c r="A155" s="145">
        <v>42</v>
      </c>
      <c r="B155" s="174" t="s">
        <v>2671</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5">
      <c r="A156" s="145">
        <v>43</v>
      </c>
      <c r="B156" s="174" t="s">
        <v>2671</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5">
      <c r="A157" s="145">
        <v>44</v>
      </c>
      <c r="B157" s="174" t="s">
        <v>2671</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5">
      <c r="A158" s="145">
        <v>45</v>
      </c>
      <c r="B158" s="174" t="s">
        <v>2671</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5">
      <c r="A159" s="145">
        <v>46</v>
      </c>
      <c r="B159" s="174" t="s">
        <v>2671</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3">
      <c r="A160" s="145">
        <v>47</v>
      </c>
      <c r="B160" s="174" t="s">
        <v>2671</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3">
      <c r="O161" s="186" t="str">
        <f>HYPERLINK("#Integrante_6!A1","INICIO")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8"/>
    </row>
    <row r="163" spans="1:28" ht="51.75" customHeight="1" x14ac:dyDescent="0.25">
      <c r="A163" s="232" t="s">
        <v>2664</v>
      </c>
      <c r="B163" s="233"/>
      <c r="C163" s="233"/>
      <c r="D163" s="233"/>
      <c r="E163" s="234"/>
      <c r="F163" s="235" t="s">
        <v>2665</v>
      </c>
      <c r="G163" s="235"/>
      <c r="H163" s="235"/>
      <c r="I163" s="232" t="s">
        <v>2635</v>
      </c>
      <c r="J163" s="233"/>
      <c r="K163" s="233"/>
      <c r="L163" s="233"/>
      <c r="M163" s="233"/>
      <c r="N163" s="233"/>
      <c r="O163" s="234"/>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40" t="s">
        <v>2648</v>
      </c>
      <c r="J167" s="241"/>
      <c r="K167" s="241"/>
      <c r="L167" s="241"/>
      <c r="M167" s="241"/>
      <c r="N167" s="241"/>
      <c r="O167" s="242"/>
      <c r="U167" s="51"/>
    </row>
    <row r="168" spans="1:28" x14ac:dyDescent="0.25">
      <c r="A168" s="9"/>
      <c r="B168" s="210" t="s">
        <v>2662</v>
      </c>
      <c r="C168" s="210"/>
      <c r="D168" s="210"/>
      <c r="E168" s="8"/>
      <c r="F168" s="5"/>
      <c r="H168" s="83" t="s">
        <v>2661</v>
      </c>
      <c r="I168" s="240"/>
      <c r="J168" s="241"/>
      <c r="K168" s="241"/>
      <c r="L168" s="241"/>
      <c r="M168" s="241"/>
      <c r="N168" s="241"/>
      <c r="O168" s="242"/>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2677</v>
      </c>
      <c r="B172" s="208"/>
      <c r="C172" s="208"/>
      <c r="D172" s="208"/>
      <c r="E172" s="208"/>
      <c r="F172" s="208"/>
      <c r="G172" s="208"/>
      <c r="H172" s="208"/>
      <c r="I172" s="208"/>
      <c r="J172" s="208"/>
      <c r="K172" s="208"/>
      <c r="L172" s="208"/>
      <c r="M172" s="208"/>
      <c r="N172" s="208"/>
      <c r="O172" s="209"/>
      <c r="P172" s="78"/>
    </row>
    <row r="173" spans="1:28" ht="15" customHeight="1" x14ac:dyDescent="0.25">
      <c r="A173" s="226" t="s">
        <v>2676</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2670</v>
      </c>
      <c r="C176" s="196"/>
      <c r="D176" s="196"/>
      <c r="E176" s="196"/>
      <c r="F176" s="196"/>
      <c r="G176" s="196"/>
      <c r="H176" s="20"/>
      <c r="I176" s="203" t="s">
        <v>2674</v>
      </c>
      <c r="J176" s="204"/>
      <c r="K176" s="204"/>
      <c r="L176" s="204"/>
      <c r="M176" s="204"/>
      <c r="O176" s="186" t="str">
        <f>HYPERLINK("#Integrante_6!A1","INICIO")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2679</v>
      </c>
      <c r="O177" s="8"/>
      <c r="Q177" s="19"/>
      <c r="R177" s="19"/>
      <c r="S177" s="165"/>
      <c r="T177" s="19"/>
      <c r="U177" s="19"/>
      <c r="V177" s="19"/>
      <c r="W177" s="19"/>
      <c r="X177" s="19"/>
      <c r="Y177" s="19"/>
      <c r="Z177" s="19"/>
      <c r="AA177" s="19"/>
      <c r="AB177" s="19"/>
    </row>
    <row r="178" spans="1:28" ht="23.25" x14ac:dyDescent="0.25">
      <c r="A178" s="9"/>
      <c r="B178" s="200"/>
      <c r="C178" s="201"/>
      <c r="D178" s="202"/>
      <c r="E178" s="165" t="s">
        <v>2621</v>
      </c>
      <c r="F178" s="165" t="s">
        <v>2622</v>
      </c>
      <c r="G178" s="165" t="s">
        <v>2623</v>
      </c>
      <c r="H178" s="5"/>
      <c r="I178" s="200"/>
      <c r="J178" s="201"/>
      <c r="K178" s="201"/>
      <c r="L178" s="202"/>
      <c r="M178" s="258"/>
      <c r="O178" s="8"/>
      <c r="Q178" s="19"/>
      <c r="R178" s="19"/>
      <c r="S178" s="165" t="s">
        <v>2623</v>
      </c>
      <c r="T178" s="19"/>
      <c r="U178" s="19"/>
      <c r="V178" s="19"/>
      <c r="W178" s="19"/>
      <c r="X178" s="19"/>
      <c r="Y178" s="19"/>
      <c r="Z178" s="19"/>
      <c r="AA178" s="19"/>
      <c r="AB178" s="19"/>
    </row>
    <row r="179" spans="1:28" ht="23.25" x14ac:dyDescent="0.25">
      <c r="A179" s="9"/>
      <c r="B179" s="249" t="s">
        <v>2670</v>
      </c>
      <c r="C179" s="249"/>
      <c r="D179" s="249"/>
      <c r="E179" s="24">
        <v>0.02</v>
      </c>
      <c r="F179" s="179"/>
      <c r="G179" s="180" t="str">
        <f>IF(F179&gt;0,SUM(E179+F179),"")</f>
        <v/>
      </c>
      <c r="H179" s="5"/>
      <c r="I179" s="246" t="s">
        <v>2672</v>
      </c>
      <c r="J179" s="247"/>
      <c r="K179" s="247"/>
      <c r="L179" s="248"/>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49" t="s">
        <v>1165</v>
      </c>
      <c r="C180" s="249"/>
      <c r="D180" s="249"/>
      <c r="E180" s="24">
        <v>0.02</v>
      </c>
      <c r="F180" s="69"/>
      <c r="G180" s="164" t="str">
        <f>IF(F180&gt;0,SUM(E180+F180),"")</f>
        <v/>
      </c>
      <c r="H180" s="5"/>
      <c r="I180" s="246" t="s">
        <v>1169</v>
      </c>
      <c r="J180" s="247"/>
      <c r="K180" s="248"/>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64" t="str">
        <f>IF(F181&gt;0,SUM(E181+F181),"")</f>
        <v/>
      </c>
      <c r="H181" s="5"/>
      <c r="I181" s="246" t="s">
        <v>1170</v>
      </c>
      <c r="J181" s="247"/>
      <c r="K181" s="248"/>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64" t="str">
        <f>IF(F182&gt;0,SUM(E182+F182),"")</f>
        <v/>
      </c>
      <c r="H182" s="5"/>
      <c r="I182" s="246" t="s">
        <v>1171</v>
      </c>
      <c r="J182" s="247"/>
      <c r="K182" s="248"/>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50" t="s">
        <v>2633</v>
      </c>
      <c r="L185" s="250"/>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8"/>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23" t="s">
        <v>2641</v>
      </c>
      <c r="C192" s="223"/>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8"/>
    </row>
    <row r="198" spans="1:18" ht="21.75" thickBot="1" x14ac:dyDescent="0.3">
      <c r="A198" s="9"/>
      <c r="B198" s="5"/>
      <c r="C198" s="5"/>
      <c r="D198" s="5"/>
      <c r="E198" s="5"/>
      <c r="F198" s="5"/>
      <c r="G198" s="5"/>
      <c r="H198" s="5"/>
      <c r="I198" s="5"/>
      <c r="J198" s="5"/>
      <c r="K198" s="5"/>
      <c r="L198" s="5"/>
      <c r="M198" s="5"/>
      <c r="N198" s="5"/>
      <c r="O198" s="186" t="str">
        <f>HYPERLINK("#Integrante_6!A1","INICIO")</f>
        <v>INICIO</v>
      </c>
    </row>
    <row r="199" spans="1:18" ht="231" customHeight="1" x14ac:dyDescent="0.25">
      <c r="A199" s="9"/>
      <c r="B199" s="245" t="s">
        <v>2663</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a65d333d-5b59-4810-bc94-b80d9325abbc"/>
    <ds:schemaRef ds:uri="http://purl.org/dc/dcmitype/"/>
    <ds:schemaRef ds:uri="http://schemas.microsoft.com/office/2006/documentManagement/types"/>
    <ds:schemaRef ds:uri="4fb10211-09fb-4e80-9f0b-184718d5d98c"/>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OSCAR DAVID TAPIAS ROMERO</cp:lastModifiedBy>
  <cp:lastPrinted>2021-01-05T14:30:49Z</cp:lastPrinted>
  <dcterms:created xsi:type="dcterms:W3CDTF">2020-10-14T21:57:42Z</dcterms:created>
  <dcterms:modified xsi:type="dcterms:W3CDTF">2021-01-05T14:37:13Z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