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oscar.DESKTOP-V77S0D3\OneDrive\Desktop\DOCUMENTOS UT SEMILLEROS DE PAZ\BOGOTA\"/>
    </mc:Choice>
  </mc:AlternateContent>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17970" windowHeight="6060" tabRatio="610" activeTab="1"/>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<sst xmlns="http://schemas.openxmlformats.org/spreadsheetml/2006/main" count="4509" uniqueCount="2725">
  <si>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</si>
  <si>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</si>
  <si>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</si>
  <si>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</si>
  <si>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</si>
  <si>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</si>
  <si>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</si>
  <si>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</si>
  <si>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</si>
  <si>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</si>
  <si>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</si>
  <si>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</si>
  <si>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</si>
  <si>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</si>
  <si>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</si>
  <si>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</si>
  <si>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</si>
  <si>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</si>
  <si>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</si>
  <si>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</si>
  <si>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</si>
  <si>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</si>
  <si>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</si>
  <si>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</si>
  <si>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</si>
  <si>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</si>
  <si>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</si>
  <si>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</si>
  <si>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</si>
  <si>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</si>
  <si>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</si>
  <si>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</si>
  <si>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</si>
  <si>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</si>
  <si>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</si>
  <si>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</si>
  <si>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</si>
  <si>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</si>
  <si>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</si>
  <si>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</si>
  <si>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</si>
  <si>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</si>
  <si>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</si>
  <si>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</si>
  <si>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</si>
  <si>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</si>
  <si>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</si>
  <si>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</si>
  <si>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</si>
  <si>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</si>
  <si>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</si>
  <si>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</si>
  <si>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</si>
  <si>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</si>
  <si>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</si>
  <si>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</si>
  <si>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</si>
  <si>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</si>
  <si>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</si>
  <si>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</si>
  <si>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</si>
  <si>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</si>
  <si>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</si>
  <si>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</si>
  <si>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</si>
  <si>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</si>
  <si>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</si>
  <si>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</si>
  <si>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</si>
  <si>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</si>
  <si>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</si>
  <si>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</si>
  <si>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</si>
  <si>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</si>
  <si>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</si>
  <si>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</si>
  <si>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</si>
  <si>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</si>
  <si>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</si>
  <si>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</si>
  <si>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</si>
  <si>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</si>
  <si>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</si>
  <si>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</si>
  <si>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</si>
  <si>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</si>
  <si>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</si>
  <si>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</si>
  <si>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</si>
  <si>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</si>
  <si>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</si>
  <si>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</si>
  <si>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</si>
  <si>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</si>
  <si>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</si>
  <si>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</si>
  <si>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</si>
  <si>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</si>
  <si>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</si>
  <si>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</si>
  <si>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</si>
  <si>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</si>
  <si>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</si>
  <si>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</si>
  <si>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</si>
  <si>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</si>
  <si>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</si>
  <si>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</si>
  <si>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</si>
  <si>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</si>
  <si>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</si>
  <si>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</si>
  <si>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</si>
  <si>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</si>
  <si>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</si>
  <si>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</si>
  <si>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</si>
  <si>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</si>
  <si>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</si>
  <si>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</si>
  <si>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</si>
  <si>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</si>
  <si>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</si>
  <si>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</si>
  <si>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</si>
  <si>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</si>
  <si>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</si>
  <si>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</si>
  <si>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</si>
  <si>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</si>
  <si>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</si>
  <si>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</si>
  <si>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</si>
  <si>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</si>
  <si>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</si>
  <si>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</si>
  <si>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</si>
  <si>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</si>
  <si>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</si>
  <si>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</si>
  <si>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</si>
  <si>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</si>
  <si>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</si>
  <si>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</si>
  <si>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</si>
  <si>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</si>
  <si>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</si>
  <si>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</si>
  <si>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</si>
  <si>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</si>
  <si>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</si>
  <si>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</si>
  <si>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</si>
  <si>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</si>
  <si>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</si>
  <si>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</si>
  <si>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</si>
  <si>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</si>
  <si>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</si>
  <si>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</si>
  <si>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</si>
  <si>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</si>
  <si>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</si>
  <si>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</si>
  <si>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</si>
  <si>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</si>
  <si>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</si>
  <si>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</si>
  <si>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</si>
  <si>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</si>
  <si>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</si>
  <si>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</si>
  <si>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</si>
  <si>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</si>
  <si>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</si>
  <si>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</si>
  <si>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</si>
  <si>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</si>
  <si>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</si>
  <si>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</si>
  <si>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</si>
  <si>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</si>
  <si>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</si>
  <si>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</si>
  <si>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</si>
  <si>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</si>
  <si>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</si>
  <si>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</si>
  <si>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</si>
  <si>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</si>
  <si>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</si>
  <si>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</si>
  <si>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</si>
  <si>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</si>
  <si>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</si>
  <si>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</si>
  <si>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</si>
  <si>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</si>
  <si>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</si>
  <si>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</si>
  <si>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</si>
  <si>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</si>
  <si>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</si>
  <si>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</si>
  <si>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</si>
  <si>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</si>
  <si>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</si>
  <si>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</si>
  <si>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</si>
  <si>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</si>
  <si>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</si>
  <si>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</si>
  <si>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</si>
  <si>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</si>
  <si>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</si>
  <si>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</si>
  <si>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</si>
  <si>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</si>
  <si>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</si>
  <si>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</si>
  <si>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</si>
  <si>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</si>
  <si>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</si>
  <si>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</si>
  <si>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</si>
  <si>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</si>
  <si>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</si>
  <si>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</si>
  <si>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</si>
  <si>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</si>
  <si>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</si>
  <si>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</si>
  <si>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</si>
  <si>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</si>
  <si>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</si>
  <si>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</si>
  <si>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</si>
  <si>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</si>
  <si>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</si>
  <si>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</si>
  <si>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</si>
  <si>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</si>
  <si>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</si>
  <si>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</si>
  <si>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</si>
  <si>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</si>
  <si>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</si>
  <si>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</si>
  <si>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</si>
  <si>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</si>
  <si>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</si>
  <si>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</si>
  <si>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</si>
  <si>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</si>
  <si>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</si>
  <si>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</si>
  <si>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</si>
  <si>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</si>
  <si>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</si>
  <si>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</si>
  <si>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</si>
  <si>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</si>
  <si>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</si>
  <si>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</si>
  <si>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</si>
  <si>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</si>
  <si>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</si>
  <si>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</si>
  <si>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</si>
  <si>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</si>
  <si>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</si>
  <si>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</si>
  <si>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</si>
  <si>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</si>
  <si>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</si>
  <si>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</si>
  <si>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</si>
  <si>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</si>
  <si>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</si>
  <si>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</si>
  <si>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</si>
  <si>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</si>
  <si>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</si>
  <si>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</si>
  <si>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</si>
  <si>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</si>
  <si>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</si>
  <si>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</si>
  <si>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</si>
  <si>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</si>
  <si>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</si>
  <si>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</si>
  <si>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</si>
  <si>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</si>
  <si>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</si>
  <si>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</si>
  <si>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</si>
  <si>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</si>
  <si>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</si>
  <si>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</si>
  <si>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</si>
  <si>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</si>
  <si>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</si>
  <si>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</si>
  <si>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</si>
  <si>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</si>
  <si>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</si>
  <si>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</si>
  <si>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</si>
  <si>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</si>
  <si>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</si>
  <si>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</si>
  <si>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</si>
  <si>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</si>
  <si>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</si>
  <si>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</si>
  <si>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</si>
  <si>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</si>
  <si>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</si>
  <si>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</si>
  <si>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</si>
  <si>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</si>
  <si>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</si>
  <si>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</si>
  <si>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</si>
  <si>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</si>
  <si>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</si>
  <si>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</si>
  <si>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</si>
  <si>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</si>
  <si>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</si>
  <si>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</si>
  <si>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</si>
  <si>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</si>
  <si>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</si>
  <si>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</si>
  <si>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</si>
  <si>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</si>
  <si>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</si>
  <si>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</si>
  <si>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</si>
  <si>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</si>
  <si>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</si>
  <si>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</si>
  <si>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</si>
  <si>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</si>
  <si>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</si>
  <si>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</si>
  <si>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</si>
  <si>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</si>
  <si>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</si>
  <si>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</si>
  <si>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</si>
  <si>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</si>
  <si>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</si>
  <si>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</si>
  <si>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</si>
  <si>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</si>
  <si>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</si>
  <si>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</si>
  <si>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</si>
  <si>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</si>
  <si>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</si>
  <si>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</si>
  <si>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</si>
  <si>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</si>
  <si>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</si>
  <si>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</si>
  <si>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</si>
  <si>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</si>
  <si>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</si>
  <si>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</si>
  <si>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</si>
  <si>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</si>
  <si>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</si>
  <si>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</si>
  <si>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</si>
  <si>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</si>
  <si>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</si>
  <si>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</si>
  <si>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</si>
  <si>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</si>
  <si>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</si>
  <si>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</si>
  <si>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</si>
  <si>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</si>
  <si>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</si>
  <si>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</si>
  <si>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</si>
  <si>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</si>
  <si>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</si>
  <si>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</si>
  <si>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</si>
  <si>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</si>
  <si>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</si>
  <si>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</si>
  <si>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</si>
  <si>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</si>
  <si>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</si>
  <si>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</si>
  <si>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</si>
  <si>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</si>
  <si>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</si>
  <si>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</si>
  <si>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</si>
  <si>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</si>
  <si>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</si>
  <si>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</si>
  <si>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</si>
  <si>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</si>
  <si>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</si>
  <si>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</si>
  <si>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</si>
  <si>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</si>
  <si>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</si>
  <si>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</si>
  <si>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</si>
  <si>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</si>
  <si>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</si>
  <si>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</si>
  <si>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</si>
  <si>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</si>
  <si>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</si>
  <si>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</si>
  <si>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</si>
  <si>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</si>
  <si>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</si>
  <si>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</si>
  <si>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</si>
  <si>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</si>
  <si>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</si>
  <si>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</si>
  <si>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</si>
  <si>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</si>
  <si>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</si>
  <si>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</si>
  <si>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</si>
  <si>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</si>
  <si>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</si>
  <si>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</si>
  <si>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</si>
  <si>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</si>
  <si>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</si>
  <si>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</si>
  <si>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</si>
  <si>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</si>
  <si>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</si>
  <si>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</si>
  <si>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</si>
  <si>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</si>
  <si>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</si>
  <si>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</si>
  <si>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</si>
  <si>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</si>
  <si>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</si>
  <si>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</si>
  <si>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</si>
  <si>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</si>
  <si>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</si>
  <si>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</si>
  <si>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</si>
  <si>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</si>
  <si>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</si>
  <si>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</si>
  <si>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</si>
  <si>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</si>
  <si>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</si>
  <si>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</si>
  <si>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</si>
  <si>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</si>
  <si>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</si>
  <si>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</si>
  <si>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</si>
  <si>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</si>
  <si>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</si>
  <si>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</si>
  <si>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</si>
  <si>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</si>
  <si>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</si>
  <si>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</si>
  <si>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</si>
  <si>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</si>
  <si>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</si>
  <si>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</si>
  <si>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</si>
  <si>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</si>
  <si>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</si>
  <si>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</si>
  <si>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</si>
  <si>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</si>
  <si>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</si>
  <si>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</si>
  <si>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</si>
  <si>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</si>
  <si>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</si>
  <si>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</si>
  <si>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</si>
  <si>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</si>
  <si>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</si>
  <si>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</si>
  <si>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</si>
  <si>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</si>
  <si>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</si>
  <si>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</si>
  <si>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</si>
  <si>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</si>
  <si>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</si>
  <si>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</si>
  <si>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</si>
  <si>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</si>
  <si>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</si>
  <si>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</si>
  <si>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</si>
  <si>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</si>
  <si>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</si>
  <si>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</si>
  <si>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</si>
  <si>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</si>
  <si>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</si>
  <si>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</si>
  <si>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</si>
  <si>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</si>
  <si>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</si>
  <si>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</si>
  <si>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</si>
  <si>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</si>
  <si>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</si>
  <si>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</si>
  <si>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</si>
  <si>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</si>
  <si>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</si>
  <si>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</si>
  <si>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</si>
  <si>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</si>
  <si>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</si>
  <si>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</si>
  <si>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</si>
  <si>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</si>
  <si>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</si>
  <si>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</si>
  <si>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</si>
  <si>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</si>
  <si>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</si>
  <si>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</si>
  <si>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</si>
  <si>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</si>
  <si>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</si>
  <si>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</si>
  <si>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</si>
  <si>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</si>
  <si>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</si>
  <si>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</si>
  <si>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</si>
  <si>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</si>
  <si>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</si>
  <si>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</si>
  <si>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</si>
  <si>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</si>
  <si>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</si>
  <si>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</si>
  <si>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</si>
  <si>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</si>
  <si>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</si>
  <si>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</si>
  <si>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</si>
  <si>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</si>
  <si>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</si>
  <si>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</si>
  <si>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</si>
  <si>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</si>
  <si>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</si>
  <si>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</si>
  <si>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</si>
  <si>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</si>
  <si>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</si>
  <si>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</si>
  <si>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</si>
  <si>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</si>
  <si>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</si>
  <si>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</si>
  <si>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</si>
  <si>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</si>
  <si>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</si>
  <si>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</si>
  <si>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</si>
  <si>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</si>
  <si>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</si>
  <si>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</si>
  <si>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</si>
  <si>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</si>
  <si>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</si>
  <si>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</si>
  <si>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</si>
  <si>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</si>
  <si>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</si>
  <si>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</si>
  <si>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</si>
  <si>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</si>
  <si>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</si>
  <si>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</si>
  <si>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</si>
  <si>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</si>
  <si>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</si>
  <si>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</si>
  <si>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</si>
  <si>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</si>
  <si>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</si>
  <si>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</si>
  <si>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</si>
  <si>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</si>
  <si>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</si>
  <si>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</si>
  <si>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</si>
  <si>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</si>
  <si>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</si>
  <si>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</si>
  <si>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</si>
  <si>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</si>
  <si>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</si>
  <si>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</si>
  <si>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</si>
  <si>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</si>
  <si>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</si>
  <si>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</si>
  <si>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</si>
  <si>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</si>
  <si>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</si>
  <si>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</si>
  <si>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</si>
  <si>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</si>
  <si>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</si>
  <si>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</si>
  <si>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</si>
  <si>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</si>
  <si>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</si>
  <si>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</si>
  <si>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</si>
  <si>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</si>
  <si>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</si>
  <si>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</si>
  <si>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</si>
  <si>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</si>
  <si>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</si>
  <si>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</si>
  <si>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</si>
  <si>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</si>
  <si>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</si>
  <si>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</si>
  <si>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</si>
  <si>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</si>
  <si>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</si>
  <si>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</si>
  <si>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</si>
  <si>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</si>
  <si>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</si>
  <si>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</si>
  <si>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</si>
  <si>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</si>
  <si>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</si>
  <si>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</si>
  <si>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</si>
  <si>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</si>
  <si>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</si>
  <si>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</si>
  <si>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</si>
  <si>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</si>
  <si>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</si>
  <si>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</si>
  <si>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</si>
  <si>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</si>
  <si>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</si>
  <si>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</si>
  <si>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</si>
  <si>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</si>
  <si>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</si>
  <si>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</si>
  <si>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</si>
  <si>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</si>
  <si>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</si>
  <si>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</si>
  <si>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</si>
  <si>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</si>
  <si>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</si>
  <si>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</si>
  <si>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</si>
  <si>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</si>
  <si>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</si>
  <si>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</si>
  <si>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</si>
  <si>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</si>
  <si>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</si>
  <si>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</si>
  <si>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</si>
  <si>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</si>
  <si>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</si>
  <si>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</si>
  <si>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</si>
  <si>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</si>
  <si>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</si>
  <si>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</si>
  <si>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</si>
  <si>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</si>
  <si>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</si>
  <si>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</si>
  <si>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</si>
  <si>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</si>
  <si>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</si>
  <si>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</si>
  <si>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</si>
  <si>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</si>
  <si>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</si>
  <si>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</si>
  <si>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</si>
  <si>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</si>
  <si>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</si>
  <si>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</si>
  <si>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</si>
  <si>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</si>
  <si>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</si>
  <si>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</si>
  <si>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</si>
  <si>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</si>
  <si>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</si>
  <si>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</si>
  <si>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</si>
  <si>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</si>
  <si>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</si>
  <si>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</si>
  <si>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</si>
  <si>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</si>
  <si>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</si>
  <si>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</si>
  <si>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</si>
  <si>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</si>
  <si>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</si>
  <si>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</si>
  <si>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</si>
  <si>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</si>
  <si>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</si>
  <si>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</si>
  <si>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</si>
  <si>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</si>
  <si>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</si>
  <si>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</si>
  <si>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</si>
  <si>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</si>
  <si>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</si>
  <si>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</si>
  <si>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</si>
  <si>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</si>
  <si>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</si>
  <si>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</si>
  <si>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</si>
  <si>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</si>
  <si>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</si>
  <si>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</si>
  <si>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</si>
  <si>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</si>
  <si>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</si>
  <si>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</si>
  <si>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</si>
  <si>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</si>
  <si>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</si>
  <si>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</si>
  <si>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</si>
  <si>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</si>
  <si>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</si>
  <si>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</si>
  <si>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</si>
  <si>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</si>
  <si>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</si>
  <si>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</si>
  <si>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</si>
  <si>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</si>
  <si>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</si>
  <si>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</si>
  <si>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</si>
  <si>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</si>
  <si>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</si>
  <si>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</si>
  <si>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</si>
  <si>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</si>
  <si>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</si>
  <si>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</si>
  <si>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</si>
  <si>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</si>
  <si>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</si>
  <si>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</si>
  <si>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</si>
  <si>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</si>
  <si>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</si>
  <si>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</si>
  <si>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</si>
  <si>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</si>
  <si>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</si>
  <si>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</si>
  <si>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</si>
  <si>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</si>
  <si>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</si>
  <si>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</si>
  <si>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</si>
  <si>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</si>
  <si>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</si>
  <si>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</si>
  <si>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</si>
  <si>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</si>
  <si>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</si>
  <si>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</si>
  <si>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</si>
  <si>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</si>
  <si>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</si>
  <si>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</si>
  <si>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</si>
  <si>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</si>
  <si>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</si>
  <si>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</si>
  <si>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</si>
  <si>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</si>
  <si>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</si>
  <si>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</si>
  <si>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</si>
  <si>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</si>
  <si>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</si>
  <si>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</si>
  <si>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</si>
  <si>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</si>
  <si>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</si>
  <si>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</si>
  <si>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</si>
  <si>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</si>
  <si>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</si>
  <si>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</si>
  <si>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</si>
  <si>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</si>
  <si>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</si>
  <si>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</si>
  <si>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</si>
  <si>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</si>
  <si>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</si>
  <si>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</si>
  <si>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</si>
  <si>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</si>
  <si>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</si>
  <si>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</si>
  <si>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</si>
  <si>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</si>
  <si>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</si>
  <si>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</si>
  <si>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</si>
  <si>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</si>
  <si>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</si>
  <si>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</si>
  <si>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</si>
  <si>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</si>
  <si>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</si>
  <si>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</si>
  <si>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</si>
  <si>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</si>
  <si>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</si>
  <si>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</si>
  <si>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</si>
  <si>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</si>
  <si>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</si>
  <si>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</si>
  <si>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</si>
  <si>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</si>
  <si>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</si>
  <si>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</si>
  <si>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</si>
  <si>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</si>
  <si>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</si>
  <si>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</si>
  <si>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</si>
  <si>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</si>
  <si>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</si>
  <si>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</si>
  <si>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</si>
  <si>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</si>
  <si>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</si>
  <si>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</si>
  <si>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</si>
  <si>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</si>
  <si>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</si>
  <si>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</si>
  <si>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</si>
  <si>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</si>
  <si>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</si>
  <si>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</si>
  <si>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</si>
  <si>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</si>
  <si>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</si>
  <si>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</si>
  <si>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</si>
  <si>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</si>
  <si>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</si>
  <si>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</si>
  <si>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</si>
  <si>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</si>
  <si>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</si>
  <si>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</si>
  <si>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</si>
  <si>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</si>
  <si>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</si>
  <si>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</si>
  <si>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</si>
  <si>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</si>
  <si>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</si>
  <si>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</si>
  <si>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</si>
  <si>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</si>
  <si>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</si>
  <si>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</si>
  <si>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</si>
  <si>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</si>
  <si>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</si>
  <si>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</si>
  <si>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</si>
  <si>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</si>
  <si>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</si>
  <si>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</si>
  <si>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</si>
  <si>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</si>
  <si>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</si>
  <si>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</si>
  <si>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</si>
  <si>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</si>
  <si>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</si>
  <si>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</si>
  <si>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</si>
  <si>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</si>
  <si>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</si>
  <si>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</si>
  <si>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</si>
  <si>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</si>
  <si>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</si>
  <si>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</si>
  <si>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</si>
  <si>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</si>
  <si>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</si>
  <si>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</si>
  <si>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</si>
  <si>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</si>
  <si>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</si>
  <si>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</si>
  <si>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</si>
  <si>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</si>
  <si>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</si>
  <si>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</si>
  <si>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</si>
  <si>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</si>
  <si>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</si>
  <si>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</si>
  <si>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</si>
  <si>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</si>
  <si>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</si>
  <si>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</si>
  <si>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</si>
  <si>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</si>
  <si>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</si>
  <si>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</si>
  <si>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</si>
  <si>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</si>
  <si>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</si>
  <si>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</si>
  <si>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</si>
  <si>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</si>
  <si>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</si>
  <si>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</si>
  <si>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</si>
  <si>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</si>
  <si>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</si>
  <si>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</si>
  <si>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</si>
  <si>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</si>
  <si>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</si>
  <si>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</si>
  <si>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</si>
  <si>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</si>
  <si>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</si>
  <si>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</si>
  <si>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</si>
  <si>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</si>
  <si>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</si>
  <si>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</si>
  <si>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</si>
  <si>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</si>
  <si>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</si>
  <si>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</si>
  <si>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</si>
  <si>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</si>
  <si>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</si>
  <si>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</si>
  <si>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</si>
  <si>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</si>
  <si>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</si>
  <si>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</si>
  <si>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</si>
  <si>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</si>
  <si>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</si>
  <si>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</si>
  <si>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</si>
  <si>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</si>
  <si>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</si>
  <si>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</si>
  <si>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</si>
  <si>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</si>
  <si>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</si>
  <si>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</si>
  <si>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</si>
  <si>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</si>
  <si>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</si>
  <si>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</si>
  <si>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</si>
  <si>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</si>
  <si>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</si>
  <si>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</si>
  <si>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</si>
  <si>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</si>
  <si>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</si>
  <si>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</si>
  <si>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</si>
  <si>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</si>
  <si>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</si>
  <si>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</si>
  <si>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</si>
  <si>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</si>
  <si>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</si>
  <si>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</si>
  <si>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</si>
  <si>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</si>
  <si>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</si>
  <si>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</si>
  <si>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</si>
  <si>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</si>
  <si>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</si>
  <si>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</si>
  <si>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</si>
  <si>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</si>
  <si>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</si>
  <si>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</si>
  <si>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</si>
  <si>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</si>
  <si>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</si>
  <si>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</si>
  <si>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</si>
  <si>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</si>
  <si>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</si>
  <si>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</si>
  <si>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</si>
  <si>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</si>
  <si>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</si>
  <si>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</si>
  <si>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</si>
  <si>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</si>
  <si>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</si>
  <si>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</si>
  <si>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</si>
  <si>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</si>
  <si>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</si>
  <si>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</si>
  <si>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</si>
  <si>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</si>
  <si>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</si>
  <si>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</si>
  <si>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</si>
  <si>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</si>
  <si>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</si>
  <si>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</si>
  <si>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</si>
  <si>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</si>
  <si>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</si>
  <si>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</si>
  <si>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</si>
  <si>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</si>
  <si>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</si>
  <si>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</si>
  <si>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</si>
  <si>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</si>
  <si>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</si>
  <si>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</si>
  <si>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</si>
  <si>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</si>
  <si>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</si>
  <si>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</si>
  <si>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</si>
  <si>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</si>
  <si>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</si>
  <si>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</si>
  <si>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</si>
  <si>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</si>
  <si>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</si>
  <si>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</si>
  <si>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</si>
  <si>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</si>
  <si>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</si>
  <si>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</si>
  <si>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</si>
  <si>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</si>
  <si>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</si>
  <si>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</si>
  <si>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</si>
  <si>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</si>
  <si>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</si>
  <si>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</si>
  <si>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</si>
  <si>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</si>
  <si>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</si>
  <si>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</si>
  <si>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</si>
  <si>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</si>
  <si>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</si>
  <si>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</si>
  <si>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</si>
  <si>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</si>
  <si>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</si>
  <si>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</si>
  <si>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</si>
  <si>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</si>
  <si>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</si>
  <si>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</si>
  <si>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</si>
  <si>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</si>
  <si>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</si>
  <si>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</si>
  <si>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</si>
  <si>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</si>
  <si>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</si>
  <si>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</si>
  <si>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</si>
  <si>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</si>
  <si>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</si>
  <si>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</si>
  <si>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</si>
  <si>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</si>
  <si>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</si>
  <si>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</si>
  <si>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</si>
  <si>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</si>
  <si>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</si>
  <si>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</si>
  <si>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</si>
  <si>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</si>
  <si>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</si>
  <si>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</si>
  <si>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</si>
  <si>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</si>
  <si>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</si>
  <si>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</si>
  <si>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</si>
  <si>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</si>
  <si>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</si>
  <si>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</si>
  <si>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</si>
  <si>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</si>
  <si>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</si>
  <si>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</si>
  <si>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</si>
  <si>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</si>
  <si>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</si>
  <si>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</si>
  <si>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</si>
  <si>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</si>
  <si>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</si>
  <si>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</si>
  <si>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</si>
  <si>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</si>
  <si>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</si>
  <si>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</si>
  <si>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</si>
  <si>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</si>
  <si>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</si>
  <si>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</si>
  <si>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</si>
  <si>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</si>
  <si>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</si>
  <si>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</si>
  <si>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</si>
  <si>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</si>
  <si>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</si>
  <si>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</si>
  <si>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</si>
  <si>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</si>
  <si>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</si>
  <si>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</si>
  <si>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</si>
  <si>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</si>
  <si>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</si>
  <si>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</si>
  <si>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</si>
  <si>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</si>
  <si>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</si>
  <si>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</si>
  <si>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</si>
  <si>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</si>
  <si>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</si>
  <si>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</si>
  <si>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</si>
  <si>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</si>
  <si>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</si>
  <si>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</si>
  <si>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</si>
  <si>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</si>
  <si>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</si>
  <si>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</si>
  <si>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</si>
  <si>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</si>
  <si>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</si>
  <si>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</si>
  <si>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</si>
  <si>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</si>
  <si>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</si>
  <si>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</si>
  <si>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</si>
  <si>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</si>
  <si>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</si>
  <si>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</si>
  <si>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</si>
  <si>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</si>
  <si>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</si>
  <si>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</si>
  <si>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</si>
  <si>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</si>
  <si>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</si>
  <si>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</si>
  <si>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</si>
  <si>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</si>
  <si>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</si>
  <si>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</si>
  <si>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</si>
  <si>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</si>
  <si>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</si>
  <si>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</si>
  <si>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</si>
  <si>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</si>
  <si>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</si>
  <si>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</si>
  <si>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</si>
  <si>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</si>
  <si>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</si>
  <si>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</si>
  <si>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</si>
  <si>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</si>
  <si>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</si>
  <si>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</si>
  <si>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</si>
  <si>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</si>
  <si>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</si>
  <si>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</si>
  <si>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</si>
  <si>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</si>
  <si>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</si>
  <si>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</si>
  <si>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</si>
  <si>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</si>
  <si>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</si>
  <si>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</si>
  <si>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</si>
  <si>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</si>
  <si>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</si>
  <si>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</si>
  <si>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</si>
  <si>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</si>
  <si>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</si>
  <si>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</si>
  <si>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</si>
  <si>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</si>
  <si>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</si>
  <si>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</si>
  <si>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</si>
  <si>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</si>
  <si>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</si>
  <si>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</si>
  <si>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</si>
  <si>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</si>
  <si>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</si>
  <si>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</si>
  <si>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</si>
  <si>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</si>
  <si>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</si>
  <si>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</si>
  <si>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</si>
  <si>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</si>
  <si>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</si>
  <si>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</si>
  <si>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</si>
  <si>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</si>
  <si>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</si>
  <si>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</si>
  <si>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</si>
  <si>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</si>
  <si>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</si>
  <si>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</si>
  <si>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</si>
  <si>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</si>
  <si>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</si>
  <si>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</si>
  <si>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</si>
  <si>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</si>
  <si>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</si>
  <si>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</si>
  <si>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</si>
  <si>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</si>
  <si>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</si>
  <si>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</si>
  <si>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</si>
  <si>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</si>
  <si>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</si>
  <si>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</si>
  <si>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</si>
  <si>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</si>
  <si>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</si>
  <si>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</si>
  <si>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</si>
  <si>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</si>
  <si>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</si>
  <si>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</si>
  <si>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</si>
  <si>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</si>
  <si>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</si>
  <si>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</si>
  <si>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</si>
  <si>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</si>
  <si>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</si>
  <si>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</si>
  <si>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</si>
  <si>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</si>
  <si>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</si>
  <si>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</si>
  <si>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</si>
  <si>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</si>
  <si>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</si>
  <si>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</si>
  <si>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</si>
  <si>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</si>
  <si>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</si>
  <si>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</si>
  <si>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</si>
  <si>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</si>
  <si>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</si>
  <si>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</si>
  <si>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</si>
  <si>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</si>
  <si>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</si>
  <si>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</si>
  <si>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</si>
  <si>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</si>
  <si>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</si>
  <si>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</si>
  <si>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</si>
  <si>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</si>
  <si>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</si>
  <si>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</si>
  <si>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</si>
  <si>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</si>
  <si>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</si>
  <si>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</si>
  <si>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</si>
  <si>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</si>
  <si>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</si>
  <si>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</si>
  <si>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</si>
  <si>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</si>
  <si>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</si>
  <si>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</si>
  <si>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</si>
  <si>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</si>
  <si>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</si>
  <si>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</si>
  <si>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</si>
  <si>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</si>
  <si>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</si>
  <si>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</si>
  <si>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</si>
  <si>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</si>
  <si>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</si>
  <si>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</si>
  <si>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</si>
  <si>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</si>
  <si>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</si>
  <si>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</si>
  <si>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</si>
  <si>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</si>
  <si>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</si>
  <si>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</si>
  <si>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</si>
  <si>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</si>
  <si>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</si>
  <si>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</si>
  <si>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</si>
  <si>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</si>
  <si>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</si>
  <si>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</si>
  <si>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</si>
  <si>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</si>
  <si>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</si>
  <si>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</si>
  <si>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</si>
  <si>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</si>
  <si>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</si>
  <si>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</si>
  <si>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</si>
  <si>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</si>
  <si>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</si>
  <si>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</si>
  <si>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</si>
  <si>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</si>
  <si>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</si>
  <si>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</si>
  <si>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</si>
  <si>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</si>
  <si>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</si>
  <si>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</si>
  <si>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</si>
  <si>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</si>
  <si>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</si>
  <si>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</si>
  <si>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</si>
  <si>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</si>
  <si>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</si>
  <si>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</si>
  <si>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</si>
  <si>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</si>
  <si>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</si>
  <si>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</si>
  <si>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</si>
  <si>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</si>
  <si>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</si>
  <si>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</si>
  <si>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</si>
  <si>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</si>
  <si>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</si>
  <si>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</si>
  <si>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</si>
  <si>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</si>
  <si>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</si>
  <si>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</si>
  <si>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</si>
  <si>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</si>
  <si>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</si>
  <si>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</si>
  <si>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</si>
  <si>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</si>
  <si>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</si>
  <si>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</si>
  <si>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</si>
  <si>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</si>
  <si>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</si>
  <si>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</si>
  <si>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</si>
  <si>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</si>
  <si>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</si>
  <si>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</si>
  <si>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</si>
  <si>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</si>
  <si>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</si>
  <si>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</si>
  <si>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</si>
  <si>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</si>
  <si>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</si>
  <si>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</si>
  <si>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</si>
  <si>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</si>
  <si>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</si>
  <si>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</si>
  <si>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</si>
  <si>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</si>
  <si>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</si>
  <si>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</si>
  <si>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</si>
  <si>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</si>
  <si>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</si>
  <si>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</si>
  <si>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</si>
  <si>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</si>
  <si>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</si>
  <si>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</si>
  <si>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</si>
  <si>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</si>
  <si>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</si>
  <si>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</si>
  <si>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</si>
  <si>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</si>
  <si>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</si>
  <si>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</si>
  <si>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</si>
  <si>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</si>
  <si>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</si>
  <si>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</si>
  <si>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</si>
  <si>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</si>
  <si>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</si>
  <si>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</si>
  <si>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</si>
  <si>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</si>
  <si>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</si>
  <si>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</si>
  <si>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</si>
  <si>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</si>
  <si>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</si>
  <si>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</si>
  <si>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</si>
  <si>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</si>
  <si>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</si>
  <si>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</si>
  <si>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</si>
  <si>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</si>
  <si>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</si>
  <si>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</si>
  <si>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</si>
  <si>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</si>
  <si>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</si>
  <si>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</si>
  <si>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</si>
  <si>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</si>
  <si>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</si>
  <si>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</si>
  <si>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</si>
  <si>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</si>
  <si>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</si>
  <si>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</si>
  <si>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</si>
  <si>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</si>
  <si>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</si>
  <si>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</si>
  <si>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</si>
  <si>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</si>
  <si>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</si>
  <si>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</si>
  <si>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</si>
  <si>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</si>
  <si>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</si>
  <si>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</si>
  <si>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</si>
  <si>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</si>
  <si>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</si>
  <si>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</si>
  <si>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</si>
  <si>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</si>
  <si>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</si>
  <si>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</si>
  <si>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</si>
  <si>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</si>
  <si>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</si>
  <si>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</si>
  <si>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</si>
  <si>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</si>
  <si>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</si>
  <si>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</si>
  <si>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</si>
  <si>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</si>
  <si>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</si>
  <si>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</si>
  <si>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</si>
  <si>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</si>
  <si>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</si>
  <si>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</si>
  <si>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</si>
  <si>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</si>
  <si>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</si>
  <si>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</si>
  <si>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</si>
  <si>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</si>
  <si>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</si>
  <si>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</si>
  <si>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</si>
  <si>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</si>
  <si>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</si>
  <si>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</si>
  <si>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</si>
  <si>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</si>
  <si>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</si>
  <si>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</si>
  <si>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</si>
  <si>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</si>
  <si>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</si>
  <si>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</si>
  <si>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</si>
  <si>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</si>
  <si>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</si>
  <si>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</si>
  <si>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</si>
  <si>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</si>
  <si>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</si>
  <si>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</si>
  <si>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</si>
  <si>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</si>
  <si>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</si>
  <si>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</si>
  <si>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</si>
  <si>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</si>
  <si>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</si>
  <si>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</si>
  <si>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</si>
  <si>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</si>
  <si>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</si>
  <si>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</si>
  <si>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</si>
  <si>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</si>
  <si>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</si>
  <si>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</si>
  <si>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</si>
  <si>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</si>
  <si>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</si>
  <si>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</si>
  <si>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</si>
  <si>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</si>
  <si>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</si>
  <si>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</si>
  <si>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</si>
  <si>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</si>
  <si>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</si>
  <si>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</si>
  <si>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</si>
  <si>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</si>
  <si>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</si>
  <si>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</si>
  <si>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</si>
  <si>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</si>
  <si>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</si>
  <si>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</si>
  <si>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</si>
  <si>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</si>
  <si>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</si>
  <si>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</si>
  <si>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</si>
  <si>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</si>
  <si>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</si>
  <si>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</si>
  <si>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</si>
  <si>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</si>
  <si>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</si>
  <si>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</si>
  <si>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</si>
  <si>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</si>
  <si>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</si>
  <si>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</si>
  <si>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</si>
  <si>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</si>
  <si>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</si>
  <si>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</si>
  <si>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</si>
  <si>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</si>
  <si>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</si>
  <si>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</si>
  <si>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</si>
  <si>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</si>
  <si>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</si>
  <si>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</si>
  <si>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</si>
  <si>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</si>
  <si>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</si>
  <si>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</si>
  <si>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</si>
  <si>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</si>
  <si>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</si>
  <si>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</si>
  <si>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</si>
  <si>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</si>
  <si>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</si>
  <si>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</si>
  <si>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</si>
  <si>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</si>
  <si>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</si>
  <si>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</si>
  <si>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</si>
  <si>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</si>
  <si>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</si>
  <si>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</si>
  <si>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</si>
  <si>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</si>
  <si>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</si>
  <si>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</si>
  <si>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</si>
  <si>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</si>
  <si>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</si>
  <si>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</si>
  <si>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</si>
  <si>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</si>
  <si>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</si>
  <si>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</si>
  <si>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</si>
  <si>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</si>
  <si>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</si>
  <si>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</si>
  <si>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</si>
  <si>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</si>
  <si>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</si>
  <si>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</si>
  <si>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</si>
  <si>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</si>
  <si>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</si>
  <si>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</si>
  <si>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</si>
  <si>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</si>
  <si>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</si>
  <si>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</si>
  <si>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</si>
  <si>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</si>
  <si>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</si>
  <si>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</si>
  <si>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</si>
  <si>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</si>
  <si>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</si>
  <si>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</si>
  <si>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</si>
  <si>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</si>
  <si>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</si>
  <si>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</si>
  <si>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</si>
  <si>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</si>
  <si>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</si>
  <si>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</si>
  <si>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</si>
  <si>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</si>
  <si>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</si>
  <si>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</si>
  <si>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</si>
  <si>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</si>
  <si>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</si>
  <si>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</si>
  <si>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</si>
  <si>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</si>
  <si>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</si>
  <si>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</si>
  <si>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</si>
  <si>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</si>
  <si>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</si>
  <si>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</si>
  <si>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</si>
  <si>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</si>
  <si>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</si>
  <si>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</si>
  <si>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</si>
  <si>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</si>
  <si>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</si>
  <si>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</si>
  <si>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</si>
  <si>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</si>
  <si>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</si>
  <si>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</si>
  <si>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</si>
  <si>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</si>
  <si>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</si>
  <si>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</si>
  <si>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</si>
  <si>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</si>
  <si>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</si>
  <si>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</si>
  <si>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</si>
  <si>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</si>
  <si>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</si>
  <si>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</si>
  <si>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</si>
  <si>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</si>
  <si>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</si>
  <si>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</si>
  <si>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</si>
  <si>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</si>
  <si>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</si>
  <si>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</si>
  <si>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</si>
  <si>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</si>
  <si>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</si>
  <si>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</si>
  <si>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</si>
  <si>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</si>
  <si>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</si>
  <si>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</si>
  <si>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</si>
  <si>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</si>
  <si>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</si>
  <si>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</si>
  <si>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</si>
  <si>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</si>
  <si>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</si>
  <si>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</si>
  <si>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</si>
  <si>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</si>
  <si>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</si>
  <si>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</si>
  <si>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</si>
  <si>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</si>
  <si>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</si>
  <si>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</si>
  <si>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</si>
  <si>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</si>
  <si>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</si>
  <si>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</si>
  <si>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</si>
  <si>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</si>
  <si>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</si>
  <si>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</si>
  <si>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</si>
  <si>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</si>
  <si>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</si>
  <si>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</si>
  <si>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</si>
  <si>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</si>
  <si>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</si>
  <si>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</si>
  <si>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</si>
  <si>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</si>
  <si>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</si>
  <si>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</si>
  <si>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</si>
  <si>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</si>
  <si>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</si>
  <si>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</si>
  <si>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</si>
  <si>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</si>
  <si>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</si>
  <si>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</si>
  <si>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</si>
  <si>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</si>
  <si>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</si>
  <si>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</si>
  <si>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</si>
  <si>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</si>
  <si>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</si>
  <si>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</si>
  <si>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</si>
  <si>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</si>
  <si>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</si>
  <si>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</si>
  <si>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</si>
  <si>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</si>
  <si>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</si>
  <si>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</si>
  <si>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</si>
  <si>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</si>
  <si>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</si>
  <si>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</si>
  <si>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</si>
  <si>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</si>
  <si>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</si>
  <si>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</si>
  <si>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</si>
  <si>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</si>
  <si>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</si>
  <si>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</si>
  <si>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</si>
  <si>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</si>
  <si>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</si>
  <si>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</si>
  <si>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</si>
  <si>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</si>
  <si>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</si>
  <si>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</si>
  <si>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</si>
  <si>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</si>
  <si>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</si>
  <si>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</si>
  <si>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</si>
  <si>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</si>
  <si>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</si>
  <si>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</si>
  <si>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</si>
  <si>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</si>
  <si>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</si>
  <si>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</si>
  <si>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</si>
  <si>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</si>
  <si>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</si>
  <si>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</si>
  <si>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</si>
  <si>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</si>
  <si>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</si>
  <si>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</si>
  <si>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</si>
  <si>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</si>
  <si>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</si>
  <si>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</si>
  <si>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</si>
  <si>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</si>
  <si>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</si>
  <si>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</si>
  <si>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</si>
  <si>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</si>
  <si>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</si>
  <si>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</si>
  <si>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</si>
  <si>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</si>
  <si>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</si>
  <si>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</si>
  <si>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</si>
  <si>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</si>
  <si>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</si>
  <si>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</si>
  <si>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</si>
  <si>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</si>
  <si>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</si>
  <si>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</si>
  <si>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</si>
  <si>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</si>
  <si>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</si>
  <si>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</si>
  <si>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</si>
  <si>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</si>
  <si>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</si>
  <si>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</si>
  <si>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</si>
  <si>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</si>
  <si>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</si>
  <si>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</si>
  <si>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</si>
  <si>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</si>
  <si>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</si>
  <si>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</si>
  <si>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</si>
  <si>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</si>
  <si>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</si>
  <si>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</si>
  <si>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</si>
  <si>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</si>
  <si>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</si>
  <si>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</si>
  <si>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</si>
  <si>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</si>
  <si>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</si>
  <si>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</si>
  <si>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</si>
  <si>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</si>
  <si>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</si>
  <si>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</si>
  <si>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</si>
  <si>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</si>
  <si>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</si>
  <si>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</si>
  <si>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</si>
  <si>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</si>
  <si>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</si>
  <si>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</si>
  <si>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</si>
  <si>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</si>
  <si>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</si>
  <si>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</si>
  <si>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</si>
  <si>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</si>
  <si>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</si>
  <si>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</si>
  <si>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</si>
  <si>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</si>
  <si>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</si>
  <si>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</si>
  <si>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</si>
  <si>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</si>
  <si>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</si>
  <si>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</si>
  <si>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</si>
  <si>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</si>
  <si>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</si>
  <si>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</si>
  <si>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</si>
  <si>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</si>
  <si>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</si>
  <si>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</si>
  <si>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</si>
  <si>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</si>
  <si>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</si>
  <si>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</si>
  <si>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</si>
  <si>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</si>
  <si>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</si>
  <si>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</si>
  <si>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</si>
  <si>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</si>
  <si>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</si>
  <si>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</si>
  <si>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</si>
  <si>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</si>
  <si>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</si>
  <si>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</si>
  <si>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</si>
  <si>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</si>
  <si>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</si>
  <si>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</si>
  <si>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</si>
  <si>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</si>
  <si>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</si>
  <si>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</si>
  <si>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</si>
  <si>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</si>
  <si>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</si>
  <si>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</si>
  <si>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</si>
  <si>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</si>
  <si>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</si>
  <si>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</si>
  <si>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</si>
  <si>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</si>
  <si>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</si>
  <si>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</si>
  <si>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</si>
  <si>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</si>
  <si>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</si>
  <si>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</si>
  <si>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</si>
  <si>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</si>
  <si>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</si>
  <si>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</si>
  <si>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</si>
  <si>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</si>
  <si>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</si>
  <si>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</si>
  <si>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</si>
  <si>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</si>
  <si>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</si>
  <si>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</si>
  <si>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</si>
  <si>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</si>
  <si>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</si>
  <si>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</si>
  <si>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</si>
  <si>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</si>
  <si>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</si>
  <si>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</si>
  <si>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</si>
  <si>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</si>
  <si>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</si>
  <si>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</si>
  <si>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</si>
  <si>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</si>
  <si>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</si>
  <si>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</si>
  <si>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</si>
  <si>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</si>
  <si>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</si>
  <si>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</si>
  <si>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</si>
  <si>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</si>
  <si>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</si>
  <si>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</si>
  <si>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</si>
  <si>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</si>
  <si>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</si>
  <si>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</si>
  <si>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</si>
  <si>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</si>
  <si>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</si>
  <si>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</si>
  <si>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</si>
  <si>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</si>
  <si>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</si>
  <si>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</si>
  <si>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</si>
  <si>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</si>
  <si>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</si>
  <si>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</si>
  <si>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</si>
  <si>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</si>
  <si>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</si>
  <si>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</si>
  <si>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</si>
  <si>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</si>
  <si>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</si>
  <si>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</si>
  <si>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</si>
  <si>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</si>
  <si>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</si>
  <si>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</si>
  <si>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</si>
  <si>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</si>
  <si>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</si>
  <si>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</si>
  <si>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</si>
  <si>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</si>
  <si>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</si>
  <si>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</si>
  <si>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</si>
  <si>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</si>
  <si>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</si>
  <si>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</si>
  <si>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</si>
  <si>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</si>
  <si>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</si>
  <si>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</si>
  <si>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</si>
  <si>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</si>
  <si>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</si>
  <si>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</si>
  <si>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</si>
  <si>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</si>
  <si>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</si>
  <si>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</si>
  <si>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</si>
  <si>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</si>
  <si>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</si>
  <si>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</si>
  <si>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</si>
  <si>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</si>
  <si>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</si>
  <si>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</si>
  <si>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</si>
  <si>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</si>
  <si>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</si>
  <si>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</si>
  <si>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</si>
  <si>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</si>
  <si>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</si>
  <si>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</si>
  <si>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</si>
  <si>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</si>
  <si>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</si>
  <si>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</si>
  <si>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</si>
  <si>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</si>
  <si>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</si>
  <si>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</si>
  <si>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</si>
  <si>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</si>
  <si>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</si>
  <si>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</si>
  <si>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</si>
  <si>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</si>
  <si>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</si>
  <si>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</si>
  <si>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</si>
  <si>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</si>
  <si>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</si>
  <si>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</si>
  <si>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</si>
  <si>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</si>
  <si>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</si>
  <si>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</si>
  <si>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</si>
  <si>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</si>
  <si>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</si>
  <si>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</si>
  <si>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</si>
  <si>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</si>
  <si>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</si>
  <si>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</si>
  <si>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</si>
  <si>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</si>
  <si>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</si>
  <si>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</si>
  <si>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</si>
  <si>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</si>
  <si>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</si>
  <si>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</si>
  <si>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</si>
  <si>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</si>
  <si>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</si>
  <si>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</si>
  <si>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</si>
  <si>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</si>
  <si>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</si>
  <si>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</si>
  <si>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</si>
  <si>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</si>
  <si>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</si>
  <si>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</si>
  <si>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</si>
  <si>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</si>
  <si>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</si>
  <si>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</si>
  <si>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</si>
  <si>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</si>
  <si>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</si>
  <si>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</si>
  <si>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</si>
  <si>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</si>
  <si>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</si>
  <si>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</si>
  <si>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</si>
  <si>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</si>
  <si>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</si>
  <si>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</si>
  <si>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</si>
  <si>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</si>
  <si>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</si>
  <si>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</si>
  <si>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</si>
  <si>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</si>
  <si>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</si>
  <si>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</si>
  <si>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</si>
  <si>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</si>
  <si>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</si>
  <si>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</si>
  <si>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</si>
  <si>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</si>
  <si>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</si>
  <si>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</si>
  <si>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</si>
  <si>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</si>
  <si>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</si>
  <si>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</si>
  <si>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</si>
  <si>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</si>
  <si>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</si>
  <si>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</si>
  <si>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</si>
  <si>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</si>
  <si>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</si>
  <si>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</si>
  <si>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</si>
  <si>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</si>
  <si>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</si>
  <si>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</si>
  <si>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</si>
  <si>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</si>
  <si>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</si>
  <si>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</si>
  <si>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</si>
  <si>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</si>
  <si>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</si>
  <si>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</si>
  <si>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</si>
  <si>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</si>
  <si>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</si>
  <si>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</si>
  <si>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</si>
  <si>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</si>
  <si>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</si>
  <si>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</si>
  <si>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</si>
  <si>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</si>
  <si>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</si>
  <si>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</si>
  <si>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</si>
  <si>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</si>
  <si>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</si>
  <si>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</si>
  <si>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</si>
  <si>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</si>
  <si>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</si>
  <si>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</si>
  <si>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</si>
  <si>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</si>
  <si>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</si>
  <si>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</si>
  <si>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</si>
  <si>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</si>
  <si>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</si>
  <si>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</si>
  <si>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</si>
  <si>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</si>
  <si>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</si>
  <si>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</si>
  <si>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</si>
  <si>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</si>
  <si>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</si>
  <si>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</si>
  <si>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</si>
  <si>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</si>
  <si>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</si>
  <si>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</si>
  <si>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</si>
  <si>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</si>
  <si>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</si>
  <si>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</si>
  <si>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</si>
  <si>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</si>
  <si>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</si>
  <si>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</si>
  <si>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</si>
  <si>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</si>
  <si>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</si>
  <si>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</si>
  <si>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</si>
  <si>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</si>
  <si>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</si>
  <si>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</si>
  <si>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</si>
  <si>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</si>
  <si>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</si>
  <si>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</si>
  <si>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</si>
  <si>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</si>
  <si>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</si>
  <si>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</si>
  <si>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</si>
  <si>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</si>
  <si>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</si>
  <si>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</si>
  <si>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</si>
  <si>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</si>
  <si>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</si>
  <si>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</si>
  <si>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</si>
  <si>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</si>
  <si>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</si>
  <si>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</si>
  <si>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</si>
  <si>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</si>
  <si>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</si>
  <si>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</si>
  <si>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</si>
  <si>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</si>
  <si>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</si>
  <si>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</si>
  <si>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</si>
  <si>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</si>
  <si>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</si>
  <si>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</si>
  <si>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</si>
  <si>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</si>
  <si>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</si>
  <si>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</si>
  <si>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</si>
  <si>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</si>
  <si>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</si>
  <si>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</si>
  <si>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</si>
  <si>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</si>
  <si>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</si>
  <si>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</si>
  <si>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</si>
  <si>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</si>
  <si>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</si>
  <si>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</si>
  <si>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</si>
  <si>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</si>
  <si>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</si>
  <si>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</si>
  <si>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</si>
  <si>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</si>
  <si>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</si>
  <si>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</si>
  <si>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</si>
  <si>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</si>
  <si>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</si>
  <si>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</si>
  <si>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</si>
  <si>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</si>
  <si>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</si>
  <si>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</si>
  <si>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</si>
  <si>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</si>
  <si>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</si>
  <si>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</si>
  <si>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</si>
  <si>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</si>
  <si>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</si>
  <si>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</si>
  <si>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</si>
  <si>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</si>
  <si>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</si>
  <si>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</si>
  <si>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</si>
  <si>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</si>
  <si>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</si>
  <si>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</si>
  <si>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</si>
  <si>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</si>
  <si>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</si>
  <si>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</si>
  <si>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</si>
  <si>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</si>
  <si>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</si>
  <si>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</si>
  <si>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</si>
  <si>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</si>
  <si>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</si>
  <si>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</si>
  <si>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</si>
  <si>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</si>
  <si>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</si>
  <si>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</si>
  <si>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</si>
  <si>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</si>
  <si>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</si>
  <si>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</si>
  <si>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</si>
  <si>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</si>
  <si>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</si>
  <si>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</si>
  <si>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</si>
  <si>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</si>
  <si>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</si>
  <si>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</si>
  <si>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</si>
  <si>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</si>
  <si>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</si>
  <si>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</si>
  <si>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</si>
  <si>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</si>
  <si>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</si>
  <si>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</si>
  <si>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</si>
  <si>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</si>
  <si>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</si>
  <si>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</si>
  <si>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</si>
  <si>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</si>
  <si>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</si>
  <si>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</si>
  <si>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</si>
  <si>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</si>
  <si>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</si>
  <si>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</si>
  <si>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</si>
  <si>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</si>
  <si>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</si>
  <si>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</si>
  <si>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</si>
  <si>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</si>
  <si>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</si>
  <si>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</si>
  <si>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</si>
  <si>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</si>
  <si>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</si>
  <si>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</si>
  <si>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</si>
  <si>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</si>
  <si>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</si>
  <si>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</si>
  <si>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</si>
  <si>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</si>
  <si>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</si>
  <si>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</si>
  <si>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</si>
  <si>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</si>
  <si>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</si>
  <si>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</si>
  <si>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</si>
  <si>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</si>
  <si>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</si>
  <si>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</si>
  <si>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</si>
  <si>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</si>
  <si>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</si>
  <si>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</si>
  <si>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</si>
  <si>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</si>
  <si>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</si>
  <si>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</si>
  <si>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</si>
  <si>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</si>
  <si>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</si>
  <si>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</si>
  <si>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</si>
  <si>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</si>
  <si>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</si>
  <si>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</si>
  <si>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</si>
  <si>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</si>
  <si>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</si>
  <si>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</si>
  <si>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</si>
  <si>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</si>
  <si>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</si>
  <si>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</si>
  <si>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</si>
  <si>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</si>
  <si>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</si>
  <si>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</si>
  <si>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</si>
  <si>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</si>
  <si>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</si>
  <si>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</si>
  <si>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</si>
  <si>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</si>
  <si>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</si>
  <si>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</si>
  <si>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</si>
  <si>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</si>
  <si>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</si>
  <si>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</si>
  <si>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</si>
  <si>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</si>
  <si>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</si>
  <si>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</si>
  <si>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</si>
  <si>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</si>
  <si>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</si>
  <si>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</si>
  <si>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</si>
  <si>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</si>
  <si>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</si>
  <si>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</si>
  <si>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</si>
  <si>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</si>
  <si>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</si>
  <si>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</si>
  <si>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</si>
  <si>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</si>
  <si>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</si>
  <si>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</si>
  <si>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</si>
  <si>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</si>
  <si>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</si>
  <si>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</si>
  <si>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</si>
  <si>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</si>
  <si>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</si>
  <si>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</si>
  <si>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</si>
  <si>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</si>
  <si>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</si>
  <si>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</si>
  <si>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</si>
  <si>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</si>
  <si>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</si>
  <si>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</si>
  <si>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</si>
  <si>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</si>
  <si>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</si>
  <si>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</si>
  <si>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</si>
  <si>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</si>
  <si>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</si>
  <si>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</si>
  <si>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</si>
  <si>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</si>
  <si>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</si>
  <si>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</si>
  <si>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</si>
  <si>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</si>
  <si>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</si>
  <si>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</si>
  <si>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</si>
  <si>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</si>
  <si>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</si>
  <si>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</si>
  <si>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</si>
  <si>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</si>
  <si>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</si>
  <si>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</si>
  <si>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</si>
  <si>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</si>
  <si>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</si>
  <si>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</si>
  <si>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</si>
  <si>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</si>
  <si>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</si>
  <si>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</si>
  <si>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</si>
  <si>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</si>
  <si>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</si>
  <si>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</si>
  <si>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</si>
  <si>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</si>
  <si>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</si>
  <si>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</si>
  <si>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</si>
  <si>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</si>
  <si>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</si>
  <si>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</si>
  <si>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</si>
  <si>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</si>
  <si>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</si>
  <si>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</si>
  <si>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</si>
  <si>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</si>
  <si>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</si>
  <si>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</si>
  <si>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</si>
  <si>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</si>
  <si>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</si>
  <si>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</si>
  <si>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</si>
  <si>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</si>
  <si>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</si>
  <si>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</si>
  <si>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</si>
  <si>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</si>
  <si>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</si>
  <si>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</si>
  <si>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</si>
  <si>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</si>
  <si>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</si>
  <si>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</si>
  <si>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</si>
  <si>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</si>
  <si>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</si>
  <si>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</si>
  <si>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</si>
  <si>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</si>
  <si>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</si>
  <si>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</si>
  <si>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</si>
  <si>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</si>
  <si>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</si>
  <si>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</si>
  <si>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</si>
  <si>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</si>
  <si>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</si>
  <si>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</si>
  <si>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</si>
  <si>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</si>
  <si>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</si>
  <si>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</si>
  <si>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</si>
  <si>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</si>
  <si>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</si>
  <si>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</si>
  <si>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</si>
  <si>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</si>
  <si>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</si>
  <si>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</si>
  <si>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</si>
  <si>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</si>
  <si>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</si>
  <si>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</si>
  <si>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</si>
  <si>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</si>
  <si>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</si>
  <si>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</si>
  <si>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</si>
  <si>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</si>
  <si>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</si>
  <si>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</si>
  <si>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</si>
  <si>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</si>
  <si>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</si>
  <si>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</si>
  <si>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</si>
  <si>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</si>
  <si>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</si>
  <si>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</si>
  <si>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</si>
  <si>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</si>
  <si>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</si>
  <si>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</si>
  <si>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</si>
  <si>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</si>
  <si>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</si>
  <si>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</si>
  <si>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</si>
  <si>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</si>
  <si>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</si>
  <si>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</si>
  <si>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</si>
  <si>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</si>
  <si>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</si>
  <si>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</si>
  <si>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</si>
  <si>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</si>
  <si>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</si>
  <si>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</si>
  <si>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</si>
  <si>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</si>
  <si>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</si>
  <si>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</si>
  <si>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</si>
  <si>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</si>
  <si>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</si>
  <si>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</si>
  <si>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</si>
  <si>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</si>
  <si>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</si>
  <si>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</si>
  <si>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</si>
  <si>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</si>
  <si>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</si>
  <si>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</si>
  <si>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</si>
  <si>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</si>
  <si>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</si>
  <si>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</si>
  <si>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</si>
  <si>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</si>
  <si>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</si>
  <si>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</si>
  <si>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</si>
  <si>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</si>
  <si>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</si>
  <si>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</si>
  <si>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</si>
  <si>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</si>
  <si>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</si>
  <si>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</si>
  <si>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</si>
  <si>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</si>
  <si>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</si>
  <si>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</si>
  <si>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</si>
  <si>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</si>
  <si>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</si>
  <si>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</si>
  <si>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</si>
  <si>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</si>
  <si>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</si>
  <si>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</si>
  <si>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</si>
  <si>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</si>
  <si>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</si>
  <si>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</si>
  <si>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</si>
  <si>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 xml:space="preserve">UNION TEMPORAL SEMILLEROS DE PAZ </t>
  </si>
  <si>
    <t xml:space="preserve">INSTITUTO COLOMBIANO DE BIENESTAR FAMILIAR </t>
  </si>
  <si>
    <t>7002432019</t>
  </si>
  <si>
    <t>Prestar los servicios hogares comunitarios de bienestar  de conformidad con las directrices lineamientos y parámetros establecidos por el ICBF en armonía con la política de estado para el desarrollo integral a la primera infancia de cero A SIEMPRE</t>
  </si>
  <si>
    <t>7003292018</t>
  </si>
  <si>
    <t>7001702018</t>
  </si>
  <si>
    <t xml:space="preserve">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de hogares comunitarios de bienestar FAMI </t>
  </si>
  <si>
    <t>7004072018</t>
  </si>
  <si>
    <t>Prestar los servicios Hogares Comunitarios de Bienestar familiar, de conformidad con las directrices, lineamientos y parámetros establecidos por el ICBF, en armonía con la política de estado para el desarrollo integral a la primera infancia de cero a siempre</t>
  </si>
  <si>
    <t>7001592018</t>
  </si>
  <si>
    <t>Prestar el servicio de atención a niños, niñas en el marco de la política de estados para el desarrollo integral a la primera infancia de cero a siempre de conformidad con las directrices lineamientos y parámetros establecidos por el ICBF para los servicios de hogares comunitarios de bienestar tradicional familiares</t>
  </si>
  <si>
    <t>7000712018</t>
  </si>
  <si>
    <t>Atender a la primera infancia en el marco de la estrategia de cero a siempre específicamente a los niños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t>
  </si>
  <si>
    <t>7002382017</t>
  </si>
  <si>
    <t>7005402016</t>
  </si>
  <si>
    <t>7005072016</t>
  </si>
  <si>
    <t>7003262016</t>
  </si>
  <si>
    <t>Atender a la primera infancia en el marco de la estrategia de cero a siempre específicamente a los niños niñas menores de cinco 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</si>
  <si>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UNION TEMPORAL  SEMILLAS DE AMOR 2</t>
  </si>
  <si>
    <t>FUNDACION PROSPERIDAD PARA TODOS SIN LIMITES</t>
  </si>
  <si>
    <t>ASOCIACION PARA LA PRODUCCION AUTOGESTIONARIA Y SOSTENIBLE DE SUCRE ASPPAS</t>
  </si>
  <si>
    <t>07</t>
  </si>
  <si>
    <t>092013</t>
  </si>
  <si>
    <t>0122016</t>
  </si>
  <si>
    <t>092018</t>
  </si>
  <si>
    <t>022000</t>
  </si>
  <si>
    <t>Potenciar el desarrollo integral de niñas y niños de primera infancia a través de los servicios de educación inicial en el marco de la atención integral, con estrategias pertinentes oportunas y de calidad para el goce efectivo de los derechos.</t>
  </si>
  <si>
    <t>Brindar atencion a niños y niñas  de  1 a 5 años de familias con vulnerabilidad economica, cultural, social,psicologica con carencia de afecto y dezplazdos, al igual que mujeres gestantes en period de lactancia  en condiciones de vulnerabilidad o pobreza extrema</t>
  </si>
  <si>
    <t>COORDINAR en el programa de DESARROLLO INTEGRAL A LA PRIMERA INFANCIA DE CERO A SIEMPRE   en los municipios del Carmen de Bolívar y Sincelejo Sucre</t>
  </si>
  <si>
    <t xml:space="preserve">Potenciar el desarrollo integral de niñas y niños de primera infancia a través de los servicios de educación inicial en el marco de la atención integral, con estrategias pertinentes oportunas y de calidad para el goce efectivo de los derechos.
</t>
  </si>
  <si>
    <t>MONICA DEL CRISTO BARRIOS GAZABON</t>
  </si>
  <si>
    <t>CRA 9A NO 15 -128 BITAR</t>
  </si>
  <si>
    <t>3006570187</t>
  </si>
  <si>
    <t>7001412020</t>
  </si>
  <si>
    <t>Prestar los servicios de educación inicial en el marco de la atención integral en centros de desarrollo infantil -cdi-, de conformidad con los manuales operativos de la modalidad institucional, el lineamiento técnico para la atención a la primera infancia y las directrices establecidas por el ICBF, en armonía con la política de estado para el desarrollo integral de la primera infancia de cero a siempre.”.</t>
  </si>
  <si>
    <t>CRA 9A NO 15 - 128</t>
  </si>
  <si>
    <t>mbgazabon@gmail.com</t>
  </si>
  <si>
    <t xml:space="preserve">OSCAR DAVID TAPIAS ROMERO </t>
  </si>
  <si>
    <t xml:space="preserve">CALLE 29F No 4B 13 URBANIZACIÓN BRISAS MARINAS </t>
  </si>
  <si>
    <t>3126370631</t>
  </si>
  <si>
    <t xml:space="preserve">funinsedes@gmail.com </t>
  </si>
  <si>
    <t xml:space="preserve">CALLE 29f No 4b 13 </t>
  </si>
  <si>
    <t>2021-11-2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</si>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</sst>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opLeftCell="F85" zoomScale="70" zoomScaleNormal="70" zoomScaleSheetLayoutView="40" zoomScalePageLayoutView="40" workbookViewId="0">
      <selection activeCell="I20" sqref="I20:M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6" t="s">
        <v>2658</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44200.503180208332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6" t="str">
        <f>HYPERLINK("#Integrante_1!B20","IDENTIFICACIÓN DEL OFERENTE")</f>
        <v>IDENTIFICACIÓN DEL OFERENTE</v>
      </c>
      <c r="C8" s="48"/>
      <c r="D8" s="160"/>
      <c r="E8" s="209" t="str">
        <f>HYPERLINK("#Integrante_1!A109","CAPACIDAD RESIDUAL")</f>
        <v>CAPACIDAD RESIDUAL</v>
      </c>
      <c r="F8" s="210"/>
      <c r="G8" s="211"/>
      <c r="H8" s="187"/>
      <c r="I8" s="186" t="str">
        <f>HYPERLINK("#Integrante_1!N162","DISCAPACIDAD")</f>
        <v>DISCAPACIDAD</v>
      </c>
      <c r="J8" s="188"/>
      <c r="K8" s="186" t="str">
        <f>HYPERLINK("#Integrante_1!A188","TRAYECTORIA")</f>
        <v>TRAYECTORIA</v>
      </c>
      <c r="L8" s="36"/>
      <c r="M8" s="36"/>
      <c r="N8" s="36"/>
      <c r="O8" s="43"/>
    </row>
    <row r="9" spans="1:20" ht="30.75" customHeight="1" thickBot="1" x14ac:dyDescent="0.3">
      <c r="A9" s="42"/>
      <c r="B9" s="186" t="str">
        <f>HYPERLINK("#Integrante_1!I20","DATOS CONTRATO INVITACIÓN")</f>
        <v>DATOS CONTRATO INVITACIÓN</v>
      </c>
      <c r="C9" s="48"/>
      <c r="D9" s="48"/>
      <c r="E9" s="209" t="str">
        <f>HYPERLINK("#Integrante_1!A162","TALENTO HUMANO")</f>
        <v>TALENTO HUMANO</v>
      </c>
      <c r="F9" s="210"/>
      <c r="G9" s="211"/>
      <c r="H9" s="187"/>
      <c r="I9" s="186" t="str">
        <f>HYPERLINK("#Integrante_1!B176","CONTRAPARTIDA ADICIONAL")</f>
        <v>CONTRAPARTIDA ADICIONAL</v>
      </c>
      <c r="J9" s="49"/>
      <c r="K9" s="186" t="str">
        <f>HYPERLINK("#Integrante_1!A199","ACEPTACIÓN")</f>
        <v>ACEPTACIÓN</v>
      </c>
      <c r="L9" s="36"/>
      <c r="M9" s="36"/>
      <c r="N9" s="36"/>
      <c r="O9" s="43"/>
    </row>
    <row r="10" spans="1:20" ht="30.75" customHeight="1" thickBot="1" x14ac:dyDescent="0.3">
      <c r="A10" s="42"/>
      <c r="B10" s="186" t="str">
        <f>HYPERLINK("#Integrante_1!B48","EXPERIENCIA TERRITORIAL")</f>
        <v>EXPERIENCIA TERRITORIAL</v>
      </c>
      <c r="C10" s="48"/>
      <c r="D10" s="48"/>
      <c r="E10" s="209" t="str">
        <f>HYPERLINK("#Integrante_1!F162","INFRAESTRUCTURA")</f>
        <v>INFRAESTRUCTURA</v>
      </c>
      <c r="F10" s="210"/>
      <c r="G10" s="211"/>
      <c r="H10" s="187"/>
      <c r="I10" s="186"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t="s">
        <v>2723</v>
      </c>
      <c r="D15" s="35"/>
      <c r="E15" s="35"/>
      <c r="F15" s="5"/>
      <c r="G15" s="32" t="s">
        <v>1168</v>
      </c>
      <c r="H15" s="105" t="s">
        <v>187</v>
      </c>
      <c r="I15" s="32" t="s">
        <v>2629</v>
      </c>
      <c r="J15" s="110" t="s">
        <v>2637</v>
      </c>
      <c r="L15" s="202" t="s">
        <v>8</v>
      </c>
      <c r="M15" s="202"/>
      <c r="N15" s="184">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61" t="s">
        <v>2668</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v>900660064</v>
      </c>
      <c r="C20" s="5"/>
      <c r="D20" s="74"/>
      <c r="E20" s="161" t="s">
        <v>2669</v>
      </c>
      <c r="F20" s="195" t="s">
        <v>2681</v>
      </c>
      <c r="G20" s="5"/>
      <c r="H20" s="212"/>
      <c r="I20" s="150" t="s">
        <v>1156</v>
      </c>
      <c r="J20" s="151" t="s">
        <v>188</v>
      </c>
      <c r="K20" s="152">
        <v>692846700</v>
      </c>
      <c r="L20" s="153">
        <v>44193</v>
      </c>
      <c r="M20" s="153">
        <v>44200</v>
      </c>
      <c r="N20" s="136">
        <f>+(M20-L20)/30</f>
        <v>0.23333333333333334</v>
      </c>
      <c r="O20" s="139"/>
      <c r="U20" s="135"/>
      <c r="V20" s="107">
        <f ca="1">NOW()</f>
        <v>44200.503180208332</v>
      </c>
      <c r="W20" s="107">
        <f ca="1">NOW()</f>
        <v>44200.503180208332</v>
      </c>
    </row>
    <row r="21" spans="1:23" ht="30" customHeight="1" outlineLevel="1" x14ac:dyDescent="0.25">
      <c r="A21" s="9"/>
      <c r="B21" s="72"/>
      <c r="C21" s="5"/>
      <c r="D21" s="5"/>
      <c r="E21" s="5"/>
      <c r="F21" s="5"/>
      <c r="G21" s="5"/>
      <c r="H21" s="71"/>
      <c r="I21" s="150"/>
      <c r="J21" s="151"/>
      <c r="K21" s="152"/>
      <c r="L21" s="153"/>
      <c r="M21" s="153"/>
      <c r="N21" s="136">
        <f t="shared" ref="N21:N35" si="0">+(M21-L21)/30</f>
        <v>0</v>
      </c>
      <c r="O21" s="140"/>
    </row>
    <row r="22" spans="1:23" ht="30" customHeight="1" outlineLevel="1" x14ac:dyDescent="0.25">
      <c r="A22" s="9"/>
      <c r="B22" s="72"/>
      <c r="C22" s="5"/>
      <c r="D22" s="5"/>
      <c r="E22" s="5"/>
      <c r="F22" s="5"/>
      <c r="G22" s="5"/>
      <c r="H22" s="71"/>
      <c r="I22" s="150"/>
      <c r="J22" s="151"/>
      <c r="K22" s="152"/>
      <c r="L22" s="153"/>
      <c r="M22" s="153"/>
      <c r="N22" s="137">
        <f t="shared" ref="N22:N33" si="1">+(M22-L22)/30</f>
        <v>0</v>
      </c>
      <c r="O22" s="140"/>
    </row>
    <row r="23" spans="1:23" ht="30" customHeight="1" outlineLevel="1" x14ac:dyDescent="0.25">
      <c r="A23" s="9"/>
      <c r="B23" s="103"/>
      <c r="C23" s="21"/>
      <c r="D23" s="21"/>
      <c r="E23" s="21"/>
      <c r="F23" s="5"/>
      <c r="G23" s="5"/>
      <c r="H23" s="71"/>
      <c r="I23" s="150"/>
      <c r="J23" s="151"/>
      <c r="K23" s="152"/>
      <c r="L23" s="153"/>
      <c r="M23" s="153"/>
      <c r="N23" s="137">
        <f t="shared" si="1"/>
        <v>0</v>
      </c>
      <c r="O23" s="140"/>
      <c r="Q23" s="106"/>
      <c r="R23" s="55"/>
      <c r="S23" s="107"/>
      <c r="T23" s="107"/>
    </row>
    <row r="24" spans="1:23" ht="30" customHeight="1" outlineLevel="1" x14ac:dyDescent="0.25">
      <c r="A24" s="9"/>
      <c r="B24" s="103"/>
      <c r="C24" s="21"/>
      <c r="D24" s="21"/>
      <c r="E24" s="21"/>
      <c r="F24" s="5"/>
      <c r="G24" s="5"/>
      <c r="H24" s="71"/>
      <c r="I24" s="150"/>
      <c r="J24" s="151"/>
      <c r="K24" s="152"/>
      <c r="L24" s="153"/>
      <c r="M24" s="153"/>
      <c r="N24" s="137">
        <f t="shared" si="1"/>
        <v>0</v>
      </c>
      <c r="O24" s="140"/>
    </row>
    <row r="25" spans="1:23" ht="30" customHeight="1" outlineLevel="1" x14ac:dyDescent="0.25">
      <c r="A25" s="9"/>
      <c r="B25" s="103"/>
      <c r="C25" s="21"/>
      <c r="D25" s="21"/>
      <c r="E25" s="21"/>
      <c r="F25" s="5"/>
      <c r="G25" s="5"/>
      <c r="H25" s="71"/>
      <c r="I25" s="150"/>
      <c r="J25" s="151"/>
      <c r="K25" s="152"/>
      <c r="L25" s="153"/>
      <c r="M25" s="153"/>
      <c r="N25" s="137">
        <f t="shared" si="1"/>
        <v>0</v>
      </c>
      <c r="O25" s="140"/>
    </row>
    <row r="26" spans="1:23" ht="30" customHeight="1" outlineLevel="1" x14ac:dyDescent="0.25">
      <c r="A26" s="9"/>
      <c r="B26" s="103"/>
      <c r="C26" s="21"/>
      <c r="D26" s="21"/>
      <c r="E26" s="21"/>
      <c r="F26" s="5"/>
      <c r="G26" s="5"/>
      <c r="H26" s="71"/>
      <c r="I26" s="150"/>
      <c r="J26" s="151"/>
      <c r="K26" s="152"/>
      <c r="L26" s="153"/>
      <c r="M26" s="153"/>
      <c r="N26" s="137">
        <f t="shared" si="1"/>
        <v>0</v>
      </c>
      <c r="O26" s="140"/>
    </row>
    <row r="27" spans="1:23" ht="30" customHeight="1" outlineLevel="1" x14ac:dyDescent="0.25">
      <c r="A27" s="9"/>
      <c r="B27" s="103"/>
      <c r="C27" s="21"/>
      <c r="D27" s="21"/>
      <c r="E27" s="21"/>
      <c r="F27" s="5"/>
      <c r="G27" s="5"/>
      <c r="H27" s="71"/>
      <c r="I27" s="150"/>
      <c r="J27" s="151"/>
      <c r="K27" s="152"/>
      <c r="L27" s="153"/>
      <c r="M27" s="153"/>
      <c r="N27" s="137">
        <f t="shared" si="1"/>
        <v>0</v>
      </c>
      <c r="O27" s="140"/>
    </row>
    <row r="28" spans="1:23" ht="30" customHeight="1" outlineLevel="1" x14ac:dyDescent="0.25">
      <c r="A28" s="9"/>
      <c r="B28" s="103"/>
      <c r="C28" s="21"/>
      <c r="D28" s="21"/>
      <c r="E28" s="21"/>
      <c r="F28" s="5"/>
      <c r="G28" s="5"/>
      <c r="H28" s="71"/>
      <c r="I28" s="150"/>
      <c r="J28" s="151"/>
      <c r="K28" s="152"/>
      <c r="L28" s="153"/>
      <c r="M28" s="153"/>
      <c r="N28" s="137">
        <f t="shared" si="1"/>
        <v>0</v>
      </c>
      <c r="O28" s="140"/>
    </row>
    <row r="29" spans="1:23" ht="30" customHeight="1" outlineLevel="1" x14ac:dyDescent="0.25">
      <c r="A29" s="9"/>
      <c r="B29" s="72"/>
      <c r="C29" s="5"/>
      <c r="D29" s="5"/>
      <c r="E29" s="5"/>
      <c r="F29" s="5"/>
      <c r="G29" s="5"/>
      <c r="H29" s="71"/>
      <c r="I29" s="150"/>
      <c r="J29" s="151"/>
      <c r="K29" s="152"/>
      <c r="L29" s="153"/>
      <c r="M29" s="153"/>
      <c r="N29" s="137">
        <f t="shared" si="1"/>
        <v>0</v>
      </c>
      <c r="O29" s="140"/>
    </row>
    <row r="30" spans="1:23" ht="30" customHeight="1" outlineLevel="1" x14ac:dyDescent="0.25">
      <c r="A30" s="9"/>
      <c r="B30" s="72"/>
      <c r="C30" s="5"/>
      <c r="D30" s="5"/>
      <c r="E30" s="5"/>
      <c r="F30" s="5"/>
      <c r="G30" s="5"/>
      <c r="H30" s="71"/>
      <c r="I30" s="150"/>
      <c r="J30" s="151"/>
      <c r="K30" s="152"/>
      <c r="L30" s="153"/>
      <c r="M30" s="153"/>
      <c r="N30" s="137">
        <f t="shared" si="1"/>
        <v>0</v>
      </c>
      <c r="O30" s="140"/>
    </row>
    <row r="31" spans="1:23" ht="30" customHeight="1" outlineLevel="1" x14ac:dyDescent="0.25">
      <c r="A31" s="9"/>
      <c r="B31" s="72"/>
      <c r="C31" s="5"/>
      <c r="D31" s="5"/>
      <c r="E31" s="5"/>
      <c r="F31" s="5"/>
      <c r="G31" s="5"/>
      <c r="H31" s="71"/>
      <c r="I31" s="150"/>
      <c r="J31" s="151"/>
      <c r="K31" s="152"/>
      <c r="L31" s="153"/>
      <c r="M31" s="153"/>
      <c r="N31" s="137">
        <f t="shared" si="1"/>
        <v>0</v>
      </c>
      <c r="O31" s="140"/>
    </row>
    <row r="32" spans="1:23" ht="30" customHeight="1" outlineLevel="1" x14ac:dyDescent="0.25">
      <c r="A32" s="9"/>
      <c r="B32" s="72"/>
      <c r="C32" s="5"/>
      <c r="D32" s="5"/>
      <c r="E32" s="5"/>
      <c r="F32" s="5"/>
      <c r="G32" s="5"/>
      <c r="H32" s="71"/>
      <c r="I32" s="150"/>
      <c r="J32" s="151"/>
      <c r="K32" s="152"/>
      <c r="L32" s="153"/>
      <c r="M32" s="153"/>
      <c r="N32" s="137">
        <f t="shared" si="1"/>
        <v>0</v>
      </c>
      <c r="O32" s="140"/>
    </row>
    <row r="33" spans="1:16" ht="30" customHeight="1" outlineLevel="1" x14ac:dyDescent="0.25">
      <c r="A33" s="9"/>
      <c r="B33" s="72"/>
      <c r="C33" s="5"/>
      <c r="D33" s="5"/>
      <c r="E33" s="5"/>
      <c r="F33" s="5"/>
      <c r="G33" s="5"/>
      <c r="H33" s="71"/>
      <c r="I33" s="150"/>
      <c r="J33" s="151"/>
      <c r="K33" s="152"/>
      <c r="L33" s="153"/>
      <c r="M33" s="153"/>
      <c r="N33" s="137">
        <f t="shared" si="1"/>
        <v>0</v>
      </c>
      <c r="O33" s="140"/>
    </row>
    <row r="34" spans="1:16" ht="30" customHeight="1" outlineLevel="1" x14ac:dyDescent="0.25">
      <c r="A34" s="9"/>
      <c r="B34" s="72"/>
      <c r="C34" s="5"/>
      <c r="D34" s="5"/>
      <c r="E34" s="5"/>
      <c r="F34" s="5"/>
      <c r="G34" s="5"/>
      <c r="H34" s="71"/>
      <c r="I34" s="150"/>
      <c r="J34" s="151"/>
      <c r="K34" s="152"/>
      <c r="L34" s="153"/>
      <c r="M34" s="153"/>
      <c r="N34" s="137">
        <f t="shared" si="0"/>
        <v>0</v>
      </c>
      <c r="O34" s="140"/>
    </row>
    <row r="35" spans="1:16" ht="30" customHeight="1" outlineLevel="1" x14ac:dyDescent="0.25">
      <c r="A35" s="9"/>
      <c r="B35" s="72"/>
      <c r="C35" s="5"/>
      <c r="D35" s="5"/>
      <c r="E35" s="5"/>
      <c r="F35" s="5"/>
      <c r="G35" s="5"/>
      <c r="H35" s="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str">
        <f>VLOOKUP(B20,EAS!A2:B1439,2,0)</f>
        <v>FUNDACION INFANTIL SEMILLEROS DE ESPERANZA</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t="s">
        <v>2724</v>
      </c>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2659</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13" t="s">
        <v>2682</v>
      </c>
      <c r="C48" s="114" t="s">
        <v>31</v>
      </c>
      <c r="D48" s="112" t="s">
        <v>2683</v>
      </c>
      <c r="E48" s="146">
        <v>43800</v>
      </c>
      <c r="F48" s="146">
        <v>43921</v>
      </c>
      <c r="G48" s="173">
        <f>IF(AND(E48&lt;&gt;"",F48&lt;&gt;""),((F48-E48)/30),"")</f>
        <v>4.0333333333333332</v>
      </c>
      <c r="H48" s="124" t="s">
        <v>2684</v>
      </c>
      <c r="I48" s="115" t="s">
        <v>453</v>
      </c>
      <c r="J48" s="115" t="s">
        <v>966</v>
      </c>
      <c r="K48" s="118">
        <v>172611694</v>
      </c>
      <c r="L48" s="117" t="s">
        <v>1148</v>
      </c>
      <c r="M48" s="119">
        <v>1</v>
      </c>
      <c r="N48" s="117" t="s">
        <v>2639</v>
      </c>
      <c r="O48" s="117" t="s">
        <v>1148</v>
      </c>
      <c r="P48" s="80"/>
    </row>
    <row r="49" spans="1:16" s="6" customFormat="1" ht="24.75" customHeight="1" x14ac:dyDescent="0.25">
      <c r="A49" s="144">
        <v>2</v>
      </c>
      <c r="B49" s="113" t="s">
        <v>2682</v>
      </c>
      <c r="C49" s="114" t="s">
        <v>31</v>
      </c>
      <c r="D49" s="112" t="s">
        <v>2685</v>
      </c>
      <c r="E49" s="146">
        <v>43450</v>
      </c>
      <c r="F49" s="146">
        <v>43921</v>
      </c>
      <c r="G49" s="173">
        <f t="shared" ref="G49:G107" si="2">IF(AND(E49&lt;&gt;"",F49&lt;&gt;""),((F49-E49)/30),"")</f>
        <v>15.7</v>
      </c>
      <c r="H49" s="116" t="s">
        <v>2684</v>
      </c>
      <c r="I49" s="115" t="s">
        <v>453</v>
      </c>
      <c r="J49" s="115" t="s">
        <v>981</v>
      </c>
      <c r="K49" s="118">
        <v>389056826</v>
      </c>
      <c r="L49" s="117" t="s">
        <v>1148</v>
      </c>
      <c r="M49" s="119">
        <v>1</v>
      </c>
      <c r="N49" s="117" t="s">
        <v>2639</v>
      </c>
      <c r="O49" s="117" t="s">
        <v>1148</v>
      </c>
      <c r="P49" s="80"/>
    </row>
    <row r="50" spans="1:16" s="6" customFormat="1" ht="24.75" customHeight="1" x14ac:dyDescent="0.25">
      <c r="A50" s="144">
        <v>3</v>
      </c>
      <c r="B50" s="113" t="s">
        <v>2682</v>
      </c>
      <c r="C50" s="114" t="s">
        <v>31</v>
      </c>
      <c r="D50" s="112" t="s">
        <v>2686</v>
      </c>
      <c r="E50" s="146">
        <v>43313</v>
      </c>
      <c r="F50" s="146">
        <v>43449</v>
      </c>
      <c r="G50" s="173">
        <f t="shared" si="2"/>
        <v>4.5333333333333332</v>
      </c>
      <c r="H50" s="121" t="s">
        <v>2687</v>
      </c>
      <c r="I50" s="115" t="s">
        <v>453</v>
      </c>
      <c r="J50" s="115" t="s">
        <v>103</v>
      </c>
      <c r="K50" s="118">
        <v>259560546</v>
      </c>
      <c r="L50" s="117" t="s">
        <v>1148</v>
      </c>
      <c r="M50" s="119">
        <v>1</v>
      </c>
      <c r="N50" s="117" t="s">
        <v>2639</v>
      </c>
      <c r="O50" s="117" t="s">
        <v>1148</v>
      </c>
      <c r="P50" s="80"/>
    </row>
    <row r="51" spans="1:16" s="6" customFormat="1" ht="24.75" customHeight="1" outlineLevel="1" x14ac:dyDescent="0.25">
      <c r="A51" s="144">
        <v>4</v>
      </c>
      <c r="B51" s="113" t="s">
        <v>2682</v>
      </c>
      <c r="C51" s="114" t="s">
        <v>31</v>
      </c>
      <c r="D51" s="112" t="s">
        <v>2688</v>
      </c>
      <c r="E51" s="146">
        <v>43450</v>
      </c>
      <c r="F51" s="146">
        <v>43799</v>
      </c>
      <c r="G51" s="173">
        <f t="shared" si="2"/>
        <v>11.633333333333333</v>
      </c>
      <c r="H51" s="116" t="s">
        <v>2689</v>
      </c>
      <c r="I51" s="115" t="s">
        <v>453</v>
      </c>
      <c r="J51" s="115" t="s">
        <v>966</v>
      </c>
      <c r="K51" s="118">
        <v>642835692</v>
      </c>
      <c r="L51" s="117" t="s">
        <v>1148</v>
      </c>
      <c r="M51" s="119">
        <v>1</v>
      </c>
      <c r="N51" s="117" t="s">
        <v>2639</v>
      </c>
      <c r="O51" s="117" t="s">
        <v>26</v>
      </c>
      <c r="P51" s="80"/>
    </row>
    <row r="52" spans="1:16" s="7" customFormat="1" ht="24.75" customHeight="1" outlineLevel="1" x14ac:dyDescent="0.25">
      <c r="A52" s="145">
        <v>5</v>
      </c>
      <c r="B52" s="113" t="s">
        <v>2682</v>
      </c>
      <c r="C52" s="114" t="s">
        <v>31</v>
      </c>
      <c r="D52" s="112" t="s">
        <v>2690</v>
      </c>
      <c r="E52" s="146">
        <v>43313</v>
      </c>
      <c r="F52" s="146">
        <v>43449</v>
      </c>
      <c r="G52" s="173">
        <f t="shared" si="2"/>
        <v>4.5333333333333332</v>
      </c>
      <c r="H52" s="121" t="s">
        <v>2691</v>
      </c>
      <c r="I52" s="115" t="s">
        <v>453</v>
      </c>
      <c r="J52" s="115" t="s">
        <v>966</v>
      </c>
      <c r="K52" s="118">
        <v>298175580</v>
      </c>
      <c r="L52" s="117" t="s">
        <v>1148</v>
      </c>
      <c r="M52" s="119">
        <v>1</v>
      </c>
      <c r="N52" s="117" t="s">
        <v>27</v>
      </c>
      <c r="O52" s="117" t="s">
        <v>26</v>
      </c>
      <c r="P52" s="81"/>
    </row>
    <row r="53" spans="1:16" s="7" customFormat="1" ht="24.75" customHeight="1" outlineLevel="1" x14ac:dyDescent="0.25">
      <c r="A53" s="145">
        <v>6</v>
      </c>
      <c r="B53" s="113" t="s">
        <v>2682</v>
      </c>
      <c r="C53" s="114" t="s">
        <v>31</v>
      </c>
      <c r="D53" s="112" t="s">
        <v>2692</v>
      </c>
      <c r="E53" s="146">
        <v>43117</v>
      </c>
      <c r="F53" s="146">
        <v>43312</v>
      </c>
      <c r="G53" s="173">
        <f t="shared" si="2"/>
        <v>6.5</v>
      </c>
      <c r="H53" s="121" t="s">
        <v>2693</v>
      </c>
      <c r="I53" s="115" t="s">
        <v>453</v>
      </c>
      <c r="J53" s="115" t="s">
        <v>981</v>
      </c>
      <c r="K53" s="118">
        <v>315404808</v>
      </c>
      <c r="L53" s="117" t="s">
        <v>1148</v>
      </c>
      <c r="M53" s="119">
        <v>1</v>
      </c>
      <c r="N53" s="117" t="s">
        <v>27</v>
      </c>
      <c r="O53" s="117" t="s">
        <v>1148</v>
      </c>
      <c r="P53" s="81"/>
    </row>
    <row r="54" spans="1:16" s="7" customFormat="1" ht="24.75" customHeight="1" outlineLevel="1" x14ac:dyDescent="0.25">
      <c r="A54" s="145">
        <v>7</v>
      </c>
      <c r="B54" s="113" t="s">
        <v>2682</v>
      </c>
      <c r="C54" s="114" t="s">
        <v>31</v>
      </c>
      <c r="D54" s="112" t="s">
        <v>2694</v>
      </c>
      <c r="E54" s="146">
        <v>43007</v>
      </c>
      <c r="F54" s="146">
        <v>43100</v>
      </c>
      <c r="G54" s="173">
        <f t="shared" si="2"/>
        <v>3.1</v>
      </c>
      <c r="H54" s="116" t="s">
        <v>2693</v>
      </c>
      <c r="I54" s="115" t="s">
        <v>453</v>
      </c>
      <c r="J54" s="115" t="s">
        <v>981</v>
      </c>
      <c r="K54" s="120">
        <v>211328089</v>
      </c>
      <c r="L54" s="117" t="s">
        <v>1148</v>
      </c>
      <c r="M54" s="119">
        <v>1</v>
      </c>
      <c r="N54" s="117" t="s">
        <v>27</v>
      </c>
      <c r="O54" s="117" t="s">
        <v>1148</v>
      </c>
      <c r="P54" s="81"/>
    </row>
    <row r="55" spans="1:16" s="7" customFormat="1" ht="24.75" customHeight="1" outlineLevel="1" x14ac:dyDescent="0.25">
      <c r="A55" s="145">
        <v>8</v>
      </c>
      <c r="B55" s="113" t="s">
        <v>2682</v>
      </c>
      <c r="C55" s="114" t="s">
        <v>31</v>
      </c>
      <c r="D55" s="112" t="s">
        <v>2695</v>
      </c>
      <c r="E55" s="146">
        <v>42675</v>
      </c>
      <c r="F55" s="146">
        <v>43004</v>
      </c>
      <c r="G55" s="173">
        <f t="shared" si="2"/>
        <v>10.966666666666667</v>
      </c>
      <c r="H55" s="116" t="s">
        <v>2693</v>
      </c>
      <c r="I55" s="115" t="s">
        <v>453</v>
      </c>
      <c r="J55" s="115" t="s">
        <v>981</v>
      </c>
      <c r="K55" s="120">
        <v>415544308</v>
      </c>
      <c r="L55" s="117" t="s">
        <v>1148</v>
      </c>
      <c r="M55" s="119">
        <v>1</v>
      </c>
      <c r="N55" s="117" t="s">
        <v>27</v>
      </c>
      <c r="O55" s="117" t="s">
        <v>1148</v>
      </c>
      <c r="P55" s="81"/>
    </row>
    <row r="56" spans="1:16" s="7" customFormat="1" ht="24.75" customHeight="1" outlineLevel="1" x14ac:dyDescent="0.25">
      <c r="A56" s="145">
        <v>9</v>
      </c>
      <c r="B56" s="113" t="s">
        <v>2682</v>
      </c>
      <c r="C56" s="114" t="s">
        <v>31</v>
      </c>
      <c r="D56" s="112" t="s">
        <v>2696</v>
      </c>
      <c r="E56" s="146">
        <v>42674</v>
      </c>
      <c r="F56" s="146">
        <v>43312</v>
      </c>
      <c r="G56" s="173">
        <f t="shared" si="2"/>
        <v>21.266666666666666</v>
      </c>
      <c r="H56" s="116" t="s">
        <v>2693</v>
      </c>
      <c r="I56" s="115" t="s">
        <v>453</v>
      </c>
      <c r="J56" s="115" t="s">
        <v>966</v>
      </c>
      <c r="K56" s="120">
        <v>616188405</v>
      </c>
      <c r="L56" s="117" t="s">
        <v>1148</v>
      </c>
      <c r="M56" s="119">
        <v>1</v>
      </c>
      <c r="N56" s="117" t="s">
        <v>27</v>
      </c>
      <c r="O56" s="117" t="s">
        <v>26</v>
      </c>
      <c r="P56" s="81"/>
    </row>
    <row r="57" spans="1:16" s="7" customFormat="1" ht="24.75" customHeight="1" outlineLevel="1" x14ac:dyDescent="0.25">
      <c r="A57" s="145">
        <v>10</v>
      </c>
      <c r="B57" s="64" t="s">
        <v>2682</v>
      </c>
      <c r="C57" s="65" t="s">
        <v>31</v>
      </c>
      <c r="D57" s="63" t="s">
        <v>2697</v>
      </c>
      <c r="E57" s="146">
        <v>42522</v>
      </c>
      <c r="F57" s="146">
        <v>42674</v>
      </c>
      <c r="G57" s="173">
        <f t="shared" si="2"/>
        <v>5.0666666666666664</v>
      </c>
      <c r="H57" s="64" t="s">
        <v>2698</v>
      </c>
      <c r="I57" s="63" t="s">
        <v>453</v>
      </c>
      <c r="J57" s="63" t="s">
        <v>978</v>
      </c>
      <c r="K57" s="66">
        <v>393508853</v>
      </c>
      <c r="L57" s="65" t="s">
        <v>1148</v>
      </c>
      <c r="M57" s="67">
        <v>1</v>
      </c>
      <c r="N57" s="65" t="s">
        <v>27</v>
      </c>
      <c r="O57" s="65" t="s">
        <v>26</v>
      </c>
      <c r="P57" s="81"/>
    </row>
    <row r="58" spans="1:16" s="7" customFormat="1" ht="24.75" customHeight="1" outlineLevel="1" x14ac:dyDescent="0.25">
      <c r="A58" s="145">
        <v>11</v>
      </c>
      <c r="B58" s="64"/>
      <c r="C58" s="65"/>
      <c r="D58" s="63"/>
      <c r="E58" s="146"/>
      <c r="F58" s="146"/>
      <c r="G58" s="173" t="str">
        <f t="shared" si="2"/>
        <v/>
      </c>
      <c r="H58" s="64"/>
      <c r="I58" s="63"/>
      <c r="J58" s="63"/>
      <c r="K58" s="66"/>
      <c r="L58" s="65"/>
      <c r="M58" s="67"/>
      <c r="N58" s="65"/>
      <c r="O58" s="65"/>
      <c r="P58" s="81"/>
    </row>
    <row r="59" spans="1:16" s="7" customFormat="1" ht="24.75" customHeight="1" outlineLevel="1" x14ac:dyDescent="0.25">
      <c r="A59" s="145">
        <v>12</v>
      </c>
      <c r="B59" s="64"/>
      <c r="C59" s="65"/>
      <c r="D59" s="63"/>
      <c r="E59" s="146"/>
      <c r="F59" s="146"/>
      <c r="G59" s="173" t="str">
        <f t="shared" si="2"/>
        <v/>
      </c>
      <c r="H59" s="64"/>
      <c r="I59" s="63"/>
      <c r="J59" s="63"/>
      <c r="K59" s="66"/>
      <c r="L59" s="65"/>
      <c r="M59" s="67"/>
      <c r="N59" s="65"/>
      <c r="O59" s="65"/>
      <c r="P59" s="81"/>
    </row>
    <row r="60" spans="1:16" s="7" customFormat="1" ht="24.75" customHeight="1" outlineLevel="1" x14ac:dyDescent="0.25">
      <c r="A60" s="145">
        <v>13</v>
      </c>
      <c r="B60" s="64"/>
      <c r="C60" s="65"/>
      <c r="D60" s="63"/>
      <c r="E60" s="146"/>
      <c r="F60" s="146"/>
      <c r="G60" s="173" t="str">
        <f t="shared" si="2"/>
        <v/>
      </c>
      <c r="H60" s="64"/>
      <c r="I60" s="63"/>
      <c r="J60" s="63"/>
      <c r="K60" s="66"/>
      <c r="L60" s="65"/>
      <c r="M60" s="67"/>
      <c r="N60" s="65"/>
      <c r="O60" s="65"/>
      <c r="P60" s="81"/>
    </row>
    <row r="61" spans="1:16" s="7" customFormat="1" ht="24.75" customHeight="1" outlineLevel="1" x14ac:dyDescent="0.25">
      <c r="A61" s="145">
        <v>14</v>
      </c>
      <c r="B61" s="64"/>
      <c r="C61" s="65"/>
      <c r="D61" s="63"/>
      <c r="E61" s="146"/>
      <c r="F61" s="146"/>
      <c r="G61" s="173" t="str">
        <f t="shared" si="2"/>
        <v/>
      </c>
      <c r="H61" s="64"/>
      <c r="I61" s="63"/>
      <c r="J61" s="63"/>
      <c r="K61" s="66"/>
      <c r="L61" s="65"/>
      <c r="M61" s="67"/>
      <c r="N61" s="65"/>
      <c r="O61" s="65"/>
      <c r="P61" s="81"/>
    </row>
    <row r="62" spans="1:16" s="7" customFormat="1" ht="24.75" customHeight="1" outlineLevel="1" x14ac:dyDescent="0.25">
      <c r="A62" s="145">
        <v>15</v>
      </c>
      <c r="B62" s="64"/>
      <c r="C62" s="65"/>
      <c r="D62" s="63"/>
      <c r="E62" s="146"/>
      <c r="F62" s="146"/>
      <c r="G62" s="173" t="str">
        <f t="shared" si="2"/>
        <v/>
      </c>
      <c r="H62" s="64"/>
      <c r="I62" s="63"/>
      <c r="J62" s="63"/>
      <c r="K62" s="66"/>
      <c r="L62" s="65"/>
      <c r="M62" s="67"/>
      <c r="N62" s="65"/>
      <c r="O62" s="65"/>
      <c r="P62" s="81"/>
    </row>
    <row r="63" spans="1:16" s="7" customFormat="1" ht="24.75" customHeight="1" outlineLevel="1" x14ac:dyDescent="0.25">
      <c r="A63" s="145">
        <v>16</v>
      </c>
      <c r="B63" s="64"/>
      <c r="C63" s="65"/>
      <c r="D63" s="63"/>
      <c r="E63" s="146"/>
      <c r="F63" s="146"/>
      <c r="G63" s="173" t="str">
        <f t="shared" si="2"/>
        <v/>
      </c>
      <c r="H63" s="64"/>
      <c r="I63" s="63"/>
      <c r="J63" s="63"/>
      <c r="K63" s="66"/>
      <c r="L63" s="65"/>
      <c r="M63" s="67"/>
      <c r="N63" s="65"/>
      <c r="O63" s="65"/>
      <c r="P63" s="81"/>
    </row>
    <row r="64" spans="1:16" s="7" customFormat="1" ht="24.75" customHeight="1" outlineLevel="1" x14ac:dyDescent="0.25">
      <c r="A64" s="145">
        <v>17</v>
      </c>
      <c r="B64" s="64"/>
      <c r="C64" s="65"/>
      <c r="D64" s="63"/>
      <c r="E64" s="146"/>
      <c r="F64" s="146"/>
      <c r="G64" s="173" t="str">
        <f t="shared" si="2"/>
        <v/>
      </c>
      <c r="H64" s="64"/>
      <c r="I64" s="63"/>
      <c r="J64" s="63"/>
      <c r="K64" s="66"/>
      <c r="L64" s="65"/>
      <c r="M64" s="67"/>
      <c r="N64" s="65"/>
      <c r="O64" s="65"/>
      <c r="P64" s="81"/>
    </row>
    <row r="65" spans="1:16" s="7" customFormat="1" ht="24.75" customHeight="1" outlineLevel="1" x14ac:dyDescent="0.25">
      <c r="A65" s="145">
        <v>18</v>
      </c>
      <c r="B65" s="64"/>
      <c r="C65" s="65"/>
      <c r="D65" s="63"/>
      <c r="E65" s="146"/>
      <c r="F65" s="146"/>
      <c r="G65" s="173" t="str">
        <f t="shared" si="2"/>
        <v/>
      </c>
      <c r="H65" s="64"/>
      <c r="I65" s="63"/>
      <c r="J65" s="63"/>
      <c r="K65" s="66"/>
      <c r="L65" s="65"/>
      <c r="M65" s="67"/>
      <c r="N65" s="65"/>
      <c r="O65" s="65"/>
      <c r="P65" s="81"/>
    </row>
    <row r="66" spans="1:16" s="7" customFormat="1" ht="24.75" customHeight="1" outlineLevel="1" x14ac:dyDescent="0.25">
      <c r="A66" s="145">
        <v>19</v>
      </c>
      <c r="B66" s="64"/>
      <c r="C66" s="65"/>
      <c r="D66" s="63"/>
      <c r="E66" s="146"/>
      <c r="F66" s="146"/>
      <c r="G66" s="173" t="str">
        <f t="shared" si="2"/>
        <v/>
      </c>
      <c r="H66" s="64"/>
      <c r="I66" s="63"/>
      <c r="J66" s="63"/>
      <c r="K66" s="66"/>
      <c r="L66" s="65"/>
      <c r="M66" s="67"/>
      <c r="N66" s="65"/>
      <c r="O66" s="65"/>
      <c r="P66" s="81"/>
    </row>
    <row r="67" spans="1:16" s="7" customFormat="1" ht="24.75" customHeight="1" outlineLevel="1" x14ac:dyDescent="0.25">
      <c r="A67" s="145">
        <v>20</v>
      </c>
      <c r="B67" s="64"/>
      <c r="C67" s="65"/>
      <c r="D67" s="63"/>
      <c r="E67" s="146"/>
      <c r="F67" s="146"/>
      <c r="G67" s="173" t="str">
        <f t="shared" si="2"/>
        <v/>
      </c>
      <c r="H67" s="64"/>
      <c r="I67" s="63"/>
      <c r="J67" s="63"/>
      <c r="K67" s="66"/>
      <c r="L67" s="65"/>
      <c r="M67" s="67"/>
      <c r="N67" s="65"/>
      <c r="O67" s="65"/>
      <c r="P67" s="81"/>
    </row>
    <row r="68" spans="1:16" s="7" customFormat="1" ht="24.75" customHeight="1" outlineLevel="1" x14ac:dyDescent="0.25">
      <c r="A68" s="144">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4">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4">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4">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19"/>
      <c r="N82" s="126"/>
      <c r="O82" s="126"/>
      <c r="P82" s="81"/>
    </row>
    <row r="83" spans="1:16" s="7" customFormat="1" ht="24.75" customHeight="1" outlineLevel="1" x14ac:dyDescent="0.25">
      <c r="A83" s="145">
        <v>36</v>
      </c>
      <c r="B83" s="64"/>
      <c r="C83" s="65"/>
      <c r="D83" s="63"/>
      <c r="E83" s="146"/>
      <c r="F83" s="146"/>
      <c r="G83" s="173" t="str">
        <f t="shared" si="2"/>
        <v/>
      </c>
      <c r="H83" s="64"/>
      <c r="I83" s="63"/>
      <c r="J83" s="63"/>
      <c r="K83" s="66"/>
      <c r="L83" s="65"/>
      <c r="M83" s="67"/>
      <c r="N83" s="65"/>
      <c r="O83" s="65"/>
      <c r="P83" s="81"/>
    </row>
    <row r="84" spans="1:16" s="7" customFormat="1" ht="24.75" customHeight="1" outlineLevel="1" x14ac:dyDescent="0.25">
      <c r="A84" s="145">
        <v>37</v>
      </c>
      <c r="B84" s="64"/>
      <c r="C84" s="65"/>
      <c r="D84" s="63"/>
      <c r="E84" s="146"/>
      <c r="F84" s="146"/>
      <c r="G84" s="173" t="str">
        <f t="shared" si="2"/>
        <v/>
      </c>
      <c r="H84" s="64"/>
      <c r="I84" s="63"/>
      <c r="J84" s="63"/>
      <c r="K84" s="66"/>
      <c r="L84" s="65"/>
      <c r="M84" s="67"/>
      <c r="N84" s="65"/>
      <c r="O84" s="65"/>
      <c r="P84" s="81"/>
    </row>
    <row r="85" spans="1:16" s="7" customFormat="1" ht="24.75" customHeight="1" outlineLevel="1" x14ac:dyDescent="0.25">
      <c r="A85" s="145">
        <v>38</v>
      </c>
      <c r="B85" s="64"/>
      <c r="C85" s="65"/>
      <c r="D85" s="63"/>
      <c r="E85" s="146"/>
      <c r="F85" s="146"/>
      <c r="G85" s="173" t="str">
        <f t="shared" si="2"/>
        <v/>
      </c>
      <c r="H85" s="64"/>
      <c r="I85" s="63"/>
      <c r="J85" s="63"/>
      <c r="K85" s="66"/>
      <c r="L85" s="65"/>
      <c r="M85" s="67"/>
      <c r="N85" s="65"/>
      <c r="O85" s="65"/>
      <c r="P85" s="81"/>
    </row>
    <row r="86" spans="1:16" s="7" customFormat="1" ht="24.75" customHeight="1" outlineLevel="1" x14ac:dyDescent="0.25">
      <c r="A86" s="145">
        <v>39</v>
      </c>
      <c r="B86" s="64"/>
      <c r="C86" s="65"/>
      <c r="D86" s="63"/>
      <c r="E86" s="146"/>
      <c r="F86" s="146"/>
      <c r="G86" s="173" t="str">
        <f t="shared" si="2"/>
        <v/>
      </c>
      <c r="H86" s="64"/>
      <c r="I86" s="63"/>
      <c r="J86" s="63"/>
      <c r="K86" s="66"/>
      <c r="L86" s="65"/>
      <c r="M86" s="67"/>
      <c r="N86" s="65"/>
      <c r="O86" s="65"/>
      <c r="P86" s="81"/>
    </row>
    <row r="87" spans="1:16" s="7" customFormat="1" ht="24.75" customHeight="1" outlineLevel="1" x14ac:dyDescent="0.25">
      <c r="A87" s="145">
        <v>40</v>
      </c>
      <c r="B87" s="64"/>
      <c r="C87" s="65"/>
      <c r="D87" s="63"/>
      <c r="E87" s="146"/>
      <c r="F87" s="146"/>
      <c r="G87" s="173" t="str">
        <f t="shared" si="2"/>
        <v/>
      </c>
      <c r="H87" s="64"/>
      <c r="I87" s="63"/>
      <c r="J87" s="63"/>
      <c r="K87" s="66"/>
      <c r="L87" s="65"/>
      <c r="M87" s="67"/>
      <c r="N87" s="65"/>
      <c r="O87" s="65"/>
      <c r="P87" s="81"/>
    </row>
    <row r="88" spans="1:16" s="7" customFormat="1" ht="24.75" customHeight="1" outlineLevel="1" x14ac:dyDescent="0.25">
      <c r="A88" s="144">
        <v>41</v>
      </c>
      <c r="B88" s="64"/>
      <c r="C88" s="65"/>
      <c r="D88" s="63"/>
      <c r="E88" s="146"/>
      <c r="F88" s="146"/>
      <c r="G88" s="173" t="str">
        <f t="shared" si="2"/>
        <v/>
      </c>
      <c r="H88" s="64"/>
      <c r="I88" s="63"/>
      <c r="J88" s="63"/>
      <c r="K88" s="66"/>
      <c r="L88" s="65"/>
      <c r="M88" s="67"/>
      <c r="N88" s="65"/>
      <c r="O88" s="65"/>
      <c r="P88" s="81"/>
    </row>
    <row r="89" spans="1:16" s="7" customFormat="1" ht="24.75" customHeight="1" outlineLevel="1" x14ac:dyDescent="0.25">
      <c r="A89" s="144">
        <v>42</v>
      </c>
      <c r="B89" s="64"/>
      <c r="C89" s="65"/>
      <c r="D89" s="63"/>
      <c r="E89" s="146"/>
      <c r="F89" s="146"/>
      <c r="G89" s="173" t="str">
        <f t="shared" si="2"/>
        <v/>
      </c>
      <c r="H89" s="64"/>
      <c r="I89" s="63"/>
      <c r="J89" s="63"/>
      <c r="K89" s="66"/>
      <c r="L89" s="65"/>
      <c r="M89" s="67"/>
      <c r="N89" s="65"/>
      <c r="O89" s="65"/>
      <c r="P89" s="81"/>
    </row>
    <row r="90" spans="1:16" s="7" customFormat="1" ht="24.75" customHeight="1" outlineLevel="1" x14ac:dyDescent="0.25">
      <c r="A90" s="144">
        <v>43</v>
      </c>
      <c r="B90" s="64"/>
      <c r="C90" s="65"/>
      <c r="D90" s="63"/>
      <c r="E90" s="146"/>
      <c r="F90" s="146"/>
      <c r="G90" s="173" t="str">
        <f t="shared" si="2"/>
        <v/>
      </c>
      <c r="H90" s="64"/>
      <c r="I90" s="63"/>
      <c r="J90" s="63"/>
      <c r="K90" s="66"/>
      <c r="L90" s="65"/>
      <c r="M90" s="67"/>
      <c r="N90" s="65"/>
      <c r="O90" s="65"/>
      <c r="P90" s="81"/>
    </row>
    <row r="91" spans="1:16" s="7" customFormat="1" ht="24.75" customHeight="1" outlineLevel="1" x14ac:dyDescent="0.25">
      <c r="A91" s="144">
        <v>44</v>
      </c>
      <c r="B91" s="64"/>
      <c r="C91" s="65"/>
      <c r="D91" s="63"/>
      <c r="E91" s="146"/>
      <c r="F91" s="146"/>
      <c r="G91" s="173" t="str">
        <f t="shared" si="2"/>
        <v/>
      </c>
      <c r="H91" s="64"/>
      <c r="I91" s="63"/>
      <c r="J91" s="63"/>
      <c r="K91" s="66"/>
      <c r="L91" s="65"/>
      <c r="M91" s="67"/>
      <c r="N91" s="65"/>
      <c r="O91" s="65"/>
      <c r="P91" s="81"/>
    </row>
    <row r="92" spans="1:16" s="7" customFormat="1" ht="24.75" customHeight="1" outlineLevel="1" x14ac:dyDescent="0.25">
      <c r="A92" s="145">
        <v>45</v>
      </c>
      <c r="B92" s="64"/>
      <c r="C92" s="65"/>
      <c r="D92" s="63"/>
      <c r="E92" s="146"/>
      <c r="F92" s="146"/>
      <c r="G92" s="173" t="str">
        <f t="shared" si="2"/>
        <v/>
      </c>
      <c r="H92" s="64"/>
      <c r="I92" s="63"/>
      <c r="J92" s="63"/>
      <c r="K92" s="66"/>
      <c r="L92" s="65"/>
      <c r="M92" s="67"/>
      <c r="N92" s="65"/>
      <c r="O92" s="65"/>
      <c r="P92" s="81"/>
    </row>
    <row r="93" spans="1:16" s="7" customFormat="1" ht="24.75" customHeight="1" outlineLevel="1" x14ac:dyDescent="0.25">
      <c r="A93" s="145">
        <v>46</v>
      </c>
      <c r="B93" s="64"/>
      <c r="C93" s="65"/>
      <c r="D93" s="63"/>
      <c r="E93" s="146"/>
      <c r="F93" s="146"/>
      <c r="G93" s="173" t="str">
        <f t="shared" si="2"/>
        <v/>
      </c>
      <c r="H93" s="64"/>
      <c r="I93" s="63"/>
      <c r="J93" s="63"/>
      <c r="K93" s="66"/>
      <c r="L93" s="65"/>
      <c r="M93" s="67"/>
      <c r="N93" s="65"/>
      <c r="O93" s="65"/>
      <c r="P93" s="81"/>
    </row>
    <row r="94" spans="1:16" s="7" customFormat="1" ht="24.75" customHeight="1" outlineLevel="1" x14ac:dyDescent="0.25">
      <c r="A94" s="145">
        <v>47</v>
      </c>
      <c r="B94" s="64"/>
      <c r="C94" s="65"/>
      <c r="D94" s="63"/>
      <c r="E94" s="146"/>
      <c r="F94" s="146"/>
      <c r="G94" s="173" t="str">
        <f t="shared" si="2"/>
        <v/>
      </c>
      <c r="H94" s="64"/>
      <c r="I94" s="63"/>
      <c r="J94" s="63"/>
      <c r="K94" s="66"/>
      <c r="L94" s="65"/>
      <c r="M94" s="67"/>
      <c r="N94" s="65"/>
      <c r="O94" s="65"/>
      <c r="P94" s="81"/>
    </row>
    <row r="95" spans="1:16" s="7" customFormat="1" ht="24.75" customHeight="1" outlineLevel="1" x14ac:dyDescent="0.25">
      <c r="A95" s="145">
        <v>48</v>
      </c>
      <c r="B95" s="64"/>
      <c r="C95" s="65"/>
      <c r="D95" s="63"/>
      <c r="E95" s="146"/>
      <c r="F95" s="146"/>
      <c r="G95" s="173" t="str">
        <f t="shared" si="2"/>
        <v/>
      </c>
      <c r="H95" s="64"/>
      <c r="I95" s="63"/>
      <c r="J95" s="63"/>
      <c r="K95" s="66"/>
      <c r="L95" s="65"/>
      <c r="M95" s="67"/>
      <c r="N95" s="65"/>
      <c r="O95" s="65"/>
      <c r="P95" s="81"/>
    </row>
    <row r="96" spans="1:16" s="7" customFormat="1" ht="24.75" customHeight="1" outlineLevel="1" x14ac:dyDescent="0.25">
      <c r="A96" s="145">
        <v>49</v>
      </c>
      <c r="B96" s="64"/>
      <c r="C96" s="65"/>
      <c r="D96" s="63"/>
      <c r="E96" s="146"/>
      <c r="F96" s="146"/>
      <c r="G96" s="173" t="str">
        <f t="shared" si="2"/>
        <v/>
      </c>
      <c r="H96" s="64"/>
      <c r="I96" s="63"/>
      <c r="J96" s="63"/>
      <c r="K96" s="66"/>
      <c r="L96" s="65"/>
      <c r="M96" s="67"/>
      <c r="N96" s="65"/>
      <c r="O96" s="65"/>
      <c r="P96" s="81"/>
    </row>
    <row r="97" spans="1:16" s="7" customFormat="1" ht="24.75" customHeight="1" outlineLevel="1" x14ac:dyDescent="0.25">
      <c r="A97" s="145">
        <v>50</v>
      </c>
      <c r="B97" s="64"/>
      <c r="C97" s="65"/>
      <c r="D97" s="63"/>
      <c r="E97" s="146"/>
      <c r="F97" s="146"/>
      <c r="G97" s="173" t="str">
        <f t="shared" si="2"/>
        <v/>
      </c>
      <c r="H97" s="64"/>
      <c r="I97" s="63"/>
      <c r="J97" s="63"/>
      <c r="K97" s="66"/>
      <c r="L97" s="65"/>
      <c r="M97" s="67"/>
      <c r="N97" s="65"/>
      <c r="O97" s="65"/>
      <c r="P97" s="81"/>
    </row>
    <row r="98" spans="1:16" s="7" customFormat="1" ht="24.75" customHeight="1" outlineLevel="1" x14ac:dyDescent="0.25">
      <c r="A98" s="145">
        <v>51</v>
      </c>
      <c r="B98" s="64"/>
      <c r="C98" s="65"/>
      <c r="D98" s="63"/>
      <c r="E98" s="146"/>
      <c r="F98" s="146"/>
      <c r="G98" s="173" t="str">
        <f t="shared" si="2"/>
        <v/>
      </c>
      <c r="H98" s="64"/>
      <c r="I98" s="63"/>
      <c r="J98" s="63"/>
      <c r="K98" s="66"/>
      <c r="L98" s="65"/>
      <c r="M98" s="67"/>
      <c r="N98" s="65"/>
      <c r="O98" s="65"/>
      <c r="P98" s="81"/>
    </row>
    <row r="99" spans="1:16" s="7" customFormat="1" ht="24.75" customHeight="1" outlineLevel="1" x14ac:dyDescent="0.25">
      <c r="A99" s="145">
        <v>52</v>
      </c>
      <c r="B99" s="64"/>
      <c r="C99" s="65"/>
      <c r="D99" s="63"/>
      <c r="E99" s="146"/>
      <c r="F99" s="146"/>
      <c r="G99" s="173" t="str">
        <f t="shared" si="2"/>
        <v/>
      </c>
      <c r="H99" s="64"/>
      <c r="I99" s="63"/>
      <c r="J99" s="63"/>
      <c r="K99" s="66"/>
      <c r="L99" s="65"/>
      <c r="M99" s="67"/>
      <c r="N99" s="65"/>
      <c r="O99" s="65"/>
      <c r="P99" s="81"/>
    </row>
    <row r="100" spans="1:16" s="7" customFormat="1" ht="24.75" customHeight="1" outlineLevel="1" x14ac:dyDescent="0.25">
      <c r="A100" s="145">
        <v>53</v>
      </c>
      <c r="B100" s="64"/>
      <c r="C100" s="65"/>
      <c r="D100" s="63"/>
      <c r="E100" s="146"/>
      <c r="F100" s="146"/>
      <c r="G100" s="173" t="str">
        <f t="shared" si="2"/>
        <v/>
      </c>
      <c r="H100" s="64"/>
      <c r="I100" s="63"/>
      <c r="J100" s="63"/>
      <c r="K100" s="66"/>
      <c r="L100" s="65"/>
      <c r="M100" s="67"/>
      <c r="N100" s="65"/>
      <c r="O100" s="65"/>
      <c r="P100" s="81"/>
    </row>
    <row r="101" spans="1:16" s="7" customFormat="1" ht="24.75" customHeight="1" outlineLevel="1" x14ac:dyDescent="0.25">
      <c r="A101" s="145">
        <v>54</v>
      </c>
      <c r="B101" s="64"/>
      <c r="C101" s="65"/>
      <c r="D101" s="63"/>
      <c r="E101" s="146"/>
      <c r="F101" s="146"/>
      <c r="G101" s="173" t="str">
        <f t="shared" si="2"/>
        <v/>
      </c>
      <c r="H101" s="64"/>
      <c r="I101" s="63"/>
      <c r="J101" s="63"/>
      <c r="K101" s="66"/>
      <c r="L101" s="65"/>
      <c r="M101" s="67"/>
      <c r="N101" s="65"/>
      <c r="O101" s="65"/>
      <c r="P101" s="81"/>
    </row>
    <row r="102" spans="1:16" s="7" customFormat="1" ht="24.75" customHeight="1" outlineLevel="1" x14ac:dyDescent="0.25">
      <c r="A102" s="145">
        <v>55</v>
      </c>
      <c r="B102" s="64"/>
      <c r="C102" s="65"/>
      <c r="D102" s="63"/>
      <c r="E102" s="146"/>
      <c r="F102" s="146"/>
      <c r="G102" s="173" t="str">
        <f t="shared" si="2"/>
        <v/>
      </c>
      <c r="H102" s="64"/>
      <c r="I102" s="63"/>
      <c r="J102" s="63"/>
      <c r="K102" s="66"/>
      <c r="L102" s="65"/>
      <c r="M102" s="67"/>
      <c r="N102" s="65"/>
      <c r="O102" s="65"/>
      <c r="P102" s="81"/>
    </row>
    <row r="103" spans="1:16" s="7" customFormat="1" ht="24.75" customHeight="1" outlineLevel="1" x14ac:dyDescent="0.25">
      <c r="A103" s="145">
        <v>56</v>
      </c>
      <c r="B103" s="64"/>
      <c r="C103" s="65"/>
      <c r="D103" s="63"/>
      <c r="E103" s="146"/>
      <c r="F103" s="146"/>
      <c r="G103" s="173" t="str">
        <f t="shared" si="2"/>
        <v/>
      </c>
      <c r="H103" s="64"/>
      <c r="I103" s="63"/>
      <c r="J103" s="63"/>
      <c r="K103" s="66"/>
      <c r="L103" s="65"/>
      <c r="M103" s="67"/>
      <c r="N103" s="65"/>
      <c r="O103" s="65"/>
      <c r="P103" s="81"/>
    </row>
    <row r="104" spans="1:16" s="7" customFormat="1" ht="24.75" customHeight="1" outlineLevel="1" x14ac:dyDescent="0.25">
      <c r="A104" s="145">
        <v>57</v>
      </c>
      <c r="B104" s="64"/>
      <c r="C104" s="65"/>
      <c r="D104" s="63"/>
      <c r="E104" s="146"/>
      <c r="F104" s="146"/>
      <c r="G104" s="173" t="str">
        <f t="shared" si="2"/>
        <v/>
      </c>
      <c r="H104" s="64"/>
      <c r="I104" s="63"/>
      <c r="J104" s="63"/>
      <c r="K104" s="66"/>
      <c r="L104" s="65"/>
      <c r="M104" s="67"/>
      <c r="N104" s="65"/>
      <c r="O104" s="65"/>
      <c r="P104" s="81"/>
    </row>
    <row r="105" spans="1:16" s="7" customFormat="1" ht="24.75" customHeight="1" outlineLevel="1" x14ac:dyDescent="0.25">
      <c r="A105" s="145">
        <v>58</v>
      </c>
      <c r="B105" s="64"/>
      <c r="C105" s="65"/>
      <c r="D105" s="63"/>
      <c r="E105" s="146"/>
      <c r="F105" s="146"/>
      <c r="G105" s="173" t="str">
        <f t="shared" si="2"/>
        <v/>
      </c>
      <c r="H105" s="64"/>
      <c r="I105" s="63"/>
      <c r="J105" s="63"/>
      <c r="K105" s="66"/>
      <c r="L105" s="65"/>
      <c r="M105" s="67"/>
      <c r="N105" s="65"/>
      <c r="O105" s="65"/>
      <c r="P105" s="81"/>
    </row>
    <row r="106" spans="1:16" s="7" customFormat="1" ht="24.75" customHeight="1" outlineLevel="1" x14ac:dyDescent="0.25">
      <c r="A106" s="145">
        <v>59</v>
      </c>
      <c r="B106" s="64"/>
      <c r="C106" s="65"/>
      <c r="D106" s="63"/>
      <c r="E106" s="146"/>
      <c r="F106" s="146"/>
      <c r="G106" s="173" t="str">
        <f t="shared" si="2"/>
        <v/>
      </c>
      <c r="H106" s="64"/>
      <c r="I106" s="63"/>
      <c r="J106" s="63"/>
      <c r="K106" s="66"/>
      <c r="L106" s="65"/>
      <c r="M106" s="67"/>
      <c r="N106" s="65"/>
      <c r="O106" s="65"/>
      <c r="P106" s="81"/>
    </row>
    <row r="107" spans="1:16" s="7" customFormat="1" ht="24.75" customHeight="1" outlineLevel="1" thickBot="1" x14ac:dyDescent="0.3">
      <c r="A107" s="145">
        <v>60</v>
      </c>
      <c r="B107" s="64"/>
      <c r="C107" s="65"/>
      <c r="D107" s="63"/>
      <c r="E107" s="146"/>
      <c r="F107" s="146"/>
      <c r="G107" s="173" t="str">
        <f t="shared" si="2"/>
        <v/>
      </c>
      <c r="H107" s="64"/>
      <c r="I107" s="63"/>
      <c r="J107" s="63"/>
      <c r="K107" s="66"/>
      <c r="L107" s="65"/>
      <c r="M107" s="67"/>
      <c r="N107" s="65"/>
      <c r="O107" s="65"/>
      <c r="P107" s="81"/>
    </row>
    <row r="108" spans="1:16" ht="29.45" customHeight="1" thickBot="1" x14ac:dyDescent="0.3">
      <c r="O108" s="186" t="str">
        <f>HYPERLINK("#Integrante_1!A1","INICIO")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2660</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2" t="s">
        <v>2714</v>
      </c>
      <c r="E114" s="146">
        <v>43889</v>
      </c>
      <c r="F114" s="146">
        <v>44196</v>
      </c>
      <c r="G114" s="173">
        <f>IF(AND(E114&lt;&gt;"",F114&lt;&gt;""),((F114-E114)/30),"")</f>
        <v>10.233333333333333</v>
      </c>
      <c r="H114" s="124" t="s">
        <v>2715</v>
      </c>
      <c r="I114" s="123" t="s">
        <v>453</v>
      </c>
      <c r="J114" s="123" t="s">
        <v>963</v>
      </c>
      <c r="K114" s="125">
        <v>1297533082</v>
      </c>
      <c r="L114" s="102">
        <f>+IF(AND(K114&gt;0,O114="Ejecución"),(K114/877802)*Tabla28[[#This Row],[% participación]],IF(AND(K114&gt;0,O114&lt;&gt;"Ejecución"),"-",""))</f>
        <v>1478.1614555446445</v>
      </c>
      <c r="M114" s="126" t="s">
        <v>1148</v>
      </c>
      <c r="N114" s="182">
        <v>1</v>
      </c>
      <c r="O114" s="178" t="s">
        <v>1150</v>
      </c>
      <c r="P114" s="80"/>
    </row>
    <row r="115" spans="1:16" s="6" customFormat="1" ht="24.75" customHeight="1" x14ac:dyDescent="0.25">
      <c r="A115" s="144">
        <v>2</v>
      </c>
      <c r="B115" s="176" t="s">
        <v>2671</v>
      </c>
      <c r="C115" s="177" t="s">
        <v>31</v>
      </c>
      <c r="D115" s="63"/>
      <c r="E115" s="146"/>
      <c r="F115" s="146"/>
      <c r="G115" s="173" t="str">
        <f t="shared" ref="G115:G116" si="3">IF(AND(E115&lt;&gt;"",F115&lt;&gt;""),((F115-E115)/30),"")</f>
        <v/>
      </c>
      <c r="H115" s="64"/>
      <c r="I115" s="63"/>
      <c r="J115" s="63"/>
      <c r="K115" s="68"/>
      <c r="L115" s="102" t="str">
        <f>+IF(AND(K115&gt;0,O115="Ejecución"),(K115/877802)*Tabla28[[#This Row],[% participación]],IF(AND(K115&gt;0,O115&lt;&gt;"Ejecución"),"-",""))</f>
        <v/>
      </c>
      <c r="M115" s="65"/>
      <c r="N115" s="182" t="str">
        <f>+IF(M116="No",1,IF(M116="Si","Ingrese %",""))</f>
        <v/>
      </c>
      <c r="O115" s="178" t="s">
        <v>1150</v>
      </c>
      <c r="P115" s="80"/>
    </row>
    <row r="116" spans="1:16" s="6" customFormat="1" ht="24.75" customHeight="1" x14ac:dyDescent="0.25">
      <c r="A116" s="144">
        <v>3</v>
      </c>
      <c r="B116" s="176" t="s">
        <v>2671</v>
      </c>
      <c r="C116" s="177" t="s">
        <v>31</v>
      </c>
      <c r="D116" s="63"/>
      <c r="E116" s="146"/>
      <c r="F116" s="146"/>
      <c r="G116" s="173" t="str">
        <f t="shared" si="3"/>
        <v/>
      </c>
      <c r="H116" s="64"/>
      <c r="I116" s="63"/>
      <c r="J116" s="63"/>
      <c r="K116" s="68"/>
      <c r="L116" s="102" t="str">
        <f>+IF(AND(K116&gt;0,O116="Ejecución"),(K116/877802)*Tabla28[[#This Row],[% participación]],IF(AND(K116&gt;0,O116&lt;&gt;"Ejecución"),"-",""))</f>
        <v/>
      </c>
      <c r="M116" s="65"/>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63"/>
      <c r="E117" s="146"/>
      <c r="F117" s="146"/>
      <c r="G117" s="173" t="str">
        <f t="shared" ref="G117:G159" si="5">IF(AND(E117&lt;&gt;"",F117&lt;&gt;""),((F117-E117)/30),"")</f>
        <v/>
      </c>
      <c r="H117" s="64"/>
      <c r="I117" s="63"/>
      <c r="J117" s="63"/>
      <c r="K117" s="68"/>
      <c r="L117" s="102" t="str">
        <f>+IF(AND(K117&gt;0,O117="Ejecución"),(K117/877802)*Tabla28[[#This Row],[% participación]],IF(AND(K117&gt;0,O117&lt;&gt;"Ejecución"),"-",""))</f>
        <v/>
      </c>
      <c r="M117" s="65"/>
      <c r="N117" s="182" t="str">
        <f t="shared" si="4"/>
        <v/>
      </c>
      <c r="O117" s="178" t="s">
        <v>1150</v>
      </c>
      <c r="P117" s="80"/>
    </row>
    <row r="118" spans="1:16" s="7" customFormat="1" ht="24.75" customHeight="1" outlineLevel="1" x14ac:dyDescent="0.25">
      <c r="A118" s="145">
        <v>5</v>
      </c>
      <c r="B118" s="176" t="s">
        <v>2671</v>
      </c>
      <c r="C118" s="177" t="s">
        <v>31</v>
      </c>
      <c r="D118" s="63"/>
      <c r="E118" s="146"/>
      <c r="F118" s="146"/>
      <c r="G118" s="173" t="str">
        <f t="shared" si="5"/>
        <v/>
      </c>
      <c r="H118" s="64"/>
      <c r="I118" s="63"/>
      <c r="J118" s="63"/>
      <c r="K118" s="68"/>
      <c r="L118" s="102" t="str">
        <f>+IF(AND(K118&gt;0,O118="Ejecución"),(K118/877802)*Tabla28[[#This Row],[% participación]],IF(AND(K118&gt;0,O118&lt;&gt;"Ejecución"),"-",""))</f>
        <v/>
      </c>
      <c r="M118" s="65"/>
      <c r="N118" s="182" t="str">
        <f t="shared" si="4"/>
        <v/>
      </c>
      <c r="O118" s="178" t="s">
        <v>1150</v>
      </c>
      <c r="P118" s="81"/>
    </row>
    <row r="119" spans="1:16" s="7" customFormat="1" ht="24.75" customHeight="1" outlineLevel="1" x14ac:dyDescent="0.25">
      <c r="A119" s="145">
        <v>6</v>
      </c>
      <c r="B119" s="176" t="s">
        <v>2671</v>
      </c>
      <c r="C119" s="177" t="s">
        <v>31</v>
      </c>
      <c r="D119" s="63"/>
      <c r="E119" s="146"/>
      <c r="F119" s="146"/>
      <c r="G119" s="173" t="str">
        <f t="shared" si="5"/>
        <v/>
      </c>
      <c r="H119" s="64"/>
      <c r="I119" s="63"/>
      <c r="J119" s="63"/>
      <c r="K119" s="68"/>
      <c r="L119" s="102" t="str">
        <f>+IF(AND(K119&gt;0,O119="Ejecución"),(K119/877802)*Tabla28[[#This Row],[% participación]],IF(AND(K119&gt;0,O119&lt;&gt;"Ejecución"),"-",""))</f>
        <v/>
      </c>
      <c r="M119" s="65"/>
      <c r="N119" s="182" t="str">
        <f t="shared" si="4"/>
        <v/>
      </c>
      <c r="O119" s="178" t="s">
        <v>1150</v>
      </c>
      <c r="P119" s="81"/>
    </row>
    <row r="120" spans="1:16" s="7" customFormat="1" ht="24.75" customHeight="1" outlineLevel="1" x14ac:dyDescent="0.25">
      <c r="A120" s="145">
        <v>7</v>
      </c>
      <c r="B120" s="176" t="s">
        <v>2671</v>
      </c>
      <c r="C120" s="177" t="s">
        <v>31</v>
      </c>
      <c r="D120" s="63"/>
      <c r="E120" s="146"/>
      <c r="F120" s="146"/>
      <c r="G120" s="173" t="str">
        <f t="shared" si="5"/>
        <v/>
      </c>
      <c r="H120" s="64"/>
      <c r="I120" s="63"/>
      <c r="J120" s="63"/>
      <c r="K120" s="68"/>
      <c r="L120" s="102" t="str">
        <f>+IF(AND(K120&gt;0,O120="Ejecución"),(K120/877802)*Tabla28[[#This Row],[% participación]],IF(AND(K120&gt;0,O120&lt;&gt;"Ejecución"),"-",""))</f>
        <v/>
      </c>
      <c r="M120" s="65"/>
      <c r="N120" s="182" t="str">
        <f t="shared" si="4"/>
        <v/>
      </c>
      <c r="O120" s="178" t="s">
        <v>1150</v>
      </c>
      <c r="P120" s="81"/>
    </row>
    <row r="121" spans="1:16" s="7" customFormat="1" ht="24.75" customHeight="1" outlineLevel="1" x14ac:dyDescent="0.25">
      <c r="A121" s="145">
        <v>8</v>
      </c>
      <c r="B121" s="176" t="s">
        <v>2671</v>
      </c>
      <c r="C121" s="177" t="s">
        <v>31</v>
      </c>
      <c r="D121" s="63"/>
      <c r="E121" s="146"/>
      <c r="F121" s="146"/>
      <c r="G121" s="173" t="str">
        <f t="shared" si="5"/>
        <v/>
      </c>
      <c r="H121" s="104"/>
      <c r="I121" s="63"/>
      <c r="J121" s="63"/>
      <c r="K121" s="68"/>
      <c r="L121" s="102" t="str">
        <f>+IF(AND(K121&gt;0,O121="Ejecución"),(K121/877802)*Tabla28[[#This Row],[% participación]],IF(AND(K121&gt;0,O121&lt;&gt;"Ejecución"),"-",""))</f>
        <v/>
      </c>
      <c r="M121" s="65"/>
      <c r="N121" s="182" t="str">
        <f t="shared" si="4"/>
        <v/>
      </c>
      <c r="O121" s="178" t="s">
        <v>1150</v>
      </c>
      <c r="P121" s="81"/>
    </row>
    <row r="122" spans="1:16" s="7" customFormat="1" ht="24.75" customHeight="1" outlineLevel="1" x14ac:dyDescent="0.25">
      <c r="A122" s="145">
        <v>9</v>
      </c>
      <c r="B122" s="176" t="s">
        <v>2671</v>
      </c>
      <c r="C122" s="177" t="s">
        <v>31</v>
      </c>
      <c r="D122" s="63"/>
      <c r="E122" s="146"/>
      <c r="F122" s="146"/>
      <c r="G122" s="173" t="str">
        <f t="shared" si="5"/>
        <v/>
      </c>
      <c r="H122" s="64"/>
      <c r="I122" s="63"/>
      <c r="J122" s="63"/>
      <c r="K122" s="68"/>
      <c r="L122" s="102" t="str">
        <f>+IF(AND(K122&gt;0,O122="Ejecución"),(K122/877802)*Tabla28[[#This Row],[% participación]],IF(AND(K122&gt;0,O122&lt;&gt;"Ejecución"),"-",""))</f>
        <v/>
      </c>
      <c r="M122" s="65"/>
      <c r="N122" s="182" t="str">
        <f t="shared" si="4"/>
        <v/>
      </c>
      <c r="O122" s="178" t="s">
        <v>1150</v>
      </c>
      <c r="P122" s="81"/>
    </row>
    <row r="123" spans="1:16" s="7" customFormat="1" ht="24.75" customHeight="1" outlineLevel="1" x14ac:dyDescent="0.25">
      <c r="A123" s="145">
        <v>10</v>
      </c>
      <c r="B123" s="176" t="s">
        <v>2671</v>
      </c>
      <c r="C123" s="177" t="s">
        <v>31</v>
      </c>
      <c r="D123" s="63"/>
      <c r="E123" s="146"/>
      <c r="F123" s="146"/>
      <c r="G123" s="173" t="str">
        <f t="shared" si="5"/>
        <v/>
      </c>
      <c r="H123" s="64"/>
      <c r="I123" s="63"/>
      <c r="J123" s="63"/>
      <c r="K123" s="68"/>
      <c r="L123" s="102" t="str">
        <f>+IF(AND(K123&gt;0,O123="Ejecución"),(K123/877802)*Tabla28[[#This Row],[% participación]],IF(AND(K123&gt;0,O123&lt;&gt;"Ejecución"),"-",""))</f>
        <v/>
      </c>
      <c r="M123" s="65"/>
      <c r="N123" s="182" t="str">
        <f t="shared" si="4"/>
        <v/>
      </c>
      <c r="O123" s="178" t="s">
        <v>1150</v>
      </c>
      <c r="P123" s="81"/>
    </row>
    <row r="124" spans="1:16" s="7" customFormat="1" ht="24.75" customHeight="1" outlineLevel="1" x14ac:dyDescent="0.25">
      <c r="A124" s="145">
        <v>11</v>
      </c>
      <c r="B124" s="176" t="s">
        <v>2671</v>
      </c>
      <c r="C124" s="177" t="s">
        <v>31</v>
      </c>
      <c r="D124" s="63"/>
      <c r="E124" s="146"/>
      <c r="F124" s="146"/>
      <c r="G124" s="173" t="str">
        <f t="shared" si="5"/>
        <v/>
      </c>
      <c r="H124" s="64"/>
      <c r="I124" s="63"/>
      <c r="J124" s="63"/>
      <c r="K124" s="68"/>
      <c r="L124" s="102" t="str">
        <f>+IF(AND(K124&gt;0,O124="Ejecución"),(K124/877802)*Tabla28[[#This Row],[% participación]],IF(AND(K124&gt;0,O124&lt;&gt;"Ejecución"),"-",""))</f>
        <v/>
      </c>
      <c r="M124" s="65"/>
      <c r="N124" s="182" t="str">
        <f t="shared" si="4"/>
        <v/>
      </c>
      <c r="O124" s="178" t="s">
        <v>1150</v>
      </c>
      <c r="P124" s="81"/>
    </row>
    <row r="125" spans="1:16" s="7" customFormat="1" ht="24.75" customHeight="1" outlineLevel="1" x14ac:dyDescent="0.25">
      <c r="A125" s="145">
        <v>12</v>
      </c>
      <c r="B125" s="176" t="s">
        <v>2671</v>
      </c>
      <c r="C125" s="177" t="s">
        <v>31</v>
      </c>
      <c r="D125" s="63"/>
      <c r="E125" s="146"/>
      <c r="F125" s="146"/>
      <c r="G125" s="173" t="str">
        <f t="shared" si="5"/>
        <v/>
      </c>
      <c r="H125" s="64"/>
      <c r="I125" s="63"/>
      <c r="J125" s="63"/>
      <c r="K125" s="68"/>
      <c r="L125" s="102" t="str">
        <f>+IF(AND(K125&gt;0,O125="Ejecución"),(K125/877802)*Tabla28[[#This Row],[% participación]],IF(AND(K125&gt;0,O125&lt;&gt;"Ejecución"),"-",""))</f>
        <v/>
      </c>
      <c r="M125" s="65"/>
      <c r="N125" s="182" t="str">
        <f t="shared" si="4"/>
        <v/>
      </c>
      <c r="O125" s="178" t="s">
        <v>1150</v>
      </c>
      <c r="P125" s="81"/>
    </row>
    <row r="126" spans="1:16" s="7" customFormat="1" ht="24.75" customHeight="1" outlineLevel="1" x14ac:dyDescent="0.25">
      <c r="A126" s="145">
        <v>13</v>
      </c>
      <c r="B126" s="176" t="s">
        <v>2671</v>
      </c>
      <c r="C126" s="177" t="s">
        <v>31</v>
      </c>
      <c r="D126" s="63"/>
      <c r="E126" s="146"/>
      <c r="F126" s="146"/>
      <c r="G126" s="173" t="str">
        <f t="shared" si="5"/>
        <v/>
      </c>
      <c r="H126" s="64"/>
      <c r="I126" s="63"/>
      <c r="J126" s="63"/>
      <c r="K126" s="68"/>
      <c r="L126" s="102" t="str">
        <f>+IF(AND(K126&gt;0,O126="Ejecución"),(K126/877802)*Tabla28[[#This Row],[% participación]],IF(AND(K126&gt;0,O126&lt;&gt;"Ejecución"),"-",""))</f>
        <v/>
      </c>
      <c r="M126" s="65"/>
      <c r="N126" s="182" t="str">
        <f t="shared" si="4"/>
        <v/>
      </c>
      <c r="O126" s="178" t="s">
        <v>1150</v>
      </c>
      <c r="P126" s="81"/>
    </row>
    <row r="127" spans="1:16" s="7" customFormat="1" ht="24.75" customHeight="1" outlineLevel="1" x14ac:dyDescent="0.25">
      <c r="A127" s="145">
        <v>14</v>
      </c>
      <c r="B127" s="176" t="s">
        <v>2671</v>
      </c>
      <c r="C127" s="177" t="s">
        <v>31</v>
      </c>
      <c r="D127" s="63"/>
      <c r="E127" s="146"/>
      <c r="F127" s="146"/>
      <c r="G127" s="173" t="str">
        <f t="shared" si="5"/>
        <v/>
      </c>
      <c r="H127" s="64"/>
      <c r="I127" s="63"/>
      <c r="J127" s="63"/>
      <c r="K127" s="68"/>
      <c r="L127" s="102" t="str">
        <f>+IF(AND(K127&gt;0,O127="Ejecución"),(K127/877802)*Tabla28[[#This Row],[% participación]],IF(AND(K127&gt;0,O127&lt;&gt;"Ejecución"),"-",""))</f>
        <v/>
      </c>
      <c r="M127" s="65"/>
      <c r="N127" s="182" t="str">
        <f t="shared" si="4"/>
        <v/>
      </c>
      <c r="O127" s="178" t="s">
        <v>1150</v>
      </c>
      <c r="P127" s="81"/>
    </row>
    <row r="128" spans="1:16" s="7" customFormat="1" ht="24.75" customHeight="1" outlineLevel="1" x14ac:dyDescent="0.25">
      <c r="A128" s="145">
        <v>15</v>
      </c>
      <c r="B128" s="176" t="s">
        <v>2671</v>
      </c>
      <c r="C128" s="177" t="s">
        <v>31</v>
      </c>
      <c r="D128" s="63"/>
      <c r="E128" s="146"/>
      <c r="F128" s="146"/>
      <c r="G128" s="173" t="str">
        <f t="shared" si="5"/>
        <v/>
      </c>
      <c r="H128" s="64"/>
      <c r="I128" s="63"/>
      <c r="J128" s="63"/>
      <c r="K128" s="68"/>
      <c r="L128" s="102" t="str">
        <f>+IF(AND(K128&gt;0,O128="Ejecución"),(K128/877802)*Tabla28[[#This Row],[% participación]],IF(AND(K128&gt;0,O128&lt;&gt;"Ejecución"),"-",""))</f>
        <v/>
      </c>
      <c r="M128" s="65"/>
      <c r="N128" s="182" t="str">
        <f t="shared" si="4"/>
        <v/>
      </c>
      <c r="O128" s="178" t="s">
        <v>1150</v>
      </c>
      <c r="P128" s="81"/>
    </row>
    <row r="129" spans="1:16" s="7" customFormat="1" ht="24.75" customHeight="1" outlineLevel="1" x14ac:dyDescent="0.25">
      <c r="A129" s="145">
        <v>16</v>
      </c>
      <c r="B129" s="176" t="s">
        <v>2671</v>
      </c>
      <c r="C129" s="177" t="s">
        <v>31</v>
      </c>
      <c r="D129" s="63"/>
      <c r="E129" s="146"/>
      <c r="F129" s="146"/>
      <c r="G129" s="173" t="str">
        <f t="shared" si="5"/>
        <v/>
      </c>
      <c r="H129" s="64"/>
      <c r="I129" s="63"/>
      <c r="J129" s="63"/>
      <c r="K129" s="68"/>
      <c r="L129" s="102" t="str">
        <f>+IF(AND(K129&gt;0,O129="Ejecución"),(K129/877802)*Tabla28[[#This Row],[% participación]],IF(AND(K129&gt;0,O129&lt;&gt;"Ejecución"),"-",""))</f>
        <v/>
      </c>
      <c r="M129" s="65"/>
      <c r="N129" s="182" t="str">
        <f t="shared" si="4"/>
        <v/>
      </c>
      <c r="O129" s="178" t="s">
        <v>1150</v>
      </c>
      <c r="P129" s="81"/>
    </row>
    <row r="130" spans="1:16" s="7" customFormat="1" ht="24.75" customHeight="1" outlineLevel="1" x14ac:dyDescent="0.25">
      <c r="A130" s="145">
        <v>17</v>
      </c>
      <c r="B130" s="176" t="s">
        <v>2671</v>
      </c>
      <c r="C130" s="177" t="s">
        <v>31</v>
      </c>
      <c r="D130" s="63"/>
      <c r="E130" s="146"/>
      <c r="F130" s="146"/>
      <c r="G130" s="173" t="str">
        <f t="shared" si="5"/>
        <v/>
      </c>
      <c r="H130" s="64"/>
      <c r="I130" s="63"/>
      <c r="J130" s="63"/>
      <c r="K130" s="68"/>
      <c r="L130" s="102" t="str">
        <f>+IF(AND(K130&gt;0,O130="Ejecución"),(K130/877802)*Tabla28[[#This Row],[% participación]],IF(AND(K130&gt;0,O130&lt;&gt;"Ejecución"),"-",""))</f>
        <v/>
      </c>
      <c r="M130" s="65"/>
      <c r="N130" s="182" t="str">
        <f t="shared" si="4"/>
        <v/>
      </c>
      <c r="O130" s="178" t="s">
        <v>1150</v>
      </c>
      <c r="P130" s="81"/>
    </row>
    <row r="131" spans="1:16" s="7" customFormat="1" ht="24.75" customHeight="1" outlineLevel="1" x14ac:dyDescent="0.25">
      <c r="A131" s="145">
        <v>18</v>
      </c>
      <c r="B131" s="176" t="s">
        <v>2671</v>
      </c>
      <c r="C131" s="177" t="s">
        <v>31</v>
      </c>
      <c r="D131" s="63"/>
      <c r="E131" s="146"/>
      <c r="F131" s="146"/>
      <c r="G131" s="173" t="str">
        <f t="shared" si="5"/>
        <v/>
      </c>
      <c r="H131" s="64"/>
      <c r="I131" s="63"/>
      <c r="J131" s="63"/>
      <c r="K131" s="68"/>
      <c r="L131" s="102" t="str">
        <f>+IF(AND(K131&gt;0,O131="Ejecución"),(K131/877802)*Tabla28[[#This Row],[% participación]],IF(AND(K131&gt;0,O131&lt;&gt;"Ejecución"),"-",""))</f>
        <v/>
      </c>
      <c r="M131" s="65"/>
      <c r="N131" s="182" t="str">
        <f t="shared" si="4"/>
        <v/>
      </c>
      <c r="O131" s="178" t="s">
        <v>1150</v>
      </c>
      <c r="P131" s="81"/>
    </row>
    <row r="132" spans="1:16" s="7" customFormat="1" ht="24.75" customHeight="1" outlineLevel="1" x14ac:dyDescent="0.25">
      <c r="A132" s="145">
        <v>19</v>
      </c>
      <c r="B132" s="176" t="s">
        <v>2671</v>
      </c>
      <c r="C132" s="177" t="s">
        <v>31</v>
      </c>
      <c r="D132" s="63"/>
      <c r="E132" s="146"/>
      <c r="F132" s="146"/>
      <c r="G132" s="173" t="str">
        <f t="shared" si="5"/>
        <v/>
      </c>
      <c r="H132" s="64"/>
      <c r="I132" s="63"/>
      <c r="J132" s="63"/>
      <c r="K132" s="68"/>
      <c r="L132" s="102" t="str">
        <f>+IF(AND(K132&gt;0,O132="Ejecución"),(K132/877802)*Tabla28[[#This Row],[% participación]],IF(AND(K132&gt;0,O132&lt;&gt;"Ejecución"),"-",""))</f>
        <v/>
      </c>
      <c r="M132" s="65"/>
      <c r="N132" s="182" t="str">
        <f t="shared" si="4"/>
        <v/>
      </c>
      <c r="O132" s="178" t="s">
        <v>1150</v>
      </c>
      <c r="P132" s="81"/>
    </row>
    <row r="133" spans="1:16" s="7" customFormat="1" ht="24.75" customHeight="1" outlineLevel="1" x14ac:dyDescent="0.25">
      <c r="A133" s="145">
        <v>20</v>
      </c>
      <c r="B133" s="176" t="s">
        <v>2671</v>
      </c>
      <c r="C133" s="177" t="s">
        <v>31</v>
      </c>
      <c r="D133" s="63"/>
      <c r="E133" s="146"/>
      <c r="F133" s="146"/>
      <c r="G133" s="173" t="str">
        <f t="shared" si="5"/>
        <v/>
      </c>
      <c r="H133" s="64"/>
      <c r="I133" s="63"/>
      <c r="J133" s="63"/>
      <c r="K133" s="68"/>
      <c r="L133" s="102" t="str">
        <f>+IF(AND(K133&gt;0,O133="Ejecución"),(K133/877802)*Tabla28[[#This Row],[% participación]],IF(AND(K133&gt;0,O133&lt;&gt;"Ejecución"),"-",""))</f>
        <v/>
      </c>
      <c r="M133" s="65"/>
      <c r="N133" s="182" t="str">
        <f t="shared" si="4"/>
        <v/>
      </c>
      <c r="O133" s="178" t="s">
        <v>1150</v>
      </c>
      <c r="P133" s="81"/>
    </row>
    <row r="134" spans="1:16" s="7" customFormat="1" ht="24.75" customHeight="1" outlineLevel="1" x14ac:dyDescent="0.25">
      <c r="A134" s="145">
        <v>21</v>
      </c>
      <c r="B134" s="176" t="s">
        <v>2671</v>
      </c>
      <c r="C134" s="177" t="s">
        <v>31</v>
      </c>
      <c r="D134" s="63"/>
      <c r="E134" s="146"/>
      <c r="F134" s="146"/>
      <c r="G134" s="173" t="str">
        <f t="shared" si="5"/>
        <v/>
      </c>
      <c r="H134" s="64"/>
      <c r="I134" s="63"/>
      <c r="J134" s="63"/>
      <c r="K134" s="68"/>
      <c r="L134" s="102" t="str">
        <f>+IF(AND(K134&gt;0,O134="Ejecución"),(K134/877802)*Tabla28[[#This Row],[% participación]],IF(AND(K134&gt;0,O134&lt;&gt;"Ejecución"),"-",""))</f>
        <v/>
      </c>
      <c r="M134" s="65"/>
      <c r="N134" s="182" t="str">
        <f t="shared" si="4"/>
        <v/>
      </c>
      <c r="O134" s="178" t="s">
        <v>1150</v>
      </c>
      <c r="P134" s="81"/>
    </row>
    <row r="135" spans="1:16" s="7" customFormat="1" ht="24.75" customHeight="1" outlineLevel="1" x14ac:dyDescent="0.25">
      <c r="A135" s="145">
        <v>22</v>
      </c>
      <c r="B135" s="176" t="s">
        <v>2671</v>
      </c>
      <c r="C135" s="177" t="s">
        <v>31</v>
      </c>
      <c r="D135" s="63"/>
      <c r="E135" s="146"/>
      <c r="F135" s="146"/>
      <c r="G135" s="173" t="str">
        <f t="shared" si="5"/>
        <v/>
      </c>
      <c r="H135" s="64"/>
      <c r="I135" s="63"/>
      <c r="J135" s="63"/>
      <c r="K135" s="68"/>
      <c r="L135" s="102" t="str">
        <f>+IF(AND(K135&gt;0,O135="Ejecución"),(K135/877802)*Tabla28[[#This Row],[% participación]],IF(AND(K135&gt;0,O135&lt;&gt;"Ejecución"),"-",""))</f>
        <v/>
      </c>
      <c r="M135" s="65"/>
      <c r="N135" s="182" t="str">
        <f t="shared" si="4"/>
        <v/>
      </c>
      <c r="O135" s="178" t="s">
        <v>1150</v>
      </c>
      <c r="P135" s="81"/>
    </row>
    <row r="136" spans="1:16" s="7" customFormat="1" ht="24.75" customHeight="1" outlineLevel="1" x14ac:dyDescent="0.25">
      <c r="A136" s="145">
        <v>23</v>
      </c>
      <c r="B136" s="176" t="s">
        <v>2671</v>
      </c>
      <c r="C136" s="177" t="s">
        <v>31</v>
      </c>
      <c r="D136" s="63"/>
      <c r="E136" s="146"/>
      <c r="F136" s="146"/>
      <c r="G136" s="173" t="str">
        <f t="shared" si="5"/>
        <v/>
      </c>
      <c r="H136" s="64"/>
      <c r="I136" s="63"/>
      <c r="J136" s="63"/>
      <c r="K136" s="68"/>
      <c r="L136" s="102" t="str">
        <f>+IF(AND(K136&gt;0,O136="Ejecución"),(K136/877802)*Tabla28[[#This Row],[% participación]],IF(AND(K136&gt;0,O136&lt;&gt;"Ejecución"),"-",""))</f>
        <v/>
      </c>
      <c r="M136" s="65"/>
      <c r="N136" s="182" t="str">
        <f t="shared" si="4"/>
        <v/>
      </c>
      <c r="O136" s="178" t="s">
        <v>1150</v>
      </c>
      <c r="P136" s="81"/>
    </row>
    <row r="137" spans="1:16" s="7" customFormat="1" ht="24.75" customHeight="1" outlineLevel="1" x14ac:dyDescent="0.25">
      <c r="A137" s="145">
        <v>24</v>
      </c>
      <c r="B137" s="176" t="s">
        <v>2671</v>
      </c>
      <c r="C137" s="177" t="s">
        <v>31</v>
      </c>
      <c r="D137" s="63"/>
      <c r="E137" s="146"/>
      <c r="F137" s="146"/>
      <c r="G137" s="173" t="str">
        <f t="shared" si="5"/>
        <v/>
      </c>
      <c r="H137" s="64"/>
      <c r="I137" s="63"/>
      <c r="J137" s="63"/>
      <c r="K137" s="68"/>
      <c r="L137" s="102" t="str">
        <f>+IF(AND(K137&gt;0,O137="Ejecución"),(K137/877802)*Tabla28[[#This Row],[% participación]],IF(AND(K137&gt;0,O137&lt;&gt;"Ejecución"),"-",""))</f>
        <v/>
      </c>
      <c r="M137" s="65"/>
      <c r="N137" s="182" t="str">
        <f t="shared" si="4"/>
        <v/>
      </c>
      <c r="O137" s="178" t="s">
        <v>1150</v>
      </c>
      <c r="P137" s="81"/>
    </row>
    <row r="138" spans="1:16" s="7" customFormat="1" ht="24.75" customHeight="1" outlineLevel="1" x14ac:dyDescent="0.25">
      <c r="A138" s="145">
        <v>25</v>
      </c>
      <c r="B138" s="176" t="s">
        <v>2671</v>
      </c>
      <c r="C138" s="177" t="s">
        <v>31</v>
      </c>
      <c r="D138" s="63"/>
      <c r="E138" s="146"/>
      <c r="F138" s="146"/>
      <c r="G138" s="173" t="str">
        <f t="shared" si="5"/>
        <v/>
      </c>
      <c r="H138" s="64"/>
      <c r="I138" s="63"/>
      <c r="J138" s="63"/>
      <c r="K138" s="68"/>
      <c r="L138" s="102" t="str">
        <f>+IF(AND(K138&gt;0,O138="Ejecución"),(K138/877802)*Tabla28[[#This Row],[% participación]],IF(AND(K138&gt;0,O138&lt;&gt;"Ejecución"),"-",""))</f>
        <v/>
      </c>
      <c r="M138" s="65"/>
      <c r="N138" s="182" t="str">
        <f t="shared" si="4"/>
        <v/>
      </c>
      <c r="O138" s="178" t="s">
        <v>1150</v>
      </c>
      <c r="P138" s="81"/>
    </row>
    <row r="139" spans="1:16" s="7" customFormat="1" ht="24.75" customHeight="1" outlineLevel="1" x14ac:dyDescent="0.25">
      <c r="A139" s="145">
        <v>26</v>
      </c>
      <c r="B139" s="176" t="s">
        <v>2671</v>
      </c>
      <c r="C139" s="177" t="s">
        <v>31</v>
      </c>
      <c r="D139" s="63"/>
      <c r="E139" s="146"/>
      <c r="F139" s="146"/>
      <c r="G139" s="173" t="str">
        <f t="shared" si="5"/>
        <v/>
      </c>
      <c r="H139" s="64"/>
      <c r="I139" s="63"/>
      <c r="J139" s="63"/>
      <c r="K139" s="68"/>
      <c r="L139" s="102" t="str">
        <f>+IF(AND(K139&gt;0,O139="Ejecución"),(K139/877802)*Tabla28[[#This Row],[% participación]],IF(AND(K139&gt;0,O139&lt;&gt;"Ejecución"),"-",""))</f>
        <v/>
      </c>
      <c r="M139" s="65"/>
      <c r="N139" s="182" t="str">
        <f t="shared" si="4"/>
        <v/>
      </c>
      <c r="O139" s="178" t="s">
        <v>1150</v>
      </c>
      <c r="P139" s="81"/>
    </row>
    <row r="140" spans="1:16" s="7" customFormat="1" ht="24.75" customHeight="1" outlineLevel="1" x14ac:dyDescent="0.25">
      <c r="A140" s="145">
        <v>27</v>
      </c>
      <c r="B140" s="176" t="s">
        <v>2671</v>
      </c>
      <c r="C140" s="177" t="s">
        <v>31</v>
      </c>
      <c r="D140" s="63"/>
      <c r="E140" s="146"/>
      <c r="F140" s="146"/>
      <c r="G140" s="173" t="str">
        <f t="shared" si="5"/>
        <v/>
      </c>
      <c r="H140" s="64"/>
      <c r="I140" s="63"/>
      <c r="J140" s="63"/>
      <c r="K140" s="68"/>
      <c r="L140" s="102" t="str">
        <f>+IF(AND(K140&gt;0,O140="Ejecución"),(K140/877802)*Tabla28[[#This Row],[% participación]],IF(AND(K140&gt;0,O140&lt;&gt;"Ejecución"),"-",""))</f>
        <v/>
      </c>
      <c r="M140" s="65"/>
      <c r="N140" s="182" t="str">
        <f t="shared" si="4"/>
        <v/>
      </c>
      <c r="O140" s="178" t="s">
        <v>1150</v>
      </c>
      <c r="P140" s="81"/>
    </row>
    <row r="141" spans="1:16" s="7" customFormat="1" ht="24.75" customHeight="1" outlineLevel="1" x14ac:dyDescent="0.25">
      <c r="A141" s="145">
        <v>28</v>
      </c>
      <c r="B141" s="176" t="s">
        <v>2671</v>
      </c>
      <c r="C141" s="177" t="s">
        <v>31</v>
      </c>
      <c r="D141" s="63"/>
      <c r="E141" s="146"/>
      <c r="F141" s="146"/>
      <c r="G141" s="173" t="str">
        <f t="shared" si="5"/>
        <v/>
      </c>
      <c r="H141" s="64"/>
      <c r="I141" s="63"/>
      <c r="J141" s="63"/>
      <c r="K141" s="68"/>
      <c r="L141" s="102" t="str">
        <f>+IF(AND(K141&gt;0,O141="Ejecución"),(K141/877802)*Tabla28[[#This Row],[% participación]],IF(AND(K141&gt;0,O141&lt;&gt;"Ejecución"),"-",""))</f>
        <v/>
      </c>
      <c r="M141" s="65"/>
      <c r="N141" s="182" t="str">
        <f t="shared" si="4"/>
        <v/>
      </c>
      <c r="O141" s="178" t="s">
        <v>1150</v>
      </c>
      <c r="P141" s="81"/>
    </row>
    <row r="142" spans="1:16" s="7" customFormat="1" ht="24.75" customHeight="1" outlineLevel="1" x14ac:dyDescent="0.25">
      <c r="A142" s="145">
        <v>29</v>
      </c>
      <c r="B142" s="176" t="s">
        <v>2671</v>
      </c>
      <c r="C142" s="177" t="s">
        <v>31</v>
      </c>
      <c r="D142" s="63"/>
      <c r="E142" s="146"/>
      <c r="F142" s="146"/>
      <c r="G142" s="173" t="str">
        <f t="shared" si="5"/>
        <v/>
      </c>
      <c r="H142" s="64"/>
      <c r="I142" s="63"/>
      <c r="J142" s="63"/>
      <c r="K142" s="68"/>
      <c r="L142" s="102" t="str">
        <f>+IF(AND(K142&gt;0,O142="Ejecución"),(K142/877802)*Tabla28[[#This Row],[% participación]],IF(AND(K142&gt;0,O142&lt;&gt;"Ejecución"),"-",""))</f>
        <v/>
      </c>
      <c r="M142" s="65"/>
      <c r="N142" s="182" t="str">
        <f t="shared" si="4"/>
        <v/>
      </c>
      <c r="O142" s="178" t="s">
        <v>1150</v>
      </c>
      <c r="P142" s="81"/>
    </row>
    <row r="143" spans="1:16" s="7" customFormat="1" ht="24.75" customHeight="1" outlineLevel="1" x14ac:dyDescent="0.25">
      <c r="A143" s="145">
        <v>30</v>
      </c>
      <c r="B143" s="176" t="s">
        <v>2671</v>
      </c>
      <c r="C143" s="177" t="s">
        <v>31</v>
      </c>
      <c r="D143" s="63"/>
      <c r="E143" s="146"/>
      <c r="F143" s="146"/>
      <c r="G143" s="173" t="str">
        <f t="shared" si="5"/>
        <v/>
      </c>
      <c r="H143" s="64"/>
      <c r="I143" s="63"/>
      <c r="J143" s="63"/>
      <c r="K143" s="68"/>
      <c r="L143" s="102" t="str">
        <f>+IF(AND(K143&gt;0,O143="Ejecución"),(K143/877802)*Tabla28[[#This Row],[% participación]],IF(AND(K143&gt;0,O143&lt;&gt;"Ejecución"),"-",""))</f>
        <v/>
      </c>
      <c r="M143" s="65"/>
      <c r="N143" s="182" t="str">
        <f t="shared" si="4"/>
        <v/>
      </c>
      <c r="O143" s="178" t="s">
        <v>1150</v>
      </c>
      <c r="P143" s="81"/>
    </row>
    <row r="144" spans="1:16" s="7" customFormat="1" ht="24.75" customHeight="1" outlineLevel="1" x14ac:dyDescent="0.25">
      <c r="A144" s="145">
        <v>31</v>
      </c>
      <c r="B144" s="176" t="s">
        <v>2671</v>
      </c>
      <c r="C144" s="177" t="s">
        <v>31</v>
      </c>
      <c r="D144" s="63"/>
      <c r="E144" s="146"/>
      <c r="F144" s="146"/>
      <c r="G144" s="173" t="str">
        <f t="shared" si="5"/>
        <v/>
      </c>
      <c r="H144" s="64"/>
      <c r="I144" s="63"/>
      <c r="J144" s="63"/>
      <c r="K144" s="68"/>
      <c r="L144" s="102" t="str">
        <f>+IF(AND(K144&gt;0,O144="Ejecución"),(K144/877802)*Tabla28[[#This Row],[% participación]],IF(AND(K144&gt;0,O144&lt;&gt;"Ejecución"),"-",""))</f>
        <v/>
      </c>
      <c r="M144" s="65"/>
      <c r="N144" s="182" t="str">
        <f t="shared" si="4"/>
        <v/>
      </c>
      <c r="O144" s="178" t="s">
        <v>1150</v>
      </c>
      <c r="P144" s="81"/>
    </row>
    <row r="145" spans="1:16" s="7" customFormat="1" ht="24.75" customHeight="1" outlineLevel="1" x14ac:dyDescent="0.25">
      <c r="A145" s="145">
        <v>32</v>
      </c>
      <c r="B145" s="176" t="s">
        <v>2671</v>
      </c>
      <c r="C145" s="177" t="s">
        <v>31</v>
      </c>
      <c r="D145" s="63"/>
      <c r="E145" s="146"/>
      <c r="F145" s="146"/>
      <c r="G145" s="173" t="str">
        <f t="shared" si="5"/>
        <v/>
      </c>
      <c r="H145" s="64"/>
      <c r="I145" s="63"/>
      <c r="J145" s="63"/>
      <c r="K145" s="68"/>
      <c r="L145" s="102" t="str">
        <f>+IF(AND(K145&gt;0,O145="Ejecución"),(K145/877802)*Tabla28[[#This Row],[% participación]],IF(AND(K145&gt;0,O145&lt;&gt;"Ejecución"),"-",""))</f>
        <v/>
      </c>
      <c r="M145" s="65"/>
      <c r="N145" s="182" t="str">
        <f t="shared" si="4"/>
        <v/>
      </c>
      <c r="O145" s="178" t="s">
        <v>1150</v>
      </c>
      <c r="P145" s="81"/>
    </row>
    <row r="146" spans="1:16" s="7" customFormat="1" ht="24.75" customHeight="1" outlineLevel="1" x14ac:dyDescent="0.25">
      <c r="A146" s="145">
        <v>33</v>
      </c>
      <c r="B146" s="176" t="s">
        <v>2671</v>
      </c>
      <c r="C146" s="177" t="s">
        <v>31</v>
      </c>
      <c r="D146" s="63"/>
      <c r="E146" s="146"/>
      <c r="F146" s="146"/>
      <c r="G146" s="173" t="str">
        <f t="shared" si="5"/>
        <v/>
      </c>
      <c r="H146" s="64"/>
      <c r="I146" s="63"/>
      <c r="J146" s="63"/>
      <c r="K146" s="68"/>
      <c r="L146" s="102" t="str">
        <f>+IF(AND(K146&gt;0,O146="Ejecución"),(K146/877802)*Tabla28[[#This Row],[% participación]],IF(AND(K146&gt;0,O146&lt;&gt;"Ejecución"),"-",""))</f>
        <v/>
      </c>
      <c r="M146" s="65"/>
      <c r="N146" s="182" t="str">
        <f t="shared" si="4"/>
        <v/>
      </c>
      <c r="O146" s="178" t="s">
        <v>1150</v>
      </c>
      <c r="P146" s="81"/>
    </row>
    <row r="147" spans="1:16" s="7" customFormat="1" ht="24.75" customHeight="1" outlineLevel="1" x14ac:dyDescent="0.25">
      <c r="A147" s="145">
        <v>34</v>
      </c>
      <c r="B147" s="176" t="s">
        <v>2671</v>
      </c>
      <c r="C147" s="177" t="s">
        <v>31</v>
      </c>
      <c r="D147" s="63"/>
      <c r="E147" s="146"/>
      <c r="F147" s="146"/>
      <c r="G147" s="173" t="str">
        <f t="shared" si="5"/>
        <v/>
      </c>
      <c r="H147" s="64"/>
      <c r="I147" s="63"/>
      <c r="J147" s="63"/>
      <c r="K147" s="68"/>
      <c r="L147" s="102" t="str">
        <f>+IF(AND(K147&gt;0,O147="Ejecución"),(K147/877802)*Tabla28[[#This Row],[% participación]],IF(AND(K147&gt;0,O147&lt;&gt;"Ejecución"),"-",""))</f>
        <v/>
      </c>
      <c r="M147" s="65"/>
      <c r="N147" s="182" t="str">
        <f t="shared" si="4"/>
        <v/>
      </c>
      <c r="O147" s="178" t="s">
        <v>1150</v>
      </c>
      <c r="P147" s="81"/>
    </row>
    <row r="148" spans="1:16" s="7" customFormat="1" ht="24.75" customHeight="1" outlineLevel="1" x14ac:dyDescent="0.25">
      <c r="A148" s="145">
        <v>35</v>
      </c>
      <c r="B148" s="176" t="s">
        <v>2671</v>
      </c>
      <c r="C148" s="177" t="s">
        <v>31</v>
      </c>
      <c r="D148" s="63"/>
      <c r="E148" s="146"/>
      <c r="F148" s="146"/>
      <c r="G148" s="173" t="str">
        <f t="shared" si="5"/>
        <v/>
      </c>
      <c r="H148" s="64"/>
      <c r="I148" s="63"/>
      <c r="J148" s="63"/>
      <c r="K148" s="68"/>
      <c r="L148" s="102" t="str">
        <f>+IF(AND(K148&gt;0,O148="Ejecución"),(K148/877802)*Tabla28[[#This Row],[% participación]],IF(AND(K148&gt;0,O148&lt;&gt;"Ejecución"),"-",""))</f>
        <v/>
      </c>
      <c r="M148" s="65"/>
      <c r="N148" s="182" t="str">
        <f t="shared" si="4"/>
        <v/>
      </c>
      <c r="O148" s="178" t="s">
        <v>1150</v>
      </c>
      <c r="P148" s="81"/>
    </row>
    <row r="149" spans="1:16" s="7" customFormat="1" ht="24.75" customHeight="1" outlineLevel="1" x14ac:dyDescent="0.25">
      <c r="A149" s="145">
        <v>36</v>
      </c>
      <c r="B149" s="176" t="s">
        <v>2671</v>
      </c>
      <c r="C149" s="177" t="s">
        <v>31</v>
      </c>
      <c r="D149" s="63"/>
      <c r="E149" s="146"/>
      <c r="F149" s="146"/>
      <c r="G149" s="173" t="str">
        <f t="shared" si="5"/>
        <v/>
      </c>
      <c r="H149" s="64"/>
      <c r="I149" s="63"/>
      <c r="J149" s="63"/>
      <c r="K149" s="68"/>
      <c r="L149" s="102" t="str">
        <f>+IF(AND(K149&gt;0,O149="Ejecución"),(K149/877802)*Tabla28[[#This Row],[% participación]],IF(AND(K149&gt;0,O149&lt;&gt;"Ejecución"),"-",""))</f>
        <v/>
      </c>
      <c r="M149" s="65"/>
      <c r="N149" s="182" t="str">
        <f t="shared" si="4"/>
        <v/>
      </c>
      <c r="O149" s="178" t="s">
        <v>1150</v>
      </c>
      <c r="P149" s="81"/>
    </row>
    <row r="150" spans="1:16" s="7" customFormat="1" ht="24.75" customHeight="1" outlineLevel="1" x14ac:dyDescent="0.25">
      <c r="A150" s="145">
        <v>37</v>
      </c>
      <c r="B150" s="176" t="s">
        <v>2671</v>
      </c>
      <c r="C150" s="177" t="s">
        <v>31</v>
      </c>
      <c r="D150" s="63"/>
      <c r="E150" s="146"/>
      <c r="F150" s="146"/>
      <c r="G150" s="173" t="str">
        <f t="shared" si="5"/>
        <v/>
      </c>
      <c r="H150" s="64"/>
      <c r="I150" s="63"/>
      <c r="J150" s="63"/>
      <c r="K150" s="68"/>
      <c r="L150" s="102" t="str">
        <f>+IF(AND(K150&gt;0,O150="Ejecución"),(K150/877802)*Tabla28[[#This Row],[% participación]],IF(AND(K150&gt;0,O150&lt;&gt;"Ejecución"),"-",""))</f>
        <v/>
      </c>
      <c r="M150" s="65"/>
      <c r="N150" s="182" t="str">
        <f t="shared" si="4"/>
        <v/>
      </c>
      <c r="O150" s="178" t="s">
        <v>1150</v>
      </c>
      <c r="P150" s="81"/>
    </row>
    <row r="151" spans="1:16" s="7" customFormat="1" ht="24.75" customHeight="1" outlineLevel="1" x14ac:dyDescent="0.25">
      <c r="A151" s="145">
        <v>38</v>
      </c>
      <c r="B151" s="176" t="s">
        <v>2671</v>
      </c>
      <c r="C151" s="177" t="s">
        <v>31</v>
      </c>
      <c r="D151" s="63"/>
      <c r="E151" s="146"/>
      <c r="F151" s="146"/>
      <c r="G151" s="173" t="str">
        <f t="shared" si="5"/>
        <v/>
      </c>
      <c r="H151" s="64"/>
      <c r="I151" s="63"/>
      <c r="J151" s="63"/>
      <c r="K151" s="68"/>
      <c r="L151" s="102" t="str">
        <f>+IF(AND(K151&gt;0,O151="Ejecución"),(K151/877802)*Tabla28[[#This Row],[% participación]],IF(AND(K151&gt;0,O151&lt;&gt;"Ejecución"),"-",""))</f>
        <v/>
      </c>
      <c r="M151" s="65"/>
      <c r="N151" s="182" t="str">
        <f t="shared" si="4"/>
        <v/>
      </c>
      <c r="O151" s="178" t="s">
        <v>1150</v>
      </c>
      <c r="P151" s="81"/>
    </row>
    <row r="152" spans="1:16" s="7" customFormat="1" ht="24.75" customHeight="1" outlineLevel="1" x14ac:dyDescent="0.25">
      <c r="A152" s="145">
        <v>39</v>
      </c>
      <c r="B152" s="176" t="s">
        <v>2671</v>
      </c>
      <c r="C152" s="177" t="s">
        <v>31</v>
      </c>
      <c r="D152" s="63"/>
      <c r="E152" s="146"/>
      <c r="F152" s="146"/>
      <c r="G152" s="173" t="str">
        <f t="shared" si="5"/>
        <v/>
      </c>
      <c r="H152" s="64"/>
      <c r="I152" s="63"/>
      <c r="J152" s="63"/>
      <c r="K152" s="68"/>
      <c r="L152" s="102" t="str">
        <f>+IF(AND(K152&gt;0,O152="Ejecución"),(K152/877802)*Tabla28[[#This Row],[% participación]],IF(AND(K152&gt;0,O152&lt;&gt;"Ejecución"),"-",""))</f>
        <v/>
      </c>
      <c r="M152" s="65"/>
      <c r="N152" s="182" t="str">
        <f t="shared" si="4"/>
        <v/>
      </c>
      <c r="O152" s="178" t="s">
        <v>1150</v>
      </c>
      <c r="P152" s="81"/>
    </row>
    <row r="153" spans="1:16" s="7" customFormat="1" ht="24.75" customHeight="1" outlineLevel="1" x14ac:dyDescent="0.25">
      <c r="A153" s="145">
        <v>40</v>
      </c>
      <c r="B153" s="176" t="s">
        <v>2671</v>
      </c>
      <c r="C153" s="177" t="s">
        <v>31</v>
      </c>
      <c r="D153" s="63"/>
      <c r="E153" s="146"/>
      <c r="F153" s="146"/>
      <c r="G153" s="173" t="str">
        <f t="shared" si="5"/>
        <v/>
      </c>
      <c r="H153" s="64"/>
      <c r="I153" s="63"/>
      <c r="J153" s="63"/>
      <c r="K153" s="68"/>
      <c r="L153" s="102" t="str">
        <f>+IF(AND(K153&gt;0,O153="Ejecución"),(K153/877802)*Tabla28[[#This Row],[% participación]],IF(AND(K153&gt;0,O153&lt;&gt;"Ejecución"),"-",""))</f>
        <v/>
      </c>
      <c r="M153" s="65"/>
      <c r="N153" s="182" t="str">
        <f t="shared" si="4"/>
        <v/>
      </c>
      <c r="O153" s="178" t="s">
        <v>1150</v>
      </c>
      <c r="P153" s="81"/>
    </row>
    <row r="154" spans="1:16" s="7" customFormat="1" ht="24.75" customHeight="1" outlineLevel="1" x14ac:dyDescent="0.25">
      <c r="A154" s="145">
        <v>41</v>
      </c>
      <c r="B154" s="176" t="s">
        <v>2671</v>
      </c>
      <c r="C154" s="177" t="s">
        <v>31</v>
      </c>
      <c r="D154" s="63"/>
      <c r="E154" s="146"/>
      <c r="F154" s="146"/>
      <c r="G154" s="173" t="str">
        <f t="shared" si="5"/>
        <v/>
      </c>
      <c r="H154" s="64"/>
      <c r="I154" s="63"/>
      <c r="J154" s="63"/>
      <c r="K154" s="68"/>
      <c r="L154" s="102" t="str">
        <f>+IF(AND(K154&gt;0,O154="Ejecución"),(K154/877802)*Tabla28[[#This Row],[% participación]],IF(AND(K154&gt;0,O154&lt;&gt;"Ejecución"),"-",""))</f>
        <v/>
      </c>
      <c r="M154" s="65"/>
      <c r="N154" s="182" t="str">
        <f t="shared" si="4"/>
        <v/>
      </c>
      <c r="O154" s="178" t="s">
        <v>1150</v>
      </c>
      <c r="P154" s="81"/>
    </row>
    <row r="155" spans="1:16" s="7" customFormat="1" ht="24.75" customHeight="1" outlineLevel="1" x14ac:dyDescent="0.25">
      <c r="A155" s="145">
        <v>42</v>
      </c>
      <c r="B155" s="176" t="s">
        <v>2671</v>
      </c>
      <c r="C155" s="177" t="s">
        <v>31</v>
      </c>
      <c r="D155" s="63"/>
      <c r="E155" s="146"/>
      <c r="F155" s="146"/>
      <c r="G155" s="173" t="str">
        <f t="shared" si="5"/>
        <v/>
      </c>
      <c r="H155" s="64"/>
      <c r="I155" s="63"/>
      <c r="J155" s="63"/>
      <c r="K155" s="68"/>
      <c r="L155" s="102" t="str">
        <f>+IF(AND(K155&gt;0,O155="Ejecución"),(K155/877802)*Tabla28[[#This Row],[% participación]],IF(AND(K155&gt;0,O155&lt;&gt;"Ejecución"),"-",""))</f>
        <v/>
      </c>
      <c r="M155" s="65"/>
      <c r="N155" s="182" t="str">
        <f t="shared" si="4"/>
        <v/>
      </c>
      <c r="O155" s="178" t="s">
        <v>1150</v>
      </c>
      <c r="P155" s="81"/>
    </row>
    <row r="156" spans="1:16" s="7" customFormat="1" ht="24" customHeight="1" outlineLevel="1" x14ac:dyDescent="0.25">
      <c r="A156" s="145">
        <v>43</v>
      </c>
      <c r="B156" s="176" t="s">
        <v>2671</v>
      </c>
      <c r="C156" s="177" t="s">
        <v>31</v>
      </c>
      <c r="D156" s="63"/>
      <c r="E156" s="146"/>
      <c r="F156" s="146"/>
      <c r="G156" s="173" t="str">
        <f t="shared" si="5"/>
        <v/>
      </c>
      <c r="H156" s="64"/>
      <c r="I156" s="63"/>
      <c r="J156" s="63"/>
      <c r="K156" s="68"/>
      <c r="L156" s="102" t="str">
        <f>+IF(AND(K156&gt;0,O156="Ejecución"),(K156/877802)*Tabla28[[#This Row],[% participación]],IF(AND(K156&gt;0,O156&lt;&gt;"Ejecución"),"-",""))</f>
        <v/>
      </c>
      <c r="M156" s="65"/>
      <c r="N156" s="182" t="str">
        <f t="shared" si="4"/>
        <v/>
      </c>
      <c r="O156" s="178" t="s">
        <v>1150</v>
      </c>
      <c r="P156" s="81"/>
    </row>
    <row r="157" spans="1:16" s="7" customFormat="1" ht="24.75" customHeight="1" outlineLevel="1" x14ac:dyDescent="0.25">
      <c r="A157" s="145">
        <v>44</v>
      </c>
      <c r="B157" s="176" t="s">
        <v>2671</v>
      </c>
      <c r="C157" s="177" t="s">
        <v>31</v>
      </c>
      <c r="D157" s="63"/>
      <c r="E157" s="146"/>
      <c r="F157" s="146"/>
      <c r="G157" s="173" t="str">
        <f t="shared" si="5"/>
        <v/>
      </c>
      <c r="H157" s="64"/>
      <c r="I157" s="63"/>
      <c r="J157" s="63"/>
      <c r="K157" s="68"/>
      <c r="L157" s="102" t="str">
        <f>+IF(AND(K157&gt;0,O157="Ejecución"),(K157/877802)*Tabla28[[#This Row],[% participación]],IF(AND(K157&gt;0,O157&lt;&gt;"Ejecución"),"-",""))</f>
        <v/>
      </c>
      <c r="M157" s="65"/>
      <c r="N157" s="182" t="str">
        <f t="shared" si="4"/>
        <v/>
      </c>
      <c r="O157" s="178" t="s">
        <v>1150</v>
      </c>
      <c r="P157" s="81"/>
    </row>
    <row r="158" spans="1:16" s="7" customFormat="1" ht="24.75" customHeight="1" outlineLevel="1" x14ac:dyDescent="0.25">
      <c r="A158" s="145">
        <v>45</v>
      </c>
      <c r="B158" s="176" t="s">
        <v>2671</v>
      </c>
      <c r="C158" s="177" t="s">
        <v>31</v>
      </c>
      <c r="D158" s="63"/>
      <c r="E158" s="146"/>
      <c r="F158" s="146"/>
      <c r="G158" s="173" t="str">
        <f t="shared" si="5"/>
        <v/>
      </c>
      <c r="H158" s="64"/>
      <c r="I158" s="63"/>
      <c r="J158" s="63"/>
      <c r="K158" s="68"/>
      <c r="L158" s="102" t="str">
        <f>+IF(AND(K158&gt;0,O158="Ejecución"),(K158/877802)*Tabla28[[#This Row],[% participación]],IF(AND(K158&gt;0,O158&lt;&gt;"Ejecución"),"-",""))</f>
        <v/>
      </c>
      <c r="M158" s="65"/>
      <c r="N158" s="182" t="str">
        <f t="shared" si="4"/>
        <v/>
      </c>
      <c r="O158" s="178" t="s">
        <v>1150</v>
      </c>
      <c r="P158" s="81"/>
    </row>
    <row r="159" spans="1:16" s="7" customFormat="1" ht="24.75" customHeight="1" outlineLevel="1" x14ac:dyDescent="0.25">
      <c r="A159" s="145">
        <v>46</v>
      </c>
      <c r="B159" s="176" t="s">
        <v>2671</v>
      </c>
      <c r="C159" s="177" t="s">
        <v>31</v>
      </c>
      <c r="D159" s="63"/>
      <c r="E159" s="146"/>
      <c r="F159" s="146"/>
      <c r="G159" s="173" t="str">
        <f t="shared" si="5"/>
        <v/>
      </c>
      <c r="H159" s="64"/>
      <c r="I159" s="63"/>
      <c r="J159" s="63"/>
      <c r="K159" s="68"/>
      <c r="L159" s="102" t="str">
        <f>+IF(AND(K159&gt;0,O159="Ejecución"),(K159/877802)*Tabla28[[#This Row],[% participación]],IF(AND(K159&gt;0,O159&lt;&gt;"Ejecución"),"-",""))</f>
        <v/>
      </c>
      <c r="M159" s="65"/>
      <c r="N159" s="182" t="str">
        <f t="shared" si="4"/>
        <v/>
      </c>
      <c r="O159" s="178" t="s">
        <v>1150</v>
      </c>
      <c r="P159" s="81"/>
    </row>
    <row r="160" spans="1:16" s="7" customFormat="1" ht="24.75" customHeight="1" outlineLevel="1" thickBot="1" x14ac:dyDescent="0.3">
      <c r="A160" s="145">
        <v>47</v>
      </c>
      <c r="B160" s="176" t="s">
        <v>2671</v>
      </c>
      <c r="C160" s="177" t="s">
        <v>31</v>
      </c>
      <c r="D160" s="63"/>
      <c r="E160" s="146"/>
      <c r="F160" s="146"/>
      <c r="G160" s="173" t="str">
        <f t="shared" ref="G160" si="6">IF(AND(E160&lt;&gt;"",F160&lt;&gt;""),((F160-E160)/30),"")</f>
        <v/>
      </c>
      <c r="H160" s="64"/>
      <c r="I160" s="63"/>
      <c r="J160" s="63"/>
      <c r="K160" s="68"/>
      <c r="L160" s="102" t="str">
        <f>+IF(AND(K160&gt;0,O160="Ejecución"),(K160/877802)*Tabla28[[#This Row],[% participación]],IF(AND(K160&gt;0,O160&lt;&gt;"Ejecución"),"-",""))</f>
        <v/>
      </c>
      <c r="M160" s="65"/>
      <c r="N160" s="182" t="str">
        <f t="shared" si="4"/>
        <v/>
      </c>
      <c r="O160" s="178" t="s">
        <v>1150</v>
      </c>
      <c r="P160" s="81"/>
    </row>
    <row r="161" spans="1:28" ht="23.1" customHeight="1" thickBot="1" x14ac:dyDescent="0.3">
      <c r="O161" s="186" t="str">
        <f>HYPERLINK("#Integrante_1!A1","INICIO")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8"/>
    </row>
    <row r="163" spans="1:28" ht="51.75" customHeight="1" x14ac:dyDescent="0.25">
      <c r="A163" s="249" t="s">
        <v>2664</v>
      </c>
      <c r="B163" s="250"/>
      <c r="C163" s="250"/>
      <c r="D163" s="250"/>
      <c r="E163" s="251"/>
      <c r="F163" s="252" t="s">
        <v>2665</v>
      </c>
      <c r="G163" s="252"/>
      <c r="H163" s="252"/>
      <c r="I163" s="249" t="s">
        <v>2635</v>
      </c>
      <c r="J163" s="250"/>
      <c r="K163" s="250"/>
      <c r="L163" s="250"/>
      <c r="M163" s="250"/>
      <c r="N163" s="250"/>
      <c r="O163" s="251"/>
    </row>
    <row r="164" spans="1:28" ht="9" customHeight="1" x14ac:dyDescent="0.25">
      <c r="A164" s="29"/>
      <c r="B164" s="30"/>
      <c r="C164" s="30"/>
      <c r="E164" s="8"/>
      <c r="F164" s="30"/>
      <c r="G164" s="30"/>
      <c r="H164" s="30"/>
      <c r="I164" s="29"/>
      <c r="J164" s="30"/>
      <c r="K164" s="5"/>
      <c r="L164" s="5"/>
      <c r="M164" s="5"/>
      <c r="N164" s="158"/>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9" t="s">
        <v>1148</v>
      </c>
      <c r="O165" s="8"/>
      <c r="S165" s="51"/>
    </row>
    <row r="166" spans="1:28" x14ac:dyDescent="0.25">
      <c r="A166" s="9"/>
      <c r="B166" s="5"/>
      <c r="C166" s="5"/>
      <c r="D166" s="159" t="s">
        <v>14</v>
      </c>
      <c r="E166" s="8"/>
      <c r="F166" s="5"/>
      <c r="G166" s="26" t="s">
        <v>14</v>
      </c>
      <c r="I166" s="9"/>
      <c r="J166" s="5"/>
      <c r="K166" s="5"/>
      <c r="L166" s="5"/>
      <c r="M166" s="5"/>
      <c r="N166" s="5"/>
      <c r="O166" s="8"/>
    </row>
    <row r="167" spans="1:28" x14ac:dyDescent="0.25">
      <c r="A167" s="9"/>
      <c r="D167" s="109" t="s">
        <v>26</v>
      </c>
      <c r="E167" s="8"/>
      <c r="F167" s="5"/>
      <c r="G167" s="109" t="s">
        <v>26</v>
      </c>
      <c r="I167" s="256" t="s">
        <v>2648</v>
      </c>
      <c r="J167" s="257"/>
      <c r="K167" s="257"/>
      <c r="L167" s="257"/>
      <c r="M167" s="257"/>
      <c r="N167" s="257"/>
      <c r="O167" s="258"/>
      <c r="U167" s="51"/>
    </row>
    <row r="168" spans="1:28" x14ac:dyDescent="0.25">
      <c r="A168" s="9"/>
      <c r="B168" s="267" t="s">
        <v>2662</v>
      </c>
      <c r="C168" s="267"/>
      <c r="D168" s="267"/>
      <c r="E168" s="8"/>
      <c r="F168" s="5"/>
      <c r="H168" s="83" t="s">
        <v>2661</v>
      </c>
      <c r="I168" s="256"/>
      <c r="J168" s="257"/>
      <c r="K168" s="257"/>
      <c r="L168" s="257"/>
      <c r="M168" s="257"/>
      <c r="N168" s="257"/>
      <c r="O168" s="25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8"/>
      <c r="P172" s="78"/>
    </row>
    <row r="173" spans="1:28" ht="15" customHeight="1" x14ac:dyDescent="0.25">
      <c r="A173" s="224" t="s">
        <v>2676</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2670</v>
      </c>
      <c r="C176" s="259"/>
      <c r="D176" s="259"/>
      <c r="E176" s="259"/>
      <c r="F176" s="259"/>
      <c r="G176" s="259"/>
      <c r="H176" s="20"/>
      <c r="I176" s="263" t="s">
        <v>2674</v>
      </c>
      <c r="J176" s="264"/>
      <c r="K176" s="264"/>
      <c r="L176" s="264"/>
      <c r="M176" s="264"/>
      <c r="O176" s="186" t="str">
        <f>HYPERLINK("#Integrante_1!A1","INICIO")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2679</v>
      </c>
      <c r="O177" s="8"/>
      <c r="Q177" s="19"/>
      <c r="R177" s="28"/>
      <c r="S177" s="28" t="s">
        <v>2619</v>
      </c>
      <c r="T177" s="19"/>
      <c r="U177" s="19"/>
      <c r="V177" s="19"/>
      <c r="W177" s="19"/>
      <c r="X177" s="19"/>
      <c r="Y177" s="19"/>
      <c r="Z177" s="19"/>
      <c r="AA177" s="19"/>
      <c r="AB177" s="19"/>
    </row>
    <row r="178" spans="1:28" ht="23.25" x14ac:dyDescent="0.25">
      <c r="A178" s="9"/>
      <c r="B178" s="260"/>
      <c r="C178" s="261"/>
      <c r="D178" s="262"/>
      <c r="E178" s="28" t="s">
        <v>2621</v>
      </c>
      <c r="F178" s="28" t="s">
        <v>2622</v>
      </c>
      <c r="G178" s="28" t="s">
        <v>2623</v>
      </c>
      <c r="H178" s="5"/>
      <c r="I178" s="235"/>
      <c r="J178" s="236"/>
      <c r="K178" s="236"/>
      <c r="L178" s="237"/>
      <c r="M178" s="242"/>
      <c r="O178" s="8"/>
      <c r="Q178" s="19"/>
      <c r="R178" s="28" t="s">
        <v>2623</v>
      </c>
      <c r="S178" s="28" t="s">
        <v>2621</v>
      </c>
      <c r="T178" s="19"/>
      <c r="U178" s="19"/>
      <c r="V178" s="19"/>
      <c r="W178" s="19"/>
      <c r="X178" s="19"/>
      <c r="Y178" s="19"/>
      <c r="Z178" s="19"/>
      <c r="AA178" s="19"/>
      <c r="AB178" s="19"/>
    </row>
    <row r="179" spans="1:28" ht="23.25" x14ac:dyDescent="0.25">
      <c r="A179" s="9"/>
      <c r="B179" s="230" t="s">
        <v>2670</v>
      </c>
      <c r="C179" s="230"/>
      <c r="D179" s="230"/>
      <c r="E179" s="24">
        <v>0.02</v>
      </c>
      <c r="F179" s="179">
        <v>0.03</v>
      </c>
      <c r="G179" s="180">
        <f>IF(F179&gt;0,SUM(E179+F179),"")</f>
        <v>0.05</v>
      </c>
      <c r="H179" s="5"/>
      <c r="I179" s="238" t="s">
        <v>2674</v>
      </c>
      <c r="J179" s="239"/>
      <c r="K179" s="239"/>
      <c r="L179" s="240"/>
      <c r="M179" s="179">
        <v>0.03</v>
      </c>
      <c r="O179" s="8"/>
      <c r="Q179" s="19"/>
      <c r="R179" s="180">
        <f>IF(M179&gt;0,SUM(S179+M179),"")</f>
        <v>0.05</v>
      </c>
      <c r="S179" s="24">
        <v>0.02</v>
      </c>
      <c r="T179" s="19"/>
      <c r="U179" s="19"/>
      <c r="V179" s="19"/>
      <c r="W179" s="19"/>
      <c r="X179" s="19"/>
      <c r="Y179" s="19"/>
      <c r="Z179" s="19"/>
      <c r="AA179" s="19"/>
      <c r="AB179" s="19"/>
    </row>
    <row r="180" spans="1:28" ht="23.25" hidden="1" x14ac:dyDescent="0.25">
      <c r="A180" s="9"/>
      <c r="B180" s="230" t="s">
        <v>1165</v>
      </c>
      <c r="C180" s="230"/>
      <c r="D180" s="230"/>
      <c r="E180" s="24">
        <v>0.02</v>
      </c>
      <c r="F180" s="69"/>
      <c r="G180" s="164" t="str">
        <f>IF(F180&gt;0,SUM(E180+F180),"")</f>
        <v/>
      </c>
      <c r="H180" s="5"/>
      <c r="I180" s="221" t="s">
        <v>1169</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64" t="str">
        <f>IF(F181&gt;0,SUM(E181+F181),"")</f>
        <v/>
      </c>
      <c r="H181" s="5"/>
      <c r="I181" s="221" t="s">
        <v>1170</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64" t="str">
        <f>IF(F182&gt;0,SUM(E182+F182),"")</f>
        <v/>
      </c>
      <c r="H182" s="5"/>
      <c r="I182" s="221" t="s">
        <v>1171</v>
      </c>
      <c r="J182" s="222"/>
      <c r="K182" s="223"/>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0.05</v>
      </c>
      <c r="D185" s="93" t="s">
        <v>2633</v>
      </c>
      <c r="E185" s="96">
        <f>+(C185*SUM(K20:K35))</f>
        <v>34642335</v>
      </c>
      <c r="F185" s="94"/>
      <c r="G185" s="95"/>
      <c r="H185" s="90"/>
      <c r="I185" s="92" t="s">
        <v>2632</v>
      </c>
      <c r="J185" s="185">
        <f>M179</f>
        <v>0.03</v>
      </c>
      <c r="K185" s="231" t="s">
        <v>2633</v>
      </c>
      <c r="L185" s="231"/>
      <c r="M185" s="96">
        <f>+J185*K20</f>
        <v>20785401</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8"/>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6" t="s">
        <v>2641</v>
      </c>
      <c r="C192" s="246"/>
      <c r="E192" s="5" t="s">
        <v>20</v>
      </c>
      <c r="H192" s="26" t="s">
        <v>24</v>
      </c>
      <c r="J192" s="5" t="s">
        <v>2642</v>
      </c>
      <c r="K192" s="5"/>
      <c r="M192" s="5"/>
      <c r="N192" s="5"/>
      <c r="O192" s="8"/>
      <c r="Q192" s="155"/>
      <c r="R192" s="156"/>
      <c r="S192" s="156"/>
      <c r="T192" s="155"/>
    </row>
    <row r="193" spans="1:18" x14ac:dyDescent="0.25">
      <c r="A193" s="9"/>
      <c r="C193" s="127">
        <v>42352</v>
      </c>
      <c r="D193" s="5"/>
      <c r="E193" s="128">
        <v>2870</v>
      </c>
      <c r="F193" s="5"/>
      <c r="G193" s="5"/>
      <c r="H193" s="148" t="s">
        <v>2718</v>
      </c>
      <c r="J193" s="5"/>
      <c r="K193" s="129">
        <v>42521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8"/>
    </row>
    <row r="198" spans="1:18" ht="21.75" thickBot="1" x14ac:dyDescent="0.3">
      <c r="A198" s="9"/>
      <c r="B198" s="5"/>
      <c r="C198" s="5"/>
      <c r="D198" s="5"/>
      <c r="E198" s="5"/>
      <c r="F198" s="5"/>
      <c r="G198" s="5"/>
      <c r="H198" s="5"/>
      <c r="I198" s="5"/>
      <c r="J198" s="5"/>
      <c r="K198" s="5"/>
      <c r="L198" s="5"/>
      <c r="M198" s="5"/>
      <c r="N198" s="5"/>
      <c r="O198" s="186" t="str">
        <f>HYPERLINK("#Integrante_1!A1","INICIO")</f>
        <v>INICIO</v>
      </c>
    </row>
    <row r="199" spans="1:18" ht="231" customHeight="1" x14ac:dyDescent="0.25">
      <c r="A199" s="9"/>
      <c r="B199" s="220" t="s">
        <v>2663</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9" t="s">
        <v>2719</v>
      </c>
      <c r="J211" s="27" t="s">
        <v>2627</v>
      </c>
      <c r="K211" s="149" t="s">
        <v>2722</v>
      </c>
      <c r="L211" s="21"/>
      <c r="M211" s="21"/>
      <c r="N211" s="21"/>
      <c r="O211" s="8"/>
    </row>
    <row r="212" spans="1:15" x14ac:dyDescent="0.25">
      <c r="A212" s="9"/>
      <c r="B212" s="27" t="s">
        <v>2624</v>
      </c>
      <c r="C212" s="148" t="s">
        <v>2718</v>
      </c>
      <c r="D212" s="21"/>
      <c r="G212" s="27" t="s">
        <v>2626</v>
      </c>
      <c r="H212" s="149" t="s">
        <v>2720</v>
      </c>
      <c r="J212" s="27" t="s">
        <v>2628</v>
      </c>
      <c r="K212" s="148"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abSelected="1" topLeftCell="A38" zoomScale="85" zoomScaleNormal="85" zoomScaleSheetLayoutView="40" zoomScalePageLayoutView="40" workbookViewId="0">
      <selection activeCell="J26" sqref="J2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96" t="s">
        <v>2658</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44200.503180208332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HYPERLINK("#Integrante_2!B20","IDENTIFICACIÓN DEL OFERENTE")</f>
        <v>IDENTIFICACIÓN DEL OFERENTE</v>
      </c>
      <c r="C8" s="189"/>
      <c r="D8" s="193"/>
      <c r="E8" s="209" t="str">
        <f>HYPERLINK("#Integrante_2!A109","CAPACIDAD RESIDUAL")</f>
        <v>CAPACIDAD RESIDUAL</v>
      </c>
      <c r="F8" s="210"/>
      <c r="G8" s="211"/>
      <c r="H8" s="194"/>
      <c r="I8" s="186" t="str">
        <f>HYPERLINK("#Integrante_2!N162","DISCAPACIDAD")</f>
        <v>DISCAPACIDAD</v>
      </c>
      <c r="J8" s="190"/>
      <c r="K8" s="186" t="str">
        <f>HYPERLINK("#Integrante_2!A188","TRAYECTORIA")</f>
        <v>TRAYECTORIA</v>
      </c>
      <c r="L8" s="189"/>
      <c r="M8" s="36"/>
      <c r="N8" s="36"/>
      <c r="O8" s="43"/>
    </row>
    <row r="9" spans="1:20" ht="30.75" customHeight="1" thickBot="1" x14ac:dyDescent="0.3">
      <c r="A9" s="192"/>
      <c r="B9" s="186" t="str">
        <f>HYPERLINK("#Integrante_2!I20","DATOS CONTRATO INVITACIÓN")</f>
        <v>DATOS CONTRATO INVITACIÓN</v>
      </c>
      <c r="C9" s="189"/>
      <c r="D9" s="189"/>
      <c r="E9" s="209" t="str">
        <f>HYPERLINK("#Integrante_2!A162","TALENTO HUMANO")</f>
        <v>TALENTO HUMANO</v>
      </c>
      <c r="F9" s="210"/>
      <c r="G9" s="211"/>
      <c r="H9" s="194"/>
      <c r="I9" s="186" t="str">
        <f>HYPERLINK("#Integrante_2!B176","CONTRAPARTIDA ADICIONAL")</f>
        <v>CONTRAPARTIDA ADICIONAL</v>
      </c>
      <c r="J9" s="191"/>
      <c r="K9" s="186" t="str">
        <f>HYPERLINK("#Integrante_2!A199","ACEPTACIÓN")</f>
        <v>ACEPTACIÓN</v>
      </c>
      <c r="L9" s="189"/>
      <c r="M9" s="36"/>
      <c r="N9" s="36"/>
      <c r="O9" s="43"/>
    </row>
    <row r="10" spans="1:20" ht="30.75" customHeight="1" thickBot="1" x14ac:dyDescent="0.3">
      <c r="A10" s="192"/>
      <c r="B10" s="186" t="str">
        <f>HYPERLINK("#Integrante_2!B48","EXPERIENCIA TERRITORIAL")</f>
        <v>EXPERIENCIA TERRITORIAL</v>
      </c>
      <c r="C10" s="189"/>
      <c r="D10" s="189"/>
      <c r="E10" s="209" t="str">
        <f>HYPERLINK("#Integrante_2!F162","INFRAESTRUCTURA")</f>
        <v>INFRAESTRUCTURA</v>
      </c>
      <c r="F10" s="210"/>
      <c r="G10" s="211"/>
      <c r="H10" s="194"/>
      <c r="I10" s="186" t="str">
        <f>HYPERLINK("#Integrante_2!L176","VALOR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t="s">
        <v>2723</v>
      </c>
      <c r="D15" s="35"/>
      <c r="E15" s="35"/>
      <c r="F15" s="5"/>
      <c r="G15" s="32" t="s">
        <v>1168</v>
      </c>
      <c r="H15" s="105" t="s">
        <v>187</v>
      </c>
      <c r="I15" s="32" t="s">
        <v>2629</v>
      </c>
      <c r="J15" s="110" t="s">
        <v>2637</v>
      </c>
      <c r="L15" s="202" t="s">
        <v>8</v>
      </c>
      <c r="M15" s="202"/>
      <c r="N15" s="184">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v>901333803</v>
      </c>
      <c r="C20" s="5"/>
      <c r="D20" s="169"/>
      <c r="E20" s="161" t="s">
        <v>2669</v>
      </c>
      <c r="F20" s="195" t="s">
        <v>2681</v>
      </c>
      <c r="G20" s="5"/>
      <c r="H20" s="212"/>
      <c r="I20" s="150" t="s">
        <v>1156</v>
      </c>
      <c r="J20" s="151" t="s">
        <v>188</v>
      </c>
      <c r="K20" s="152">
        <v>692846700</v>
      </c>
      <c r="L20" s="153">
        <v>44193</v>
      </c>
      <c r="M20" s="153">
        <v>44200</v>
      </c>
      <c r="N20" s="136">
        <f>+(M20-L20)/30</f>
        <v>0.23333333333333334</v>
      </c>
      <c r="O20" s="139"/>
      <c r="U20" s="135"/>
      <c r="V20" s="107">
        <f ca="1">NOW()</f>
        <v>44200.503180208332</v>
      </c>
      <c r="W20" s="107">
        <f ca="1">NOW()</f>
        <v>44200.503180208332</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str">
        <f>VLOOKUP(B20,EAS!A2:B1439,2,0)</f>
        <v>FUNDACION MUJERES DE PAZ</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t="s">
        <v>2724</v>
      </c>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2659</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t="s">
        <v>2699</v>
      </c>
      <c r="C48" s="126" t="s">
        <v>32</v>
      </c>
      <c r="D48" s="123" t="s">
        <v>2702</v>
      </c>
      <c r="E48" s="146">
        <v>42019</v>
      </c>
      <c r="F48" s="146">
        <v>42353</v>
      </c>
      <c r="G48" s="173">
        <f>IF(AND(E48&lt;&gt;"",F48&lt;&gt;""),((F48-E48)/30),"")</f>
        <v>11.133333333333333</v>
      </c>
      <c r="H48" s="124" t="s">
        <v>2707</v>
      </c>
      <c r="I48" s="123" t="s">
        <v>453</v>
      </c>
      <c r="J48" s="123" t="s">
        <v>963</v>
      </c>
      <c r="K48" s="125">
        <v>11770000</v>
      </c>
      <c r="L48" s="126" t="s">
        <v>1148</v>
      </c>
      <c r="M48" s="182">
        <v>1</v>
      </c>
      <c r="N48" s="126" t="s">
        <v>2639</v>
      </c>
      <c r="O48" s="126" t="s">
        <v>26</v>
      </c>
      <c r="P48" s="80"/>
    </row>
    <row r="49" spans="1:16" s="6" customFormat="1" ht="24.75" customHeight="1" x14ac:dyDescent="0.25">
      <c r="A49" s="144">
        <v>2</v>
      </c>
      <c r="B49" s="124" t="s">
        <v>2700</v>
      </c>
      <c r="C49" s="126" t="s">
        <v>32</v>
      </c>
      <c r="D49" s="123" t="s">
        <v>2703</v>
      </c>
      <c r="E49" s="146">
        <v>41307</v>
      </c>
      <c r="F49" s="146">
        <v>42037</v>
      </c>
      <c r="G49" s="173">
        <f t="shared" ref="G49:G107" si="1">IF(AND(E49&lt;&gt;"",F49&lt;&gt;""),((F49-E49)/30),"")</f>
        <v>24.333333333333332</v>
      </c>
      <c r="H49" s="124" t="s">
        <v>2708</v>
      </c>
      <c r="I49" s="123" t="s">
        <v>453</v>
      </c>
      <c r="J49" s="123" t="s">
        <v>963</v>
      </c>
      <c r="K49" s="125">
        <v>0</v>
      </c>
      <c r="L49" s="126" t="s">
        <v>1148</v>
      </c>
      <c r="M49" s="182">
        <v>1</v>
      </c>
      <c r="N49" s="126" t="s">
        <v>2639</v>
      </c>
      <c r="O49" s="126" t="s">
        <v>26</v>
      </c>
      <c r="P49" s="80"/>
    </row>
    <row r="50" spans="1:16" s="6" customFormat="1" ht="24.75" customHeight="1" x14ac:dyDescent="0.25">
      <c r="A50" s="144">
        <v>3</v>
      </c>
      <c r="B50" s="124" t="s">
        <v>2701</v>
      </c>
      <c r="C50" s="126" t="s">
        <v>32</v>
      </c>
      <c r="D50" s="123" t="s">
        <v>2704</v>
      </c>
      <c r="E50" s="146">
        <v>42614</v>
      </c>
      <c r="F50" s="146">
        <v>43373</v>
      </c>
      <c r="G50" s="173">
        <f t="shared" si="1"/>
        <v>25.3</v>
      </c>
      <c r="H50" s="121" t="s">
        <v>2709</v>
      </c>
      <c r="I50" s="123" t="s">
        <v>453</v>
      </c>
      <c r="J50" s="123" t="s">
        <v>963</v>
      </c>
      <c r="K50" s="125">
        <v>31200000</v>
      </c>
      <c r="L50" s="126" t="s">
        <v>1148</v>
      </c>
      <c r="M50" s="182">
        <v>1</v>
      </c>
      <c r="N50" s="126" t="s">
        <v>2639</v>
      </c>
      <c r="O50" s="126" t="s">
        <v>26</v>
      </c>
      <c r="P50" s="80"/>
    </row>
    <row r="51" spans="1:16" s="6" customFormat="1" ht="24.75" customHeight="1" outlineLevel="1" x14ac:dyDescent="0.25">
      <c r="A51" s="144">
        <v>4</v>
      </c>
      <c r="B51" s="124" t="s">
        <v>2701</v>
      </c>
      <c r="C51" s="126" t="s">
        <v>32</v>
      </c>
      <c r="D51" s="123" t="s">
        <v>2705</v>
      </c>
      <c r="E51" s="146">
        <v>43344</v>
      </c>
      <c r="F51" s="146">
        <v>43799</v>
      </c>
      <c r="G51" s="173">
        <f t="shared" si="1"/>
        <v>15.166666666666666</v>
      </c>
      <c r="H51" s="124" t="s">
        <v>2709</v>
      </c>
      <c r="I51" s="123" t="s">
        <v>453</v>
      </c>
      <c r="J51" s="123" t="s">
        <v>963</v>
      </c>
      <c r="K51" s="125">
        <v>16900000</v>
      </c>
      <c r="L51" s="126" t="s">
        <v>1148</v>
      </c>
      <c r="M51" s="182">
        <v>1</v>
      </c>
      <c r="N51" s="126" t="s">
        <v>2639</v>
      </c>
      <c r="O51" s="126" t="s">
        <v>26</v>
      </c>
      <c r="P51" s="80"/>
    </row>
    <row r="52" spans="1:16" s="7" customFormat="1" ht="24.75" customHeight="1" outlineLevel="1" x14ac:dyDescent="0.25">
      <c r="A52" s="145">
        <v>5</v>
      </c>
      <c r="B52" s="124" t="s">
        <v>2701</v>
      </c>
      <c r="C52" s="126" t="s">
        <v>32</v>
      </c>
      <c r="D52" s="123" t="s">
        <v>2706</v>
      </c>
      <c r="E52" s="146">
        <v>36526</v>
      </c>
      <c r="F52" s="146">
        <v>38717</v>
      </c>
      <c r="G52" s="173">
        <f t="shared" si="1"/>
        <v>73.033333333333331</v>
      </c>
      <c r="H52" s="121" t="s">
        <v>2710</v>
      </c>
      <c r="I52" s="123" t="s">
        <v>453</v>
      </c>
      <c r="J52" s="123" t="s">
        <v>963</v>
      </c>
      <c r="K52" s="125">
        <v>33943200</v>
      </c>
      <c r="L52" s="126" t="s">
        <v>1148</v>
      </c>
      <c r="M52" s="182">
        <v>1</v>
      </c>
      <c r="N52" s="126" t="s">
        <v>2639</v>
      </c>
      <c r="O52" s="126" t="s">
        <v>26</v>
      </c>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2"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6"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HYPERLINK("#Integrante_2!A1","INICIO")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2660</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+IF(AND(K114&gt;0,O114="Ejecución"),(K114/877802)*Tabla283[[#This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60" si="3">IF(AND(E115&lt;&gt;"",F115&lt;&gt;""),((F115-E115)/30),"")</f>
        <v/>
      </c>
      <c r="H115" s="124"/>
      <c r="I115" s="123"/>
      <c r="J115" s="123"/>
      <c r="K115" s="68"/>
      <c r="L115" s="102" t="str">
        <f>+IF(AND(K115&gt;0,O115="Ejecución"),(K115/877802)*Tabla283[[#This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+IF(AND(K116&gt;0,O116="Ejecución"),(K116/877802)*Tabla283[[#This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+IF(AND(K117&gt;0,O117="Ejecución"),(K117/877802)*Tabla283[[#This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+IF(AND(K118&gt;0,O118="Ejecución"),(K118/877802)*Tabla283[[#This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+IF(AND(K119&gt;0,O119="Ejecución"),(K119/877802)*Tabla283[[#This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+IF(AND(K120&gt;0,O120="Ejecución"),(K120/877802)*Tabla283[[#This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+IF(AND(K121&gt;0,O121="Ejecución"),(K121/877802)*Tabla283[[#This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+IF(AND(K122&gt;0,O122="Ejecución"),(K122/877802)*Tabla283[[#This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+IF(AND(K123&gt;0,O123="Ejecución"),(K123/877802)*Tabla283[[#This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+IF(AND(K124&gt;0,O124="Ejecución"),(K124/877802)*Tabla283[[#This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+IF(AND(K125&gt;0,O125="Ejecución"),(K125/877802)*Tabla283[[#This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+IF(AND(K126&gt;0,O126="Ejecución"),(K126/877802)*Tabla283[[#This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+IF(AND(K127&gt;0,O127="Ejecución"),(K127/877802)*Tabla283[[#This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+IF(AND(K128&gt;0,O128="Ejecución"),(K128/877802)*Tabla283[[#This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+IF(AND(K129&gt;0,O129="Ejecución"),(K129/877802)*Tabla283[[#This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+IF(AND(K130&gt;0,O130="Ejecución"),(K130/877802)*Tabla283[[#This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+IF(AND(K131&gt;0,O131="Ejecución"),(K131/877802)*Tabla283[[#This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+IF(AND(K132&gt;0,O132="Ejecución"),(K132/877802)*Tabla283[[#This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+IF(AND(K133&gt;0,O133="Ejecución"),(K133/877802)*Tabla283[[#This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+IF(AND(K134&gt;0,O134="Ejecución"),(K134/877802)*Tabla283[[#This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+IF(AND(K135&gt;0,O135="Ejecución"),(K135/877802)*Tabla283[[#This Row],[% participación]],IF(AND(K135&gt;0,O135&lt;&gt;"Ejecución"),"-",""))</f>
        <v/>
      </c>
      <c r="M135" s="126"/>
      <c r="N135" s="182"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+IF(AND(K136&gt;0,O136="Ejecución"),(K136/877802)*Tabla283[[#This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+IF(AND(K137&gt;0,O137="Ejecución"),(K137/877802)*Tabla283[[#This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+IF(AND(K138&gt;0,O138="Ejecución"),(K138/877802)*Tabla283[[#This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+IF(AND(K139&gt;0,O139="Ejecución"),(K139/877802)*Tabla283[[#This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+IF(AND(K140&gt;0,O140="Ejecución"),(K140/877802)*Tabla283[[#This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+IF(AND(K141&gt;0,O141="Ejecución"),(K141/877802)*Tabla283[[#This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+IF(AND(K142&gt;0,O142="Ejecución"),(K142/877802)*Tabla283[[#This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+IF(AND(K143&gt;0,O143="Ejecución"),(K143/877802)*Tabla283[[#This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+IF(AND(K144&gt;0,O144="Ejecución"),(K144/877802)*Tabla283[[#This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+IF(AND(K145&gt;0,O145="Ejecución"),(K145/877802)*Tabla283[[#This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+IF(AND(K146&gt;0,O146="Ejecución"),(K146/877802)*Tabla283[[#This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+IF(AND(K147&gt;0,O147="Ejecución"),(K147/877802)*Tabla283[[#This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+IF(AND(K148&gt;0,O148="Ejecución"),(K148/877802)*Tabla283[[#This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+IF(AND(K149&gt;0,O149="Ejecución"),(K149/877802)*Tabla283[[#This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+IF(AND(K150&gt;0,O150="Ejecución"),(K150/877802)*Tabla283[[#This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+IF(AND(K151&gt;0,O151="Ejecución"),(K151/877802)*Tabla283[[#This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+IF(AND(K152&gt;0,O152="Ejecución"),(K152/877802)*Tabla283[[#This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+IF(AND(K153&gt;0,O153="Ejecución"),(K153/877802)*Tabla283[[#This Row],[% participación]],IF(AND(K153&gt;0,O153&lt;&gt;"Ejecución"),"-",""))</f>
        <v/>
      </c>
      <c r="M153" s="126"/>
      <c r="N153" s="182" t="str">
        <f t="shared" si="4"/>
        <v/>
      </c>
      <c r="O153" s="178" t="s">
        <v>1150</v>
      </c>
      <c r="P153" s="81"/>
    </row>
    <row r="154" spans="1:16" s="7" customFormat="1" ht="24.75"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+IF(AND(K154&gt;0,O154="Ejecución"),(K154/877802)*Tabla283[[#This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+IF(AND(K155&gt;0,O155="Ejecución"),(K155/877802)*Tabla283[[#This Row],[% participación]],IF(AND(K155&gt;0,O155&lt;&gt;"Ejecución"),"-",""))</f>
        <v/>
      </c>
      <c r="M155" s="126"/>
      <c r="N155" s="182" t="str">
        <f t="shared" si="4"/>
        <v/>
      </c>
      <c r="O155" s="178" t="s">
        <v>1150</v>
      </c>
      <c r="P155" s="81"/>
    </row>
    <row r="156" spans="1:16" s="7" customFormat="1" ht="24"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+IF(AND(K156&gt;0,O156="Ejecución"),(K156/877802)*Tabla283[[#This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+IF(AND(K157&gt;0,O157="Ejecución"),(K157/877802)*Tabla283[[#This Row],[% participación]],IF(AND(K157&gt;0,O157&lt;&gt;"Ejecución"),"-",""))</f>
        <v/>
      </c>
      <c r="M157" s="126"/>
      <c r="N157" s="182" t="str">
        <f t="shared" si="4"/>
        <v/>
      </c>
      <c r="O157" s="178" t="s">
        <v>1150</v>
      </c>
      <c r="P157" s="81"/>
    </row>
    <row r="158" spans="1:16" s="7" customFormat="1" ht="24.75" customHeight="1" outlineLevel="1" x14ac:dyDescent="0.25">
      <c r="A158" s="145">
        <v>45</v>
      </c>
      <c r="B158" s="176" t="s">
        <v>2671</v>
      </c>
      <c r="C158" s="177" t="s">
        <v>31</v>
      </c>
      <c r="D158" s="123"/>
      <c r="E158" s="146"/>
      <c r="F158" s="146"/>
      <c r="G158" s="173" t="str">
        <f t="shared" si="3"/>
        <v/>
      </c>
      <c r="H158" s="124"/>
      <c r="I158" s="123"/>
      <c r="J158" s="123"/>
      <c r="K158" s="68"/>
      <c r="L158" s="102" t="str">
        <f>+IF(AND(K158&gt;0,O158="Ejecución"),(K158/877802)*Tabla283[[#This Row],[% participación]],IF(AND(K158&gt;0,O158&lt;&gt;"Ejecución"),"-",""))</f>
        <v/>
      </c>
      <c r="M158" s="126"/>
      <c r="N158" s="182" t="str">
        <f t="shared" si="4"/>
        <v/>
      </c>
      <c r="O158" s="178" t="s">
        <v>1150</v>
      </c>
      <c r="P158" s="81"/>
    </row>
    <row r="159" spans="1:16" s="7" customFormat="1" ht="24.75" customHeight="1" outlineLevel="1" x14ac:dyDescent="0.25">
      <c r="A159" s="145">
        <v>46</v>
      </c>
      <c r="B159" s="176" t="s">
        <v>2671</v>
      </c>
      <c r="C159" s="177" t="s">
        <v>31</v>
      </c>
      <c r="D159" s="123"/>
      <c r="E159" s="146"/>
      <c r="F159" s="146"/>
      <c r="G159" s="173" t="str">
        <f t="shared" si="3"/>
        <v/>
      </c>
      <c r="H159" s="124"/>
      <c r="I159" s="123"/>
      <c r="J159" s="123"/>
      <c r="K159" s="68"/>
      <c r="L159" s="102" t="str">
        <f>+IF(AND(K159&gt;0,O159="Ejecución"),(K159/877802)*Tabla283[[#This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2671</v>
      </c>
      <c r="C160" s="177" t="s">
        <v>31</v>
      </c>
      <c r="D160" s="123"/>
      <c r="E160" s="146"/>
      <c r="F160" s="146"/>
      <c r="G160" s="173" t="str">
        <f t="shared" si="3"/>
        <v/>
      </c>
      <c r="H160" s="124"/>
      <c r="I160" s="123"/>
      <c r="J160" s="123"/>
      <c r="K160" s="68"/>
      <c r="L160" s="102" t="str">
        <f>+IF(AND(K160&gt;0,O160="Ejecución"),(K160/877802)*Tabla283[[#This Row],[% participación]],IF(AND(K160&gt;0,O160&lt;&gt;"Ejecución"),"-",""))</f>
        <v/>
      </c>
      <c r="M160" s="126"/>
      <c r="N160" s="182" t="str">
        <f t="shared" si="4"/>
        <v/>
      </c>
      <c r="O160" s="178" t="s">
        <v>1150</v>
      </c>
      <c r="P160" s="81"/>
    </row>
    <row r="161" spans="1:28" ht="23.1" customHeight="1" thickBot="1" x14ac:dyDescent="0.3">
      <c r="O161" s="186" t="str">
        <f>HYPERLINK("#Integrante_2!A1","INICIO")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8"/>
    </row>
    <row r="163" spans="1:28" ht="51.75" customHeight="1" x14ac:dyDescent="0.25">
      <c r="A163" s="249" t="s">
        <v>2664</v>
      </c>
      <c r="B163" s="250"/>
      <c r="C163" s="250"/>
      <c r="D163" s="250"/>
      <c r="E163" s="251"/>
      <c r="F163" s="252" t="s">
        <v>2665</v>
      </c>
      <c r="G163" s="252"/>
      <c r="H163" s="252"/>
      <c r="I163" s="249" t="s">
        <v>2635</v>
      </c>
      <c r="J163" s="250"/>
      <c r="K163" s="250"/>
      <c r="L163" s="250"/>
      <c r="M163" s="250"/>
      <c r="N163" s="250"/>
      <c r="O163" s="251"/>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9" t="s">
        <v>1148</v>
      </c>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t="s">
        <v>26</v>
      </c>
      <c r="E167" s="8"/>
      <c r="F167" s="5"/>
      <c r="G167" s="109" t="s">
        <v>26</v>
      </c>
      <c r="I167" s="256" t="s">
        <v>2648</v>
      </c>
      <c r="J167" s="257"/>
      <c r="K167" s="257"/>
      <c r="L167" s="257"/>
      <c r="M167" s="257"/>
      <c r="N167" s="257"/>
      <c r="O167" s="258"/>
      <c r="U167" s="51"/>
    </row>
    <row r="168" spans="1:28" x14ac:dyDescent="0.25">
      <c r="A168" s="9"/>
      <c r="B168" s="267" t="s">
        <v>2662</v>
      </c>
      <c r="C168" s="267"/>
      <c r="D168" s="267"/>
      <c r="E168" s="8"/>
      <c r="F168" s="5"/>
      <c r="H168" s="83" t="s">
        <v>2661</v>
      </c>
      <c r="I168" s="256"/>
      <c r="J168" s="257"/>
      <c r="K168" s="257"/>
      <c r="L168" s="257"/>
      <c r="M168" s="257"/>
      <c r="N168" s="257"/>
      <c r="O168" s="25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8"/>
      <c r="P172" s="78"/>
    </row>
    <row r="173" spans="1:28" ht="15" customHeight="1" x14ac:dyDescent="0.25">
      <c r="A173" s="224" t="s">
        <v>2676</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2670</v>
      </c>
      <c r="C176" s="259"/>
      <c r="D176" s="259"/>
      <c r="E176" s="259"/>
      <c r="F176" s="259"/>
      <c r="G176" s="259"/>
      <c r="H176" s="20"/>
      <c r="I176" s="263" t="s">
        <v>2674</v>
      </c>
      <c r="J176" s="264"/>
      <c r="K176" s="264"/>
      <c r="L176" s="264"/>
      <c r="M176" s="264"/>
      <c r="O176" s="186" t="str">
        <f>HYPERLINK("#Integrante_2!A1","INICIO")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2679</v>
      </c>
      <c r="O177" s="8"/>
      <c r="Q177" s="19"/>
      <c r="R177" s="19"/>
      <c r="S177" s="165"/>
      <c r="T177" s="19"/>
      <c r="U177" s="19"/>
      <c r="V177" s="19"/>
      <c r="W177" s="19"/>
      <c r="X177" s="19"/>
      <c r="Y177" s="19"/>
      <c r="Z177" s="19"/>
      <c r="AA177" s="19"/>
      <c r="AB177" s="19"/>
    </row>
    <row r="178" spans="1:28" ht="23.25" x14ac:dyDescent="0.25">
      <c r="A178" s="9"/>
      <c r="B178" s="260"/>
      <c r="C178" s="261"/>
      <c r="D178" s="262"/>
      <c r="E178" s="165" t="s">
        <v>2621</v>
      </c>
      <c r="F178" s="165" t="s">
        <v>2622</v>
      </c>
      <c r="G178" s="165" t="s">
        <v>2623</v>
      </c>
      <c r="H178" s="5"/>
      <c r="I178" s="260"/>
      <c r="J178" s="261"/>
      <c r="K178" s="261"/>
      <c r="L178" s="262"/>
      <c r="M178" s="242" t="s">
        <v>2622</v>
      </c>
      <c r="O178" s="8"/>
      <c r="Q178" s="19"/>
      <c r="R178" s="19"/>
      <c r="S178" s="165" t="s">
        <v>2623</v>
      </c>
      <c r="T178" s="19"/>
      <c r="U178" s="19"/>
      <c r="V178" s="19"/>
      <c r="W178" s="19"/>
      <c r="X178" s="19"/>
      <c r="Y178" s="19"/>
      <c r="Z178" s="19"/>
      <c r="AA178" s="19"/>
      <c r="AB178" s="19"/>
    </row>
    <row r="179" spans="1:28" ht="23.25" x14ac:dyDescent="0.25">
      <c r="A179" s="9"/>
      <c r="B179" s="230" t="s">
        <v>2670</v>
      </c>
      <c r="C179" s="230"/>
      <c r="D179" s="230"/>
      <c r="E179" s="24">
        <v>0.02</v>
      </c>
      <c r="F179" s="179">
        <v>0.03</v>
      </c>
      <c r="G179" s="180">
        <f>IF(F179&gt;0,SUM(E179+F179),"")</f>
        <v>0.05</v>
      </c>
      <c r="H179" s="5"/>
      <c r="I179" s="221" t="s">
        <v>2674</v>
      </c>
      <c r="J179" s="222"/>
      <c r="K179" s="222"/>
      <c r="L179" s="223"/>
      <c r="M179" s="179">
        <v>0.03</v>
      </c>
      <c r="O179" s="8"/>
      <c r="Q179" s="19"/>
      <c r="R179" s="19"/>
      <c r="S179" s="180">
        <f>IF(M179&gt;0,SUM(L179+M179),"")</f>
        <v>0.03</v>
      </c>
      <c r="T179" s="19"/>
      <c r="U179" s="19"/>
      <c r="V179" s="19"/>
      <c r="W179" s="19"/>
      <c r="X179" s="19"/>
      <c r="Y179" s="19"/>
      <c r="Z179" s="19"/>
      <c r="AA179" s="19"/>
      <c r="AB179" s="19"/>
    </row>
    <row r="180" spans="1:28" ht="23.25" hidden="1" x14ac:dyDescent="0.25">
      <c r="A180" s="9"/>
      <c r="B180" s="230" t="s">
        <v>1165</v>
      </c>
      <c r="C180" s="230"/>
      <c r="D180" s="230"/>
      <c r="E180" s="24">
        <v>0.02</v>
      </c>
      <c r="F180" s="69"/>
      <c r="G180" s="164" t="str">
        <f>IF(F180&gt;0,SUM(E180+F180),"")</f>
        <v/>
      </c>
      <c r="H180" s="5"/>
      <c r="I180" s="221" t="s">
        <v>1169</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64" t="str">
        <f>IF(F181&gt;0,SUM(E181+F181),"")</f>
        <v/>
      </c>
      <c r="H181" s="5"/>
      <c r="I181" s="221" t="s">
        <v>1170</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64" t="str">
        <f>IF(F182&gt;0,SUM(E182+F182),"")</f>
        <v/>
      </c>
      <c r="H182" s="5"/>
      <c r="I182" s="221" t="s">
        <v>1171</v>
      </c>
      <c r="J182" s="222"/>
      <c r="K182" s="223"/>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0.05</v>
      </c>
      <c r="D185" s="170" t="s">
        <v>2633</v>
      </c>
      <c r="E185" s="96">
        <f>+(C185*SUM(K20:K35))</f>
        <v>34642335</v>
      </c>
      <c r="F185" s="94"/>
      <c r="G185" s="95"/>
      <c r="H185" s="90"/>
      <c r="I185" s="92" t="s">
        <v>2632</v>
      </c>
      <c r="J185" s="185">
        <f>M179</f>
        <v>0.03</v>
      </c>
      <c r="K185" s="231" t="s">
        <v>2633</v>
      </c>
      <c r="L185" s="231"/>
      <c r="M185" s="96">
        <f>+J185*K20</f>
        <v>20785401</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8"/>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6" t="s">
        <v>2641</v>
      </c>
      <c r="C192" s="246"/>
      <c r="E192" s="5" t="s">
        <v>20</v>
      </c>
      <c r="H192" s="168" t="s">
        <v>24</v>
      </c>
      <c r="J192" s="5" t="s">
        <v>2642</v>
      </c>
      <c r="K192" s="5"/>
      <c r="M192" s="5"/>
      <c r="N192" s="5"/>
      <c r="O192" s="50"/>
      <c r="Q192" s="155"/>
      <c r="R192" s="156"/>
      <c r="S192" s="156"/>
      <c r="T192" s="155"/>
    </row>
    <row r="193" spans="1:18" x14ac:dyDescent="0.25">
      <c r="A193" s="9"/>
      <c r="C193" s="129">
        <v>43819</v>
      </c>
      <c r="D193" s="5"/>
      <c r="E193" s="128">
        <v>3415</v>
      </c>
      <c r="F193" s="5"/>
      <c r="G193" s="5"/>
      <c r="H193" s="148" t="s">
        <v>2711</v>
      </c>
      <c r="J193" s="5"/>
      <c r="K193" s="129">
        <v>36526</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8"/>
    </row>
    <row r="198" spans="1:18" ht="21.75" thickBot="1" x14ac:dyDescent="0.3">
      <c r="A198" s="9"/>
      <c r="B198" s="5"/>
      <c r="C198" s="5"/>
      <c r="D198" s="5"/>
      <c r="E198" s="5"/>
      <c r="F198" s="5"/>
      <c r="G198" s="5"/>
      <c r="H198" s="5"/>
      <c r="I198" s="5"/>
      <c r="J198" s="5"/>
      <c r="K198" s="5"/>
      <c r="L198" s="5"/>
      <c r="M198" s="5"/>
      <c r="N198" s="5"/>
      <c r="O198" s="186" t="str">
        <f>HYPERLINK("#Integrante_2!A1","INICIO")</f>
        <v>INICIO</v>
      </c>
    </row>
    <row r="199" spans="1:18" ht="231" customHeight="1" x14ac:dyDescent="0.25">
      <c r="A199" s="9"/>
      <c r="B199" s="220" t="s">
        <v>2663</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t="s">
        <v>2712</v>
      </c>
      <c r="J211" s="27" t="s">
        <v>2627</v>
      </c>
      <c r="K211" s="149" t="s">
        <v>2716</v>
      </c>
      <c r="L211" s="21"/>
      <c r="M211" s="21"/>
      <c r="N211" s="21"/>
      <c r="O211" s="8"/>
    </row>
    <row r="212" spans="1:15" x14ac:dyDescent="0.25">
      <c r="A212" s="9"/>
      <c r="B212" s="27" t="s">
        <v>2624</v>
      </c>
      <c r="C212" s="148" t="s">
        <v>2711</v>
      </c>
      <c r="D212" s="21"/>
      <c r="G212" s="27" t="s">
        <v>2626</v>
      </c>
      <c r="H212" s="149" t="s">
        <v>2713</v>
      </c>
      <c r="J212" s="27" t="s">
        <v>2628</v>
      </c>
      <c r="K212" s="148" t="s">
        <v>2717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A197" zoomScale="70" zoomScaleNormal="70" zoomScaleSheetLayoutView="40" zoomScalePageLayoutView="40" workbookViewId="0">
      <selection activeCell="C202" sqref="C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6" t="s">
        <v>2658</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44200.503180208332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HYPERLINK("#Integrante_3!B20","IDENTIFICACIÓN DEL OFERENTE")</f>
        <v>IDENTIFICACIÓN DEL OFERENTE</v>
      </c>
      <c r="C8" s="189"/>
      <c r="D8" s="193"/>
      <c r="E8" s="209" t="str">
        <f>HYPERLINK("#Integrante_3!A109","CAPACIDAD RESIDUAL")</f>
        <v>CAPACIDAD RESIDUAL</v>
      </c>
      <c r="F8" s="210"/>
      <c r="G8" s="211"/>
      <c r="H8" s="194"/>
      <c r="I8" s="186" t="str">
        <f>HYPERLINK("#Integrante_3!N162","DISCAPACIDAD")</f>
        <v>DISCAPACIDAD</v>
      </c>
      <c r="J8" s="190"/>
      <c r="K8" s="186" t="str">
        <f>HYPERLINK("#Integrante_3!A188","TRAYECTORIA")</f>
        <v>TRAYECTORIA</v>
      </c>
      <c r="L8" s="189"/>
      <c r="M8" s="36"/>
      <c r="N8" s="36"/>
      <c r="O8" s="43"/>
    </row>
    <row r="9" spans="1:20" ht="30.75" customHeight="1" thickBot="1" x14ac:dyDescent="0.3">
      <c r="A9" s="192"/>
      <c r="B9" s="186" t="str">
        <f>HYPERLINK("#Integrante_3!I20","DATOS CONTRATO INVITACIÓN")</f>
        <v>DATOS CONTRATO INVITACIÓN</v>
      </c>
      <c r="C9" s="189"/>
      <c r="D9" s="189"/>
      <c r="E9" s="209" t="str">
        <f>HYPERLINK("#Integrante_3!A162","TALENTO HUMANO")</f>
        <v>TALENTO HUMANO</v>
      </c>
      <c r="F9" s="210"/>
      <c r="G9" s="211"/>
      <c r="H9" s="194"/>
      <c r="I9" s="186" t="str">
        <f>HYPERLINK("#Integrante_3!B176","CONTRAPARTIDA ADICIONAL")</f>
        <v>CONTRAPARTIDA ADICIONAL</v>
      </c>
      <c r="J9" s="191"/>
      <c r="K9" s="186" t="str">
        <f>HYPERLINK("#Integrante_3!A199","ACEPTACIÓN")</f>
        <v>ACEPTACIÓN</v>
      </c>
      <c r="L9" s="189"/>
      <c r="M9" s="36"/>
      <c r="N9" s="36"/>
      <c r="O9" s="43"/>
    </row>
    <row r="10" spans="1:20" ht="30.75" customHeight="1" thickBot="1" x14ac:dyDescent="0.3">
      <c r="A10" s="192"/>
      <c r="B10" s="186" t="str">
        <f>HYPERLINK("#Integrante_3!B48","EXPERIENCIA TERRITORIAL")</f>
        <v>EXPERIENCIA TERRITORIAL</v>
      </c>
      <c r="C10" s="189"/>
      <c r="D10" s="189"/>
      <c r="E10" s="209" t="str">
        <f>HYPERLINK("#Integrante_3!F162","INFRAESTRUCTURA")</f>
        <v>INFRAESTRUCTURA</v>
      </c>
      <c r="F10" s="210"/>
      <c r="G10" s="211"/>
      <c r="H10" s="194"/>
      <c r="I10" s="186" t="str">
        <f>HYPERLINK("#Integrante_3!L176","VALOR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2" t="s">
        <v>8</v>
      </c>
      <c r="M15" s="202"/>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12"/>
      <c r="I20" s="150"/>
      <c r="J20" s="151"/>
      <c r="K20" s="152"/>
      <c r="L20" s="153"/>
      <c r="M20" s="153"/>
      <c r="N20" s="136">
        <f>+(M20-L20)/30</f>
        <v>0</v>
      </c>
      <c r="O20" s="139"/>
      <c r="U20" s="135"/>
      <c r="V20" s="107">
        <f ca="1">NOW()</f>
        <v>44200.503180208332</v>
      </c>
      <c r="W20" s="107">
        <f ca="1">NOW()</f>
        <v>44200.503180208332</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e">
        <f>VLOOKUP(B20,EAS!A2:B1439,2,0)</f>
        <v>#N/A</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2659</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HYPERLINK("#Integrante_3!A1","INICIO")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2660</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+IF(AND(K114&gt;0,O114="Ejecución"),(K114/877802)*Tabla286[[#This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+IF(AND(K115&gt;0,O115="Ejecución"),(K115/877802)*Tabla286[[#This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+IF(AND(K116&gt;0,O116="Ejecución"),(K116/877802)*Tabla286[[#This Row],[% participación]],IF(AND(K116&gt;0,O116&lt;&gt;"Ejecución"),"-",""))</f>
        <v/>
      </c>
      <c r="M116" s="126"/>
      <c r="N116" s="182" t="str">
        <f t="shared" ref="N116:N158"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+IF(AND(K117&gt;0,O117="Ejecución"),(K117/877802)*Tabla286[[#This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+IF(AND(K118&gt;0,O118="Ejecución"),(K118/877802)*Tabla286[[#This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+IF(AND(K119&gt;0,O119="Ejecución"),(K119/877802)*Tabla286[[#This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+IF(AND(K120&gt;0,O120="Ejecución"),(K120/877802)*Tabla286[[#This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+IF(AND(K121&gt;0,O121="Ejecución"),(K121/877802)*Tabla286[[#This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+IF(AND(K122&gt;0,O122="Ejecución"),(K122/877802)*Tabla286[[#This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+IF(AND(K123&gt;0,O123="Ejecución"),(K123/877802)*Tabla286[[#This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+IF(AND(K124&gt;0,O124="Ejecución"),(K124/877802)*Tabla286[[#This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+IF(AND(K125&gt;0,O125="Ejecución"),(K125/877802)*Tabla286[[#This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+IF(AND(K126&gt;0,O126="Ejecución"),(K126/877802)*Tabla286[[#This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+IF(AND(K127&gt;0,O127="Ejecución"),(K127/877802)*Tabla286[[#This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+IF(AND(K128&gt;0,O128="Ejecución"),(K128/877802)*Tabla286[[#This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+IF(AND(K129&gt;0,O129="Ejecución"),(K129/877802)*Tabla286[[#This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+IF(AND(K130&gt;0,O130="Ejecución"),(K130/877802)*Tabla286[[#This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+IF(AND(K131&gt;0,O131="Ejecución"),(K131/877802)*Tabla286[[#This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+IF(AND(K132&gt;0,O132="Ejecución"),(K132/877802)*Tabla286[[#This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+IF(AND(K133&gt;0,O133="Ejecución"),(K133/877802)*Tabla286[[#This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+IF(AND(K134&gt;0,O134="Ejecución"),(K134/877802)*Tabla286[[#This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IF(AND(E135&lt;&gt;"",F135&lt;&gt;""),((F135-E135)/30),"")</f>
        <v/>
      </c>
      <c r="H135" s="124"/>
      <c r="I135" s="123"/>
      <c r="J135" s="123"/>
      <c r="K135" s="68"/>
      <c r="L135" s="102" t="str">
        <f>+IF(AND(K135&gt;0,O135="Ejecución"),(K135/877802)*Tabla286[[#This Row],[% participación]],IF(AND(K135&gt;0,O135&lt;&gt;"Ejecución"),"-",""))</f>
        <v/>
      </c>
      <c r="M135" s="126"/>
      <c r="N135" s="182" t="str">
        <f>+IF(M134="No",1,IF(M134="Si","Ingrese %",""))</f>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+IF(AND(K136&gt;0,O136="Ejecución"),(K136/877802)*Tabla286[[#This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+IF(AND(K137&gt;0,O137="Ejecución"),(K137/877802)*Tabla286[[#This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+IF(AND(K138&gt;0,O138="Ejecución"),(K138/877802)*Tabla286[[#This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+IF(AND(K139&gt;0,O139="Ejecución"),(K139/877802)*Tabla286[[#This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+IF(AND(K140&gt;0,O140="Ejecución"),(K140/877802)*Tabla286[[#This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+IF(AND(K141&gt;0,O141="Ejecución"),(K141/877802)*Tabla286[[#This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+IF(AND(K142&gt;0,O142="Ejecución"),(K142/877802)*Tabla286[[#This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+IF(AND(K143&gt;0,O143="Ejecución"),(K143/877802)*Tabla286[[#This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+IF(AND(K144&gt;0,O144="Ejecución"),(K144/877802)*Tabla286[[#This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+IF(AND(K145&gt;0,O145="Ejecución"),(K145/877802)*Tabla286[[#This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+IF(AND(K146&gt;0,O146="Ejecución"),(K146/877802)*Tabla286[[#This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+IF(AND(K147&gt;0,O147="Ejecución"),(K147/877802)*Tabla286[[#This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+IF(AND(K148&gt;0,O148="Ejecución"),(K148/877802)*Tabla286[[#This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+IF(AND(K149&gt;0,O149="Ejecución"),(K149/877802)*Tabla286[[#This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+IF(AND(K150&gt;0,O150="Ejecución"),(K150/877802)*Tabla286[[#This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+IF(AND(K151&gt;0,O151="Ejecución"),(K151/877802)*Tabla286[[#This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+IF(AND(K152&gt;0,O152="Ejecución"),(K152/877802)*Tabla286[[#This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+IF(AND(K153&gt;0,O153="Ejecución"),(K153/877802)*Tabla286[[#This Row],[% participación]],IF(AND(K153&gt;0,O153&lt;&gt;"Ejecución"),"-",""))</f>
        <v/>
      </c>
      <c r="M153" s="126"/>
      <c r="N153" s="182" t="str">
        <f t="shared" si="4"/>
        <v/>
      </c>
      <c r="O153" s="178" t="s">
        <v>1150</v>
      </c>
      <c r="P153" s="81"/>
    </row>
    <row r="154" spans="1:16" s="7" customFormat="1" ht="24"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+IF(AND(K154&gt;0,O154="Ejecución"),(K154/877802)*Tabla286[[#This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+IF(AND(K155&gt;0,O155="Ejecución"),(K155/877802)*Tabla286[[#This Row],[% participación]],IF(AND(K155&gt;0,O155&lt;&gt;"Ejecución"),"-",""))</f>
        <v/>
      </c>
      <c r="M155" s="126"/>
      <c r="N155" s="182" t="str">
        <f t="shared" si="4"/>
        <v/>
      </c>
      <c r="O155" s="178" t="s">
        <v>1150</v>
      </c>
      <c r="P155" s="81"/>
    </row>
    <row r="156" spans="1:16" s="7" customFormat="1" ht="24.75"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+IF(AND(K156&gt;0,O156="Ejecución"),(K156/877802)*Tabla286[[#This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+IF(AND(K157&gt;0,O157="Ejecución"),(K157/877802)*Tabla286[[#This Row],[% participación]],IF(AND(K157&gt;0,O157&lt;&gt;"Ejecución"),"-",""))</f>
        <v/>
      </c>
      <c r="M157" s="126"/>
      <c r="N157" s="182" t="str">
        <f t="shared" si="4"/>
        <v/>
      </c>
      <c r="O157" s="178" t="s">
        <v>1150</v>
      </c>
      <c r="P157" s="81"/>
    </row>
    <row r="158" spans="1:16" s="7" customFormat="1" ht="24.75" customHeight="1" outlineLevel="1" thickBot="1" x14ac:dyDescent="0.3">
      <c r="A158" s="145">
        <v>45</v>
      </c>
      <c r="B158" s="176" t="s">
        <v>2671</v>
      </c>
      <c r="C158" s="177" t="s">
        <v>31</v>
      </c>
      <c r="D158" s="123"/>
      <c r="E158" s="146"/>
      <c r="F158" s="146"/>
      <c r="G158" s="173" t="str">
        <f t="shared" si="3"/>
        <v/>
      </c>
      <c r="H158" s="124"/>
      <c r="I158" s="123"/>
      <c r="J158" s="123"/>
      <c r="K158" s="68"/>
      <c r="L158" s="102" t="str">
        <f>+IF(AND(K158&gt;0,O158="Ejecución"),(K158/877802)*Tabla286[[#This Row],[% participación]],IF(AND(K158&gt;0,O158&lt;&gt;"Ejecución"),"-",""))</f>
        <v/>
      </c>
      <c r="M158" s="126"/>
      <c r="N158" s="182" t="str">
        <f t="shared" si="4"/>
        <v/>
      </c>
      <c r="O158" s="178" t="s">
        <v>1150</v>
      </c>
      <c r="P158" s="81"/>
    </row>
    <row r="159" spans="1:16" ht="23.1" customHeight="1" thickBot="1" x14ac:dyDescent="0.3">
      <c r="O159" s="186" t="str">
        <f>HYPERLINK("#Integrante_3!A1","INICIO")</f>
        <v>INICIO</v>
      </c>
    </row>
    <row r="160" spans="1:16" s="19" customFormat="1" ht="31.5" customHeight="1" thickBot="1" x14ac:dyDescent="0.3">
      <c r="A160" s="203" t="s">
        <v>13</v>
      </c>
      <c r="B160" s="204"/>
      <c r="C160" s="204"/>
      <c r="D160" s="204"/>
      <c r="E160" s="208"/>
      <c r="F160" s="204" t="s">
        <v>15</v>
      </c>
      <c r="G160" s="204"/>
      <c r="H160" s="204"/>
      <c r="I160" s="203" t="s">
        <v>16</v>
      </c>
      <c r="J160" s="204"/>
      <c r="K160" s="204"/>
      <c r="L160" s="204"/>
      <c r="M160" s="204"/>
      <c r="N160" s="204"/>
      <c r="O160" s="208"/>
      <c r="P160" s="78"/>
    </row>
    <row r="161" spans="1:28" ht="51.75" customHeight="1" x14ac:dyDescent="0.25">
      <c r="A161" s="249" t="s">
        <v>2664</v>
      </c>
      <c r="B161" s="250"/>
      <c r="C161" s="250"/>
      <c r="D161" s="250"/>
      <c r="E161" s="251"/>
      <c r="F161" s="252" t="s">
        <v>2665</v>
      </c>
      <c r="G161" s="252"/>
      <c r="H161" s="252"/>
      <c r="I161" s="249" t="s">
        <v>2635</v>
      </c>
      <c r="J161" s="250"/>
      <c r="K161" s="250"/>
      <c r="L161" s="250"/>
      <c r="M161" s="250"/>
      <c r="N161" s="250"/>
      <c r="O161" s="251"/>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05" t="s">
        <v>2618</v>
      </c>
      <c r="C163" s="205"/>
      <c r="D163" s="205"/>
      <c r="E163" s="8"/>
      <c r="F163" s="5"/>
      <c r="G163" s="253" t="s">
        <v>2618</v>
      </c>
      <c r="H163" s="253"/>
      <c r="I163" s="254" t="s">
        <v>1164</v>
      </c>
      <c r="J163" s="255"/>
      <c r="K163" s="255"/>
      <c r="L163" s="255"/>
      <c r="M163" s="255"/>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56" t="s">
        <v>2648</v>
      </c>
      <c r="J165" s="257"/>
      <c r="K165" s="257"/>
      <c r="L165" s="257"/>
      <c r="M165" s="257"/>
      <c r="N165" s="257"/>
      <c r="O165" s="258"/>
      <c r="U165" s="51"/>
    </row>
    <row r="166" spans="1:28" x14ac:dyDescent="0.25">
      <c r="A166" s="9"/>
      <c r="B166" s="267" t="s">
        <v>2662</v>
      </c>
      <c r="C166" s="267"/>
      <c r="D166" s="267"/>
      <c r="E166" s="8"/>
      <c r="F166" s="5"/>
      <c r="H166" s="83" t="s">
        <v>2661</v>
      </c>
      <c r="I166" s="256"/>
      <c r="J166" s="257"/>
      <c r="K166" s="257"/>
      <c r="L166" s="257"/>
      <c r="M166" s="257"/>
      <c r="N166" s="257"/>
      <c r="O166" s="25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8"/>
      <c r="P170" s="78"/>
    </row>
    <row r="171" spans="1:28" ht="15" customHeight="1" x14ac:dyDescent="0.25">
      <c r="A171" s="224" t="s">
        <v>2676</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9" t="s">
        <v>2670</v>
      </c>
      <c r="C174" s="259"/>
      <c r="D174" s="259"/>
      <c r="E174" s="259"/>
      <c r="F174" s="259"/>
      <c r="G174" s="259"/>
      <c r="H174" s="20"/>
      <c r="I174" s="263" t="s">
        <v>2674</v>
      </c>
      <c r="J174" s="264"/>
      <c r="K174" s="264"/>
      <c r="L174" s="264"/>
      <c r="M174" s="264"/>
      <c r="O174" s="186" t="str">
        <f>HYPERLINK("#Integrante_3!A1","INICIO")</f>
        <v>INICIO</v>
      </c>
      <c r="Q174" s="19"/>
      <c r="R174" s="19"/>
      <c r="S174" s="19"/>
      <c r="T174" s="19"/>
      <c r="U174" s="19"/>
      <c r="V174" s="19"/>
      <c r="W174" s="19"/>
      <c r="X174" s="19"/>
      <c r="Y174" s="19"/>
      <c r="Z174" s="19"/>
      <c r="AA174" s="19"/>
      <c r="AB174" s="19"/>
    </row>
    <row r="175" spans="1:28" ht="23.25" x14ac:dyDescent="0.25">
      <c r="A175" s="9"/>
      <c r="B175" s="232" t="s">
        <v>17</v>
      </c>
      <c r="C175" s="233"/>
      <c r="D175" s="234"/>
      <c r="E175" s="263" t="s">
        <v>2620</v>
      </c>
      <c r="F175" s="264"/>
      <c r="G175" s="265"/>
      <c r="H175" s="5"/>
      <c r="I175" s="232" t="s">
        <v>17</v>
      </c>
      <c r="J175" s="233"/>
      <c r="K175" s="233"/>
      <c r="L175" s="234"/>
      <c r="M175" s="241" t="s">
        <v>2679</v>
      </c>
      <c r="O175" s="8"/>
      <c r="Q175" s="19"/>
      <c r="R175" s="165"/>
      <c r="S175" s="19"/>
      <c r="T175" s="19"/>
      <c r="U175" s="19"/>
      <c r="V175" s="19"/>
      <c r="W175" s="19"/>
      <c r="X175" s="19"/>
      <c r="Y175" s="19"/>
      <c r="Z175" s="19"/>
      <c r="AA175" s="19"/>
      <c r="AB175" s="19"/>
    </row>
    <row r="176" spans="1:28" ht="23.25" x14ac:dyDescent="0.25">
      <c r="A176" s="9"/>
      <c r="B176" s="260"/>
      <c r="C176" s="261"/>
      <c r="D176" s="262"/>
      <c r="E176" s="165" t="s">
        <v>2621</v>
      </c>
      <c r="F176" s="165" t="s">
        <v>2622</v>
      </c>
      <c r="G176" s="165" t="s">
        <v>2623</v>
      </c>
      <c r="H176" s="5"/>
      <c r="I176" s="260"/>
      <c r="J176" s="261"/>
      <c r="K176" s="261"/>
      <c r="L176" s="262"/>
      <c r="M176" s="242"/>
      <c r="O176" s="8"/>
      <c r="Q176" s="19"/>
      <c r="R176" s="165" t="s">
        <v>2623</v>
      </c>
      <c r="S176" s="19"/>
      <c r="T176" s="19"/>
      <c r="U176" s="19"/>
      <c r="V176" s="19"/>
      <c r="W176" s="19"/>
      <c r="X176" s="19"/>
      <c r="Y176" s="19"/>
      <c r="Z176" s="19"/>
      <c r="AA176" s="19"/>
      <c r="AB176" s="19"/>
    </row>
    <row r="177" spans="1:28" ht="23.25" x14ac:dyDescent="0.25">
      <c r="A177" s="9"/>
      <c r="B177" s="230" t="s">
        <v>2670</v>
      </c>
      <c r="C177" s="230"/>
      <c r="D177" s="230"/>
      <c r="E177" s="24">
        <v>0.02</v>
      </c>
      <c r="F177" s="179"/>
      <c r="G177" s="180" t="str">
        <f>IF(F177&gt;0,SUM(E177+F177),"")</f>
        <v/>
      </c>
      <c r="H177" s="5"/>
      <c r="I177" s="221" t="s">
        <v>2674</v>
      </c>
      <c r="J177" s="222"/>
      <c r="K177" s="222"/>
      <c r="L177" s="223"/>
      <c r="M177" s="179"/>
      <c r="O177" s="8"/>
      <c r="Q177" s="19"/>
      <c r="R177" s="180" t="str">
        <f>IF(M177&gt;0,SUM(L177+M177),"")</f>
        <v/>
      </c>
      <c r="S177" s="19"/>
      <c r="T177" s="19"/>
      <c r="U177" s="19"/>
      <c r="V177" s="19"/>
      <c r="W177" s="19"/>
      <c r="X177" s="19"/>
      <c r="Y177" s="19"/>
      <c r="Z177" s="19"/>
      <c r="AA177" s="19"/>
      <c r="AB177" s="19"/>
    </row>
    <row r="178" spans="1:28" ht="23.25" hidden="1" x14ac:dyDescent="0.25">
      <c r="A178" s="9"/>
      <c r="B178" s="230" t="s">
        <v>1165</v>
      </c>
      <c r="C178" s="230"/>
      <c r="D178" s="230"/>
      <c r="E178" s="24">
        <v>0.02</v>
      </c>
      <c r="F178" s="69"/>
      <c r="G178" s="164" t="str">
        <f>IF(F178&gt;0,SUM(E178+F178),"")</f>
        <v/>
      </c>
      <c r="H178" s="5"/>
      <c r="I178" s="221" t="s">
        <v>1169</v>
      </c>
      <c r="J178" s="222"/>
      <c r="K178" s="223"/>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30" t="s">
        <v>1166</v>
      </c>
      <c r="C179" s="230"/>
      <c r="D179" s="230"/>
      <c r="E179" s="24">
        <v>0.02</v>
      </c>
      <c r="F179" s="69"/>
      <c r="G179" s="164" t="str">
        <f>IF(F179&gt;0,SUM(E179+F179),"")</f>
        <v/>
      </c>
      <c r="H179" s="5"/>
      <c r="I179" s="221" t="s">
        <v>1170</v>
      </c>
      <c r="J179" s="222"/>
      <c r="K179" s="223"/>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30" t="s">
        <v>1167</v>
      </c>
      <c r="C180" s="230"/>
      <c r="D180" s="230"/>
      <c r="E180" s="24">
        <v>0.03</v>
      </c>
      <c r="F180" s="69"/>
      <c r="G180" s="164" t="str">
        <f>IF(F180&gt;0,SUM(E180+F180),"")</f>
        <v/>
      </c>
      <c r="H180" s="5"/>
      <c r="I180" s="221" t="s">
        <v>1171</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1" t="s">
        <v>1172</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31" t="s">
        <v>2633</v>
      </c>
      <c r="L183" s="231"/>
      <c r="M183" s="96">
        <f>+J183*K20</f>
        <v>0</v>
      </c>
      <c r="N183" s="97"/>
      <c r="O183" s="98"/>
    </row>
    <row r="184" spans="1:28" ht="15.75" thickBot="1" x14ac:dyDescent="0.3">
      <c r="A184" s="10"/>
      <c r="B184" s="99"/>
      <c r="C184" s="99"/>
      <c r="D184" s="99"/>
      <c r="E184" s="99"/>
      <c r="F184" s="99"/>
      <c r="G184" s="99"/>
      <c r="H184" s="99"/>
      <c r="I184" s="181"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8"/>
      <c r="P186" s="78"/>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46" t="s">
        <v>2641</v>
      </c>
      <c r="C190" s="246"/>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8"/>
      <c r="P195" s="78"/>
    </row>
    <row r="196" spans="1:18" ht="21.75" thickBot="1" x14ac:dyDescent="0.3">
      <c r="A196" s="9"/>
      <c r="B196" s="5"/>
      <c r="C196" s="5"/>
      <c r="D196" s="5"/>
      <c r="E196" s="5"/>
      <c r="F196" s="5"/>
      <c r="G196" s="5"/>
      <c r="H196" s="5"/>
      <c r="I196" s="5"/>
      <c r="J196" s="5"/>
      <c r="K196" s="5"/>
      <c r="L196" s="5"/>
      <c r="M196" s="5"/>
      <c r="N196" s="5"/>
      <c r="O196" s="186" t="str">
        <f>HYPERLINK("#Integrante_3!A1","INICIO")</f>
        <v>INICIO</v>
      </c>
    </row>
    <row r="197" spans="1:18" ht="231" customHeight="1" x14ac:dyDescent="0.25">
      <c r="A197" s="9"/>
      <c r="B197" s="220" t="s">
        <v>2663</v>
      </c>
      <c r="C197" s="220"/>
      <c r="D197" s="220"/>
      <c r="E197" s="220"/>
      <c r="F197" s="220"/>
      <c r="G197" s="220"/>
      <c r="H197" s="220"/>
      <c r="I197" s="220"/>
      <c r="J197" s="220"/>
      <c r="K197" s="220"/>
      <c r="L197" s="220"/>
      <c r="M197" s="220"/>
      <c r="N197" s="220"/>
      <c r="O197" s="8"/>
    </row>
    <row r="198" spans="1:18" x14ac:dyDescent="0.25">
      <c r="A198" s="9"/>
      <c r="B198" s="243"/>
      <c r="C198" s="243"/>
      <c r="D198" s="243"/>
      <c r="E198" s="243"/>
      <c r="F198" s="243"/>
      <c r="G198" s="243"/>
      <c r="H198" s="243"/>
      <c r="I198" s="243"/>
      <c r="J198" s="243"/>
      <c r="K198" s="243"/>
      <c r="L198" s="243"/>
      <c r="M198" s="243"/>
      <c r="N198" s="243"/>
      <c r="O198" s="8"/>
    </row>
    <row r="199" spans="1:18" x14ac:dyDescent="0.25">
      <c r="A199" s="9"/>
      <c r="B199" s="244" t="s">
        <v>2653</v>
      </c>
      <c r="C199" s="245"/>
      <c r="D199" s="245"/>
      <c r="E199" s="245"/>
      <c r="F199" s="245"/>
      <c r="G199" s="245"/>
      <c r="H199" s="245"/>
      <c r="I199" s="245"/>
      <c r="J199" s="245"/>
      <c r="K199" s="245"/>
      <c r="L199" s="245"/>
      <c r="M199" s="245"/>
      <c r="N199" s="245"/>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6" t="s">
        <v>2658</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44200.503180208332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HYPERLINK("#Integrante_4!B20","IDENTIFICACIÓN DEL OFERENTE")</f>
        <v>IDENTIFICACIÓN DEL OFERENTE</v>
      </c>
      <c r="C8" s="189"/>
      <c r="D8" s="193"/>
      <c r="E8" s="209" t="str">
        <f>HYPERLINK("#Integrante_4!A109","CAPACIDAD RESIDUAL")</f>
        <v>CAPACIDAD RESIDUAL</v>
      </c>
      <c r="F8" s="210"/>
      <c r="G8" s="211"/>
      <c r="H8" s="194"/>
      <c r="I8" s="186" t="str">
        <f>HYPERLINK("#Integrante_4!N162","DISCAPACIDAD")</f>
        <v>DISCAPACIDAD</v>
      </c>
      <c r="J8" s="190"/>
      <c r="K8" s="186" t="str">
        <f>HYPERLINK("#Integrante_4!A188","TRAYECTORIA")</f>
        <v>TRAYECTORIA</v>
      </c>
      <c r="L8" s="189"/>
      <c r="M8" s="36"/>
      <c r="N8" s="36"/>
      <c r="O8" s="43"/>
    </row>
    <row r="9" spans="1:20" ht="30.75" customHeight="1" thickBot="1" x14ac:dyDescent="0.3">
      <c r="A9" s="192"/>
      <c r="B9" s="186" t="str">
        <f>HYPERLINK("#Integrante_4!I20","DATOS CONTRATO INVITACIÓN")</f>
        <v>DATOS CONTRATO INVITACIÓN</v>
      </c>
      <c r="C9" s="189"/>
      <c r="D9" s="189"/>
      <c r="E9" s="209" t="str">
        <f>HYPERLINK("#Integrante_4!A162","TALENTO HUMANO")</f>
        <v>TALENTO HUMANO</v>
      </c>
      <c r="F9" s="210"/>
      <c r="G9" s="211"/>
      <c r="H9" s="194"/>
      <c r="I9" s="186" t="str">
        <f>HYPERLINK("#Integrante_4!B176","CONTRAPARTIDA ADICIONAL")</f>
        <v>CONTRAPARTIDA ADICIONAL</v>
      </c>
      <c r="J9" s="191"/>
      <c r="K9" s="186" t="str">
        <f>HYPERLINK("#Integrante_4!A199","ACEPTACIÓN")</f>
        <v>ACEPTACIÓN</v>
      </c>
      <c r="L9" s="189"/>
      <c r="M9" s="36"/>
      <c r="N9" s="36"/>
      <c r="O9" s="43"/>
    </row>
    <row r="10" spans="1:20" ht="30.75" customHeight="1" thickBot="1" x14ac:dyDescent="0.3">
      <c r="A10" s="192"/>
      <c r="B10" s="186" t="str">
        <f>HYPERLINK("#Integrante_4!B48","EXPERIENCIA TERRITORIAL")</f>
        <v>EXPERIENCIA TERRITORIAL</v>
      </c>
      <c r="C10" s="189"/>
      <c r="D10" s="189"/>
      <c r="E10" s="209" t="str">
        <f>HYPERLINK("#Integrante_4!F162","INFRAESTRUCTURA")</f>
        <v>INFRAESTRUCTURA</v>
      </c>
      <c r="F10" s="210"/>
      <c r="G10" s="211"/>
      <c r="H10" s="194"/>
      <c r="I10" s="186" t="str">
        <f>HYPERLINK("#Integrante_4!L176","VALOR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2" t="s">
        <v>8</v>
      </c>
      <c r="M15" s="202"/>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12"/>
      <c r="I20" s="150"/>
      <c r="J20" s="151"/>
      <c r="K20" s="152"/>
      <c r="L20" s="153"/>
      <c r="M20" s="153"/>
      <c r="N20" s="136">
        <f>+(M20-L20)/30</f>
        <v>0</v>
      </c>
      <c r="O20" s="139"/>
      <c r="U20" s="135"/>
      <c r="V20" s="107">
        <f ca="1">NOW()</f>
        <v>44200.503180208332</v>
      </c>
      <c r="W20" s="107">
        <f ca="1">NOW()</f>
        <v>44200.503180208332</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e">
        <f>VLOOKUP(B20,EAS!A2:B1439,2,0)</f>
        <v>#N/A</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2659</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19"/>
      <c r="N107" s="126"/>
      <c r="O107" s="126"/>
      <c r="P107" s="81"/>
    </row>
    <row r="108" spans="1:16" ht="29.45" customHeight="1" thickBot="1" x14ac:dyDescent="0.3">
      <c r="O108" s="186" t="str">
        <f>HYPERLINK("#Integrante_4!A1","INICIO")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2660</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+IF(AND(K114&gt;0,O114="Ejecución"),(K114/877802)*Tabla289[[#This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60" si="3">IF(AND(E115&lt;&gt;"",F115&lt;&gt;""),((F115-E115)/30),"")</f>
        <v/>
      </c>
      <c r="H115" s="124"/>
      <c r="I115" s="123"/>
      <c r="J115" s="123"/>
      <c r="K115" s="68"/>
      <c r="L115" s="102" t="str">
        <f>+IF(AND(K115&gt;0,O115="Ejecución"),(K115/877802)*Tabla289[[#This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+IF(AND(K116&gt;0,O116="Ejecución"),(K116/877802)*Tabla289[[#This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+IF(AND(K117&gt;0,O117="Ejecución"),(K117/877802)*Tabla289[[#This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+IF(AND(K118&gt;0,O118="Ejecución"),(K118/877802)*Tabla289[[#This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+IF(AND(K119&gt;0,O119="Ejecución"),(K119/877802)*Tabla289[[#This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+IF(AND(K120&gt;0,O120="Ejecución"),(K120/877802)*Tabla289[[#This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+IF(AND(K121&gt;0,O121="Ejecución"),(K121/877802)*Tabla289[[#This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+IF(AND(K122&gt;0,O122="Ejecución"),(K122/877802)*Tabla289[[#This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+IF(AND(K123&gt;0,O123="Ejecución"),(K123/877802)*Tabla289[[#This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+IF(AND(K124&gt;0,O124="Ejecución"),(K124/877802)*Tabla289[[#This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+IF(AND(K125&gt;0,O125="Ejecución"),(K125/877802)*Tabla289[[#This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+IF(AND(K126&gt;0,O126="Ejecución"),(K126/877802)*Tabla289[[#This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+IF(AND(K127&gt;0,O127="Ejecución"),(K127/877802)*Tabla289[[#This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+IF(AND(K128&gt;0,O128="Ejecución"),(K128/877802)*Tabla289[[#This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+IF(AND(K129&gt;0,O129="Ejecución"),(K129/877802)*Tabla289[[#This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+IF(AND(K130&gt;0,O130="Ejecución"),(K130/877802)*Tabla289[[#This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+IF(AND(K131&gt;0,O131="Ejecución"),(K131/877802)*Tabla289[[#This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+IF(AND(K132&gt;0,O132="Ejecución"),(K132/877802)*Tabla289[[#This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+IF(AND(K133&gt;0,O133="Ejecución"),(K133/877802)*Tabla289[[#This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+IF(AND(K134&gt;0,O134="Ejecución"),(K134/877802)*Tabla289[[#This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+IF(AND(K135&gt;0,O135="Ejecución"),(K135/877802)*Tabla289[[#This Row],[% participación]],IF(AND(K135&gt;0,O135&lt;&gt;"Ejecución"),"-",""))</f>
        <v/>
      </c>
      <c r="M135" s="126"/>
      <c r="N135" s="182"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+IF(AND(K136&gt;0,O136="Ejecución"),(K136/877802)*Tabla289[[#This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+IF(AND(K137&gt;0,O137="Ejecución"),(K137/877802)*Tabla289[[#This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+IF(AND(K138&gt;0,O138="Ejecución"),(K138/877802)*Tabla289[[#This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+IF(AND(K139&gt;0,O139="Ejecución"),(K139/877802)*Tabla289[[#This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+IF(AND(K140&gt;0,O140="Ejecución"),(K140/877802)*Tabla289[[#This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+IF(AND(K141&gt;0,O141="Ejecución"),(K141/877802)*Tabla289[[#This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+IF(AND(K142&gt;0,O142="Ejecución"),(K142/877802)*Tabla289[[#This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+IF(AND(K143&gt;0,O143="Ejecución"),(K143/877802)*Tabla289[[#This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+IF(AND(K144&gt;0,O144="Ejecución"),(K144/877802)*Tabla289[[#This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+IF(AND(K145&gt;0,O145="Ejecución"),(K145/877802)*Tabla289[[#This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+IF(AND(K146&gt;0,O146="Ejecución"),(K146/877802)*Tabla289[[#This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+IF(AND(K147&gt;0,O147="Ejecución"),(K147/877802)*Tabla289[[#This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+IF(AND(K148&gt;0,O148="Ejecución"),(K148/877802)*Tabla289[[#This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+IF(AND(K149&gt;0,O149="Ejecución"),(K149/877802)*Tabla289[[#This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+IF(AND(K150&gt;0,O150="Ejecución"),(K150/877802)*Tabla289[[#This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+IF(AND(K151&gt;0,O151="Ejecución"),(K151/877802)*Tabla289[[#This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+IF(AND(K152&gt;0,O152="Ejecución"),(K152/877802)*Tabla289[[#This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+IF(AND(K153&gt;0,O153="Ejecución"),(K153/877802)*Tabla289[[#This Row],[% participación]],IF(AND(K153&gt;0,O153&lt;&gt;"Ejecución"),"-",""))</f>
        <v/>
      </c>
      <c r="M153" s="126"/>
      <c r="N153" s="182" t="str">
        <f t="shared" si="4"/>
        <v/>
      </c>
      <c r="O153" s="178" t="s">
        <v>1150</v>
      </c>
      <c r="P153" s="81"/>
    </row>
    <row r="154" spans="1:16" s="7" customFormat="1" ht="24.75"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+IF(AND(K154&gt;0,O154="Ejecución"),(K154/877802)*Tabla289[[#This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+IF(AND(K155&gt;0,O155="Ejecución"),(K155/877802)*Tabla289[[#This Row],[% participación]],IF(AND(K155&gt;0,O155&lt;&gt;"Ejecución"),"-",""))</f>
        <v/>
      </c>
      <c r="M155" s="126"/>
      <c r="N155" s="182" t="str">
        <f t="shared" si="4"/>
        <v/>
      </c>
      <c r="O155" s="178" t="s">
        <v>1150</v>
      </c>
      <c r="P155" s="81"/>
    </row>
    <row r="156" spans="1:16" s="7" customFormat="1" ht="24"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+IF(AND(K156&gt;0,O156="Ejecución"),(K156/877802)*Tabla289[[#This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+IF(AND(K157&gt;0,O157="Ejecución"),(K157/877802)*Tabla289[[#This Row],[% participación]],IF(AND(K157&gt;0,O157&lt;&gt;"Ejecución"),"-",""))</f>
        <v/>
      </c>
      <c r="M157" s="126"/>
      <c r="N157" s="182" t="str">
        <f t="shared" si="4"/>
        <v/>
      </c>
      <c r="O157" s="178" t="s">
        <v>1150</v>
      </c>
      <c r="P157" s="81"/>
    </row>
    <row r="158" spans="1:16" s="7" customFormat="1" ht="24.75" customHeight="1" outlineLevel="1" x14ac:dyDescent="0.25">
      <c r="A158" s="145">
        <v>45</v>
      </c>
      <c r="B158" s="176" t="s">
        <v>2671</v>
      </c>
      <c r="C158" s="177" t="s">
        <v>31</v>
      </c>
      <c r="D158" s="123"/>
      <c r="E158" s="146"/>
      <c r="F158" s="146"/>
      <c r="G158" s="173" t="str">
        <f t="shared" si="3"/>
        <v/>
      </c>
      <c r="H158" s="124"/>
      <c r="I158" s="123"/>
      <c r="J158" s="123"/>
      <c r="K158" s="68"/>
      <c r="L158" s="102" t="str">
        <f>+IF(AND(K158&gt;0,O158="Ejecución"),(K158/877802)*Tabla289[[#This Row],[% participación]],IF(AND(K158&gt;0,O158&lt;&gt;"Ejecución"),"-",""))</f>
        <v/>
      </c>
      <c r="M158" s="126"/>
      <c r="N158" s="182" t="str">
        <f t="shared" si="4"/>
        <v/>
      </c>
      <c r="O158" s="178" t="s">
        <v>1150</v>
      </c>
      <c r="P158" s="81"/>
    </row>
    <row r="159" spans="1:16" s="7" customFormat="1" ht="24.75" customHeight="1" outlineLevel="1" x14ac:dyDescent="0.25">
      <c r="A159" s="145">
        <v>46</v>
      </c>
      <c r="B159" s="176" t="s">
        <v>2671</v>
      </c>
      <c r="C159" s="177" t="s">
        <v>31</v>
      </c>
      <c r="D159" s="123"/>
      <c r="E159" s="146"/>
      <c r="F159" s="146"/>
      <c r="G159" s="173" t="str">
        <f t="shared" si="3"/>
        <v/>
      </c>
      <c r="H159" s="124"/>
      <c r="I159" s="123"/>
      <c r="J159" s="123"/>
      <c r="K159" s="68"/>
      <c r="L159" s="102" t="str">
        <f>+IF(AND(K159&gt;0,O159="Ejecución"),(K159/877802)*Tabla289[[#This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2671</v>
      </c>
      <c r="C160" s="177" t="s">
        <v>31</v>
      </c>
      <c r="D160" s="123"/>
      <c r="E160" s="146"/>
      <c r="F160" s="146"/>
      <c r="G160" s="173" t="str">
        <f t="shared" si="3"/>
        <v/>
      </c>
      <c r="H160" s="124"/>
      <c r="I160" s="123"/>
      <c r="J160" s="123"/>
      <c r="K160" s="68"/>
      <c r="L160" s="102" t="str">
        <f>+IF(AND(K160&gt;0,O160="Ejecución"),(K160/877802)*Tabla289[[#This Row],[% participación]],IF(AND(K160&gt;0,O160&lt;&gt;"Ejecución"),"-",""))</f>
        <v/>
      </c>
      <c r="M160" s="126"/>
      <c r="N160" s="182" t="str">
        <f t="shared" si="4"/>
        <v/>
      </c>
      <c r="O160" s="178" t="s">
        <v>1150</v>
      </c>
      <c r="P160" s="81"/>
    </row>
    <row r="161" spans="1:28" ht="23.1" customHeight="1" thickBot="1" x14ac:dyDescent="0.3">
      <c r="O161" s="186" t="str">
        <f>HYPERLINK("#Integrante_4!A1","INICIO")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8"/>
    </row>
    <row r="163" spans="1:28" ht="51.75" customHeight="1" x14ac:dyDescent="0.25">
      <c r="A163" s="249" t="s">
        <v>2664</v>
      </c>
      <c r="B163" s="250"/>
      <c r="C163" s="250"/>
      <c r="D163" s="250"/>
      <c r="E163" s="251"/>
      <c r="F163" s="252" t="s">
        <v>2665</v>
      </c>
      <c r="G163" s="252"/>
      <c r="H163" s="252"/>
      <c r="I163" s="249" t="s">
        <v>2635</v>
      </c>
      <c r="J163" s="250"/>
      <c r="K163" s="250"/>
      <c r="L163" s="250"/>
      <c r="M163" s="250"/>
      <c r="N163" s="250"/>
      <c r="O163" s="251"/>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56" t="s">
        <v>2648</v>
      </c>
      <c r="J167" s="257"/>
      <c r="K167" s="257"/>
      <c r="L167" s="257"/>
      <c r="M167" s="257"/>
      <c r="N167" s="257"/>
      <c r="O167" s="258"/>
      <c r="U167" s="51"/>
    </row>
    <row r="168" spans="1:28" x14ac:dyDescent="0.25">
      <c r="A168" s="9"/>
      <c r="B168" s="267" t="s">
        <v>2662</v>
      </c>
      <c r="C168" s="267"/>
      <c r="D168" s="267"/>
      <c r="E168" s="8"/>
      <c r="F168" s="5"/>
      <c r="H168" s="83" t="s">
        <v>2661</v>
      </c>
      <c r="I168" s="256"/>
      <c r="J168" s="257"/>
      <c r="K168" s="257"/>
      <c r="L168" s="257"/>
      <c r="M168" s="257"/>
      <c r="N168" s="257"/>
      <c r="O168" s="25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8"/>
      <c r="P172" s="78"/>
    </row>
    <row r="173" spans="1:28" ht="15" customHeight="1" x14ac:dyDescent="0.25">
      <c r="A173" s="224" t="s">
        <v>2676</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2670</v>
      </c>
      <c r="C176" s="259"/>
      <c r="D176" s="259"/>
      <c r="E176" s="259"/>
      <c r="F176" s="259"/>
      <c r="G176" s="259"/>
      <c r="H176" s="20"/>
      <c r="I176" s="263" t="s">
        <v>2674</v>
      </c>
      <c r="J176" s="264"/>
      <c r="K176" s="264"/>
      <c r="L176" s="264"/>
      <c r="M176" s="264"/>
      <c r="O176" s="186" t="str">
        <f>HYPERLINK("#Integrante_4!A1","INICIO")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2679</v>
      </c>
      <c r="O177" s="8"/>
      <c r="Q177" s="19"/>
      <c r="R177" s="165"/>
      <c r="S177" s="19"/>
      <c r="T177" s="19"/>
      <c r="U177" s="19"/>
      <c r="V177" s="19"/>
      <c r="W177" s="19"/>
      <c r="X177" s="19"/>
      <c r="Y177" s="19"/>
      <c r="Z177" s="19"/>
      <c r="AA177" s="19"/>
      <c r="AB177" s="19"/>
    </row>
    <row r="178" spans="1:28" ht="23.25" x14ac:dyDescent="0.25">
      <c r="A178" s="9"/>
      <c r="B178" s="260"/>
      <c r="C178" s="261"/>
      <c r="D178" s="262"/>
      <c r="E178" s="165" t="s">
        <v>2621</v>
      </c>
      <c r="F178" s="165" t="s">
        <v>2622</v>
      </c>
      <c r="G178" s="165" t="s">
        <v>2623</v>
      </c>
      <c r="H178" s="5"/>
      <c r="I178" s="260"/>
      <c r="J178" s="261"/>
      <c r="K178" s="261"/>
      <c r="L178" s="262"/>
      <c r="M178" s="242"/>
      <c r="O178" s="8"/>
      <c r="Q178" s="19"/>
      <c r="R178" s="165" t="s">
        <v>2623</v>
      </c>
      <c r="S178" s="19"/>
      <c r="T178" s="19"/>
      <c r="U178" s="19"/>
      <c r="V178" s="19"/>
      <c r="W178" s="19"/>
      <c r="X178" s="19"/>
      <c r="Y178" s="19"/>
      <c r="Z178" s="19"/>
      <c r="AA178" s="19"/>
      <c r="AB178" s="19"/>
    </row>
    <row r="179" spans="1:28" ht="23.25" x14ac:dyDescent="0.25">
      <c r="A179" s="9"/>
      <c r="B179" s="230" t="s">
        <v>2670</v>
      </c>
      <c r="C179" s="230"/>
      <c r="D179" s="230"/>
      <c r="E179" s="24">
        <v>0.02</v>
      </c>
      <c r="F179" s="179"/>
      <c r="G179" s="180" t="str">
        <f>IF(F179&gt;0,SUM(E179+F179),"")</f>
        <v/>
      </c>
      <c r="H179" s="5"/>
      <c r="I179" s="221" t="s">
        <v>2674</v>
      </c>
      <c r="J179" s="222"/>
      <c r="K179" s="222"/>
      <c r="L179" s="223"/>
      <c r="M179" s="179"/>
      <c r="O179" s="8"/>
      <c r="Q179" s="19"/>
      <c r="R179" s="180" t="str">
        <f>IF(M179&gt;0,SUM(L179+M179),"")</f>
        <v/>
      </c>
      <c r="S179" s="19"/>
      <c r="T179" s="19"/>
      <c r="U179" s="19"/>
      <c r="V179" s="19"/>
      <c r="W179" s="19"/>
      <c r="X179" s="19"/>
      <c r="Y179" s="19"/>
      <c r="Z179" s="19"/>
      <c r="AA179" s="19"/>
      <c r="AB179" s="19"/>
    </row>
    <row r="180" spans="1:28" ht="23.25" hidden="1" x14ac:dyDescent="0.25">
      <c r="A180" s="9"/>
      <c r="B180" s="230" t="s">
        <v>1165</v>
      </c>
      <c r="C180" s="230"/>
      <c r="D180" s="230"/>
      <c r="E180" s="24">
        <v>0.02</v>
      </c>
      <c r="F180" s="69"/>
      <c r="G180" s="164" t="str">
        <f>IF(F180&gt;0,SUM(E180+F180),"")</f>
        <v/>
      </c>
      <c r="H180" s="5"/>
      <c r="I180" s="221" t="s">
        <v>1169</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64" t="str">
        <f>IF(F181&gt;0,SUM(E181+F181),"")</f>
        <v/>
      </c>
      <c r="H181" s="5"/>
      <c r="I181" s="221" t="s">
        <v>1170</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64" t="str">
        <f>IF(F182&gt;0,SUM(E182+F182),"")</f>
        <v/>
      </c>
      <c r="H182" s="5"/>
      <c r="I182" s="221" t="s">
        <v>1171</v>
      </c>
      <c r="J182" s="222"/>
      <c r="K182" s="223"/>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31" t="s">
        <v>2633</v>
      </c>
      <c r="L185" s="231"/>
      <c r="M185" s="96">
        <f>+J185*K20</f>
        <v>0</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8"/>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6" t="s">
        <v>2641</v>
      </c>
      <c r="C192" s="246"/>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8"/>
    </row>
    <row r="198" spans="1:18" ht="21.75" thickBot="1" x14ac:dyDescent="0.3">
      <c r="A198" s="9"/>
      <c r="B198" s="5"/>
      <c r="C198" s="5"/>
      <c r="D198" s="5"/>
      <c r="E198" s="5"/>
      <c r="F198" s="5"/>
      <c r="G198" s="5"/>
      <c r="H198" s="5"/>
      <c r="I198" s="5"/>
      <c r="J198" s="5"/>
      <c r="K198" s="5"/>
      <c r="L198" s="5"/>
      <c r="M198" s="5"/>
      <c r="N198" s="5"/>
      <c r="O198" s="186" t="str">
        <f>HYPERLINK("#Integrante_4!A1","INICIO")</f>
        <v>INICIO</v>
      </c>
    </row>
    <row r="199" spans="1:18" ht="231" customHeight="1" x14ac:dyDescent="0.25">
      <c r="A199" s="9"/>
      <c r="B199" s="220" t="s">
        <v>2663</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96" t="s">
        <v>2658</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44200.503180208332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HYPERLINK("#Integrante_5!B20","IDENTIFICACIÓN DEL OFERENTE")</f>
        <v>IDENTIFICACIÓN DEL OFERENTE</v>
      </c>
      <c r="C8" s="189"/>
      <c r="D8" s="193"/>
      <c r="E8" s="209" t="str">
        <f>HYPERLINK("#Integrante_5!A109","CAPACIDAD RESIDUAL")</f>
        <v>CAPACIDAD RESIDUAL</v>
      </c>
      <c r="F8" s="210"/>
      <c r="G8" s="211"/>
      <c r="H8" s="194"/>
      <c r="I8" s="186" t="str">
        <f>HYPERLINK("#Integrante_5!N162","DISCAPACIDAD")</f>
        <v>DISCAPACIDAD</v>
      </c>
      <c r="J8" s="190"/>
      <c r="K8" s="186" t="str">
        <f>HYPERLINK("#Integrante_5!A188","TRAYECTORIA")</f>
        <v>TRAYECTORIA</v>
      </c>
      <c r="L8" s="189"/>
      <c r="M8" s="36"/>
      <c r="N8" s="36"/>
      <c r="O8" s="43"/>
    </row>
    <row r="9" spans="1:20" ht="30.75" customHeight="1" thickBot="1" x14ac:dyDescent="0.3">
      <c r="A9" s="192"/>
      <c r="B9" s="186" t="str">
        <f>HYPERLINK("#Integrante_5!I20","DATOS CONTRATO INVITACIÓN")</f>
        <v>DATOS CONTRATO INVITACIÓN</v>
      </c>
      <c r="C9" s="189"/>
      <c r="D9" s="189"/>
      <c r="E9" s="209" t="str">
        <f>HYPERLINK("#Integrante_5!A162","TALENTO HUMANO")</f>
        <v>TALENTO HUMANO</v>
      </c>
      <c r="F9" s="210"/>
      <c r="G9" s="211"/>
      <c r="H9" s="194"/>
      <c r="I9" s="186" t="str">
        <f>HYPERLINK("#Integrante_5!B176","CONTRAPARTIDA ADICIONAL")</f>
        <v>CONTRAPARTIDA ADICIONAL</v>
      </c>
      <c r="J9" s="191"/>
      <c r="K9" s="186" t="str">
        <f>HYPERLINK("#Integrante_5!A199","ACEPTACIÓN")</f>
        <v>ACEPTACIÓN</v>
      </c>
      <c r="L9" s="189"/>
      <c r="M9" s="36"/>
      <c r="N9" s="36"/>
      <c r="O9" s="43"/>
    </row>
    <row r="10" spans="1:20" ht="30.75" customHeight="1" thickBot="1" x14ac:dyDescent="0.3">
      <c r="A10" s="192"/>
      <c r="B10" s="186" t="str">
        <f>HYPERLINK("#Integrante_5!B48","EXPERIENCIA TERRITORIAL")</f>
        <v>EXPERIENCIA TERRITORIAL</v>
      </c>
      <c r="C10" s="189"/>
      <c r="D10" s="189"/>
      <c r="E10" s="209" t="str">
        <f>HYPERLINK("#Integrante_5!F162","INFRAESTRUCTURA")</f>
        <v>INFRAESTRUCTURA</v>
      </c>
      <c r="F10" s="210"/>
      <c r="G10" s="211"/>
      <c r="H10" s="194"/>
      <c r="I10" s="186" t="str">
        <f>HYPERLINK("#Integrante_5!L176","VALOR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2" t="s">
        <v>8</v>
      </c>
      <c r="M15" s="202"/>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12"/>
      <c r="I20" s="150"/>
      <c r="J20" s="151"/>
      <c r="K20" s="152"/>
      <c r="L20" s="153"/>
      <c r="M20" s="153"/>
      <c r="N20" s="136">
        <f>+(M20-L20)/30</f>
        <v>0</v>
      </c>
      <c r="O20" s="139"/>
      <c r="U20" s="135"/>
      <c r="V20" s="107">
        <f ca="1">NOW()</f>
        <v>44200.503180208332</v>
      </c>
      <c r="W20" s="107">
        <f ca="1">NOW()</f>
        <v>44200.503180208332</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e">
        <f>VLOOKUP(B20,EAS!A2:B1439,2,0)</f>
        <v>#N/A</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2659</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si="1"/>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1"/>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1"/>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1"/>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1"/>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1"/>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1"/>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1"/>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1"/>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1"/>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1"/>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ref="G78:G92" si="2">IF(AND(E78&lt;&gt;"",F78&lt;&gt;""),((F78-E78)/30),"")</f>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2"/>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2"/>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2"/>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2"/>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2"/>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2"/>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2"/>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2"/>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IF(AND(E91&lt;&gt;"",F91&lt;&gt;""),((F91-E91)/30),"")</f>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2"/>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HYPERLINK("#Integrante_5!A1","INICIO")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2660</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+IF(AND(K114&gt;0,O114="Ejecución"),(K114/877802)*Tabla2812[[#This Row],[% participación]],IF(AND(K114&gt;0,O114&lt;&gt;"Ejecución"),"-",""))</f>
        <v/>
      </c>
      <c r="M114" s="126"/>
      <c r="N114" s="119" t="str">
        <f>+IF(M142="No",1,IF(M142="Si","Ingrese %",""))</f>
        <v/>
      </c>
      <c r="O114" s="178" t="s">
        <v>1150</v>
      </c>
      <c r="P114" s="80"/>
    </row>
    <row r="115" spans="1:16" s="6" customFormat="1" ht="24.75" customHeight="1" x14ac:dyDescent="0.25">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+IF(AND(K115&gt;0,O115="Ejecución"),(K115/877802)*Tabla2812[[#This Row],[% participación]],IF(AND(K115&gt;0,O115&lt;&gt;"Ejecución"),"-",""))</f>
        <v/>
      </c>
      <c r="M115" s="126"/>
      <c r="N115" s="119" t="str">
        <f>+IF(M142="No",1,IF(M142="Si","Ingrese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+IF(AND(K116&gt;0,O116="Ejecución"),(K116/877802)*Tabla2812[[#This Row],[% participación]],IF(AND(K116&gt;0,O116&lt;&gt;"Ejecución"),"-",""))</f>
        <v/>
      </c>
      <c r="M116" s="126"/>
      <c r="N116" s="119" t="str">
        <f t="shared" ref="N116:N158"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+IF(AND(K117&gt;0,O117="Ejecución"),(K117/877802)*Tabla2812[[#This Row],[% participación]],IF(AND(K117&gt;0,O117&lt;&gt;"Ejecución"),"-",""))</f>
        <v/>
      </c>
      <c r="M117" s="126"/>
      <c r="N117" s="119"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+IF(AND(K118&gt;0,O118="Ejecución"),(K118/877802)*Tabla2812[[#This Row],[% participación]],IF(AND(K118&gt;0,O118&lt;&gt;"Ejecución"),"-",""))</f>
        <v/>
      </c>
      <c r="M118" s="126"/>
      <c r="N118" s="119"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+IF(AND(K119&gt;0,O119="Ejecución"),(K119/877802)*Tabla2812[[#This Row],[% participación]],IF(AND(K119&gt;0,O119&lt;&gt;"Ejecución"),"-",""))</f>
        <v/>
      </c>
      <c r="M119" s="126"/>
      <c r="N119" s="119"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+IF(AND(K120&gt;0,O120="Ejecución"),(K120/877802)*Tabla2812[[#This Row],[% participación]],IF(AND(K120&gt;0,O120&lt;&gt;"Ejecución"),"-",""))</f>
        <v/>
      </c>
      <c r="M120" s="126"/>
      <c r="N120" s="119"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+IF(AND(K121&gt;0,O121="Ejecución"),(K121/877802)*Tabla2812[[#This Row],[% participación]],IF(AND(K121&gt;0,O121&lt;&gt;"Ejecución"),"-",""))</f>
        <v/>
      </c>
      <c r="M121" s="126"/>
      <c r="N121" s="119"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+IF(AND(K122&gt;0,O122="Ejecución"),(K122/877802)*Tabla2812[[#This Row],[% participación]],IF(AND(K122&gt;0,O122&lt;&gt;"Ejecución"),"-",""))</f>
        <v/>
      </c>
      <c r="M122" s="126"/>
      <c r="N122" s="119"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+IF(AND(K123&gt;0,O123="Ejecución"),(K123/877802)*Tabla2812[[#This Row],[% participación]],IF(AND(K123&gt;0,O123&lt;&gt;"Ejecución"),"-",""))</f>
        <v/>
      </c>
      <c r="M123" s="126"/>
      <c r="N123" s="119"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+IF(AND(K124&gt;0,O124="Ejecución"),(K124/877802)*Tabla2812[[#This Row],[% participación]],IF(AND(K124&gt;0,O124&lt;&gt;"Ejecución"),"-",""))</f>
        <v/>
      </c>
      <c r="M124" s="126"/>
      <c r="N124" s="119"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+IF(AND(K125&gt;0,O125="Ejecución"),(K125/877802)*Tabla2812[[#This Row],[% participación]],IF(AND(K125&gt;0,O125&lt;&gt;"Ejecución"),"-",""))</f>
        <v/>
      </c>
      <c r="M125" s="126"/>
      <c r="N125" s="119"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+IF(AND(K126&gt;0,O126="Ejecución"),(K126/877802)*Tabla2812[[#This Row],[% participación]],IF(AND(K126&gt;0,O126&lt;&gt;"Ejecución"),"-",""))</f>
        <v/>
      </c>
      <c r="M126" s="126"/>
      <c r="N126" s="119"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+IF(AND(K127&gt;0,O127="Ejecución"),(K127/877802)*Tabla2812[[#This Row],[% participación]],IF(AND(K127&gt;0,O127&lt;&gt;"Ejecución"),"-",""))</f>
        <v/>
      </c>
      <c r="M127" s="126"/>
      <c r="N127" s="119"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+IF(AND(K128&gt;0,O128="Ejecución"),(K128/877802)*Tabla2812[[#This Row],[% participación]],IF(AND(K128&gt;0,O128&lt;&gt;"Ejecución"),"-",""))</f>
        <v/>
      </c>
      <c r="M128" s="126"/>
      <c r="N128" s="119"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+IF(AND(K129&gt;0,O129="Ejecución"),(K129/877802)*Tabla2812[[#This Row],[% participación]],IF(AND(K129&gt;0,O129&lt;&gt;"Ejecución"),"-",""))</f>
        <v/>
      </c>
      <c r="M129" s="126"/>
      <c r="N129" s="119"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+IF(AND(K130&gt;0,O130="Ejecución"),(K130/877802)*Tabla2812[[#This Row],[% participación]],IF(AND(K130&gt;0,O130&lt;&gt;"Ejecución"),"-",""))</f>
        <v/>
      </c>
      <c r="M130" s="126"/>
      <c r="N130" s="119"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+IF(AND(K131&gt;0,O131="Ejecución"),(K131/877802)*Tabla2812[[#This Row],[% participación]],IF(AND(K131&gt;0,O131&lt;&gt;"Ejecución"),"-",""))</f>
        <v/>
      </c>
      <c r="M131" s="126"/>
      <c r="N131" s="119"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+IF(AND(K132&gt;0,O132="Ejecución"),(K132/877802)*Tabla2812[[#This Row],[% participación]],IF(AND(K132&gt;0,O132&lt;&gt;"Ejecución"),"-",""))</f>
        <v/>
      </c>
      <c r="M132" s="126"/>
      <c r="N132" s="119"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+IF(AND(K133&gt;0,O133="Ejecución"),(K133/877802)*Tabla2812[[#This Row],[% participación]],IF(AND(K133&gt;0,O133&lt;&gt;"Ejecución"),"-",""))</f>
        <v/>
      </c>
      <c r="M133" s="126"/>
      <c r="N133" s="119"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+IF(AND(K134&gt;0,O134="Ejecución"),(K134/877802)*Tabla2812[[#This Row],[% participación]],IF(AND(K134&gt;0,O134&lt;&gt;"Ejecución"),"-",""))</f>
        <v/>
      </c>
      <c r="M134" s="126"/>
      <c r="N134" s="119"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+IF(AND(K135&gt;0,O135="Ejecución"),(K135/877802)*Tabla2812[[#This Row],[% participación]],IF(AND(K135&gt;0,O135&lt;&gt;"Ejecución"),"-",""))</f>
        <v/>
      </c>
      <c r="M135" s="126"/>
      <c r="N135" s="119"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+IF(AND(K136&gt;0,O136="Ejecución"),(K136/877802)*Tabla2812[[#This Row],[% participación]],IF(AND(K136&gt;0,O136&lt;&gt;"Ejecución"),"-",""))</f>
        <v/>
      </c>
      <c r="M136" s="126"/>
      <c r="N136" s="119"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+IF(AND(K137&gt;0,O137="Ejecución"),(K137/877802)*Tabla2812[[#This Row],[% participación]],IF(AND(K137&gt;0,O137&lt;&gt;"Ejecución"),"-",""))</f>
        <v/>
      </c>
      <c r="M137" s="126"/>
      <c r="N137" s="119"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+IF(AND(K138&gt;0,O138="Ejecución"),(K138/877802)*Tabla2812[[#This Row],[% participación]],IF(AND(K138&gt;0,O138&lt;&gt;"Ejecución"),"-",""))</f>
        <v/>
      </c>
      <c r="M138" s="126"/>
      <c r="N138" s="119"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+IF(AND(K139&gt;0,O139="Ejecución"),(K139/877802)*Tabla2812[[#This Row],[% participación]],IF(AND(K139&gt;0,O139&lt;&gt;"Ejecución"),"-",""))</f>
        <v/>
      </c>
      <c r="M139" s="126"/>
      <c r="N139" s="119"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+IF(AND(K140&gt;0,O140="Ejecución"),(K140/877802)*Tabla2812[[#This Row],[% participación]],IF(AND(K140&gt;0,O140&lt;&gt;"Ejecución"),"-",""))</f>
        <v/>
      </c>
      <c r="M140" s="126"/>
      <c r="N140" s="119"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+IF(AND(K141&gt;0,O141="Ejecución"),(K141/877802)*Tabla2812[[#This Row],[% participación]],IF(AND(K141&gt;0,O141&lt;&gt;"Ejecución"),"-",""))</f>
        <v/>
      </c>
      <c r="M141" s="126"/>
      <c r="N141" s="119"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+IF(AND(K142&gt;0,O142="Ejecución"),(K142/877802)*Tabla2812[[#This Row],[% participación]],IF(AND(K142&gt;0,O142&lt;&gt;"Ejecución"),"-",""))</f>
        <v/>
      </c>
      <c r="M142" s="126"/>
      <c r="N142" s="119"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+IF(AND(K143&gt;0,O143="Ejecución"),(K143/877802)*Tabla2812[[#This Row],[% participación]],IF(AND(K143&gt;0,O143&lt;&gt;"Ejecución"),"-",""))</f>
        <v/>
      </c>
      <c r="M143" s="126"/>
      <c r="N143" s="183" t="str">
        <f>+IF(M142="No",1,IF(M142="Si","Ingrese %",""))</f>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+IF(AND(K144&gt;0,O144="Ejecución"),(K144/877802)*Tabla2812[[#This Row],[% participación]],IF(AND(K144&gt;0,O144&lt;&gt;"Ejecución"),"-",""))</f>
        <v/>
      </c>
      <c r="M144" s="126"/>
      <c r="N144" s="119"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+IF(AND(K145&gt;0,O145="Ejecución"),(K145/877802)*Tabla2812[[#This Row],[% participación]],IF(AND(K145&gt;0,O145&lt;&gt;"Ejecución"),"-",""))</f>
        <v/>
      </c>
      <c r="M145" s="126"/>
      <c r="N145" s="119"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+IF(AND(K146&gt;0,O146="Ejecución"),(K146/877802)*Tabla2812[[#This Row],[% participación]],IF(AND(K146&gt;0,O146&lt;&gt;"Ejecución"),"-",""))</f>
        <v/>
      </c>
      <c r="M146" s="126"/>
      <c r="N146" s="119"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+IF(AND(K147&gt;0,O147="Ejecución"),(K147/877802)*Tabla2812[[#This Row],[% participación]],IF(AND(K147&gt;0,O147&lt;&gt;"Ejecución"),"-",""))</f>
        <v/>
      </c>
      <c r="M147" s="126"/>
      <c r="N147" s="119"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+IF(AND(K148&gt;0,O148="Ejecución"),(K148/877802)*Tabla2812[[#This Row],[% participación]],IF(AND(K148&gt;0,O148&lt;&gt;"Ejecución"),"-",""))</f>
        <v/>
      </c>
      <c r="M148" s="126"/>
      <c r="N148" s="119"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+IF(AND(K149&gt;0,O149="Ejecución"),(K149/877802)*Tabla2812[[#This Row],[% participación]],IF(AND(K149&gt;0,O149&lt;&gt;"Ejecución"),"-",""))</f>
        <v/>
      </c>
      <c r="M149" s="126"/>
      <c r="N149" s="119"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+IF(AND(K150&gt;0,O150="Ejecución"),(K150/877802)*Tabla2812[[#This Row],[% participación]],IF(AND(K150&gt;0,O150&lt;&gt;"Ejecución"),"-",""))</f>
        <v/>
      </c>
      <c r="M150" s="126"/>
      <c r="N150" s="119"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+IF(AND(K151&gt;0,O151="Ejecución"),(K151/877802)*Tabla2812[[#This Row],[% participación]],IF(AND(K151&gt;0,O151&lt;&gt;"Ejecución"),"-",""))</f>
        <v/>
      </c>
      <c r="M151" s="126"/>
      <c r="N151" s="119"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+IF(AND(K152&gt;0,O152="Ejecución"),(K152/877802)*Tabla2812[[#This Row],[% participación]],IF(AND(K152&gt;0,O152&lt;&gt;"Ejecución"),"-",""))</f>
        <v/>
      </c>
      <c r="M152" s="126"/>
      <c r="N152" s="119"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+IF(AND(K153&gt;0,O153="Ejecución"),(K153/877802)*Tabla2812[[#This Row],[% participación]],IF(AND(K153&gt;0,O153&lt;&gt;"Ejecución"),"-",""))</f>
        <v/>
      </c>
      <c r="M153" s="126"/>
      <c r="N153" s="119" t="str">
        <f t="shared" si="4"/>
        <v/>
      </c>
      <c r="O153" s="178" t="s">
        <v>1150</v>
      </c>
      <c r="P153" s="81"/>
    </row>
    <row r="154" spans="1:16" s="7" customFormat="1" ht="24"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+IF(AND(K154&gt;0,O154="Ejecución"),(K154/877802)*Tabla2812[[#This Row],[% participación]],IF(AND(K154&gt;0,O154&lt;&gt;"Ejecución"),"-",""))</f>
        <v/>
      </c>
      <c r="M154" s="126"/>
      <c r="N154" s="119"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+IF(AND(K155&gt;0,O155="Ejecución"),(K155/877802)*Tabla2812[[#This Row],[% participación]],IF(AND(K155&gt;0,O155&lt;&gt;"Ejecución"),"-",""))</f>
        <v/>
      </c>
      <c r="M155" s="126"/>
      <c r="N155" s="119" t="str">
        <f t="shared" si="4"/>
        <v/>
      </c>
      <c r="O155" s="178" t="s">
        <v>1150</v>
      </c>
      <c r="P155" s="81"/>
    </row>
    <row r="156" spans="1:16" s="7" customFormat="1" ht="24.75"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+IF(AND(K156&gt;0,O156="Ejecución"),(K156/877802)*Tabla2812[[#This Row],[% participación]],IF(AND(K156&gt;0,O156&lt;&gt;"Ejecución"),"-",""))</f>
        <v/>
      </c>
      <c r="M156" s="126"/>
      <c r="N156" s="119"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+IF(AND(K157&gt;0,O157="Ejecución"),(K157/877802)*Tabla2812[[#This Row],[% participación]],IF(AND(K157&gt;0,O157&lt;&gt;"Ejecución"),"-",""))</f>
        <v/>
      </c>
      <c r="M157" s="126"/>
      <c r="N157" s="119" t="str">
        <f t="shared" si="4"/>
        <v/>
      </c>
      <c r="O157" s="178" t="s">
        <v>1150</v>
      </c>
      <c r="P157" s="81"/>
    </row>
    <row r="158" spans="1:16" s="7" customFormat="1" ht="24.75" customHeight="1" outlineLevel="1" thickBot="1" x14ac:dyDescent="0.3">
      <c r="A158" s="145">
        <v>45</v>
      </c>
      <c r="B158" s="176" t="s">
        <v>2671</v>
      </c>
      <c r="C158" s="177" t="s">
        <v>31</v>
      </c>
      <c r="D158" s="123"/>
      <c r="E158" s="146"/>
      <c r="F158" s="146"/>
      <c r="G158" s="173" t="str">
        <f t="shared" si="3"/>
        <v/>
      </c>
      <c r="H158" s="124"/>
      <c r="I158" s="123"/>
      <c r="J158" s="123"/>
      <c r="K158" s="68"/>
      <c r="L158" s="102" t="str">
        <f>+IF(AND(K158&gt;0,O158="Ejecución"),(K158/877802)*Tabla2812[[#This Row],[% participación]],IF(AND(K158&gt;0,O158&lt;&gt;"Ejecución"),"-",""))</f>
        <v/>
      </c>
      <c r="M158" s="126"/>
      <c r="N158" s="119" t="str">
        <f t="shared" si="4"/>
        <v/>
      </c>
      <c r="O158" s="178" t="s">
        <v>1150</v>
      </c>
      <c r="P158" s="81"/>
    </row>
    <row r="159" spans="1:16" ht="23.1" customHeight="1" thickBot="1" x14ac:dyDescent="0.3">
      <c r="O159" s="186" t="str">
        <f>HYPERLINK("#Integrante_5!A1","INICIO")</f>
        <v>INICIO</v>
      </c>
    </row>
    <row r="160" spans="1:16" s="19" customFormat="1" ht="31.5" customHeight="1" thickBot="1" x14ac:dyDescent="0.3">
      <c r="A160" s="203" t="s">
        <v>13</v>
      </c>
      <c r="B160" s="204"/>
      <c r="C160" s="204"/>
      <c r="D160" s="204"/>
      <c r="E160" s="208"/>
      <c r="F160" s="204" t="s">
        <v>15</v>
      </c>
      <c r="G160" s="204"/>
      <c r="H160" s="204"/>
      <c r="I160" s="203" t="s">
        <v>16</v>
      </c>
      <c r="J160" s="204"/>
      <c r="K160" s="204"/>
      <c r="L160" s="204"/>
      <c r="M160" s="204"/>
      <c r="N160" s="204"/>
      <c r="O160" s="208"/>
      <c r="P160" s="78"/>
    </row>
    <row r="161" spans="1:28" ht="51.75" customHeight="1" x14ac:dyDescent="0.25">
      <c r="A161" s="249" t="s">
        <v>2664</v>
      </c>
      <c r="B161" s="250"/>
      <c r="C161" s="250"/>
      <c r="D161" s="250"/>
      <c r="E161" s="251"/>
      <c r="F161" s="252" t="s">
        <v>2665</v>
      </c>
      <c r="G161" s="252"/>
      <c r="H161" s="252"/>
      <c r="I161" s="249" t="s">
        <v>2635</v>
      </c>
      <c r="J161" s="250"/>
      <c r="K161" s="250"/>
      <c r="L161" s="250"/>
      <c r="M161" s="250"/>
      <c r="N161" s="250"/>
      <c r="O161" s="251"/>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05" t="s">
        <v>2618</v>
      </c>
      <c r="C163" s="205"/>
      <c r="D163" s="205"/>
      <c r="E163" s="8"/>
      <c r="F163" s="5"/>
      <c r="G163" s="253" t="s">
        <v>2618</v>
      </c>
      <c r="H163" s="253"/>
      <c r="I163" s="254" t="s">
        <v>1164</v>
      </c>
      <c r="J163" s="255"/>
      <c r="K163" s="255"/>
      <c r="L163" s="255"/>
      <c r="M163" s="255"/>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56" t="s">
        <v>2648</v>
      </c>
      <c r="J165" s="257"/>
      <c r="K165" s="257"/>
      <c r="L165" s="257"/>
      <c r="M165" s="257"/>
      <c r="N165" s="257"/>
      <c r="O165" s="258"/>
      <c r="U165" s="51"/>
    </row>
    <row r="166" spans="1:28" x14ac:dyDescent="0.25">
      <c r="A166" s="9"/>
      <c r="B166" s="267" t="s">
        <v>2662</v>
      </c>
      <c r="C166" s="267"/>
      <c r="D166" s="267"/>
      <c r="E166" s="8"/>
      <c r="F166" s="5"/>
      <c r="H166" s="83" t="s">
        <v>2661</v>
      </c>
      <c r="I166" s="256"/>
      <c r="J166" s="257"/>
      <c r="K166" s="257"/>
      <c r="L166" s="257"/>
      <c r="M166" s="257"/>
      <c r="N166" s="257"/>
      <c r="O166" s="25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8"/>
      <c r="P170" s="78"/>
    </row>
    <row r="171" spans="1:28" ht="15" customHeight="1" x14ac:dyDescent="0.25">
      <c r="A171" s="224" t="s">
        <v>2676</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9" t="s">
        <v>2670</v>
      </c>
      <c r="C174" s="259"/>
      <c r="D174" s="259"/>
      <c r="E174" s="259"/>
      <c r="F174" s="259"/>
      <c r="G174" s="259"/>
      <c r="H174" s="20"/>
      <c r="I174" s="263" t="s">
        <v>2678</v>
      </c>
      <c r="J174" s="264"/>
      <c r="K174" s="264"/>
      <c r="L174" s="264"/>
      <c r="M174" s="264"/>
      <c r="O174" s="186" t="str">
        <f>HYPERLINK("#Integrante_5!A1","INICIO")</f>
        <v>INICIO</v>
      </c>
      <c r="Q174" s="19"/>
      <c r="R174" s="19"/>
      <c r="S174" s="19"/>
      <c r="T174" s="19"/>
      <c r="U174" s="19"/>
      <c r="V174" s="19"/>
      <c r="W174" s="19"/>
      <c r="X174" s="19"/>
      <c r="Y174" s="19"/>
      <c r="Z174" s="19"/>
      <c r="AA174" s="19"/>
      <c r="AB174" s="19"/>
    </row>
    <row r="175" spans="1:28" ht="23.25" x14ac:dyDescent="0.25">
      <c r="A175" s="9"/>
      <c r="B175" s="232" t="s">
        <v>17</v>
      </c>
      <c r="C175" s="233"/>
      <c r="D175" s="234"/>
      <c r="E175" s="263" t="s">
        <v>2620</v>
      </c>
      <c r="F175" s="264"/>
      <c r="G175" s="265"/>
      <c r="H175" s="5"/>
      <c r="I175" s="232" t="s">
        <v>17</v>
      </c>
      <c r="J175" s="233"/>
      <c r="K175" s="233"/>
      <c r="L175" s="234"/>
      <c r="M175" s="241" t="s">
        <v>2679</v>
      </c>
      <c r="O175" s="8"/>
      <c r="Q175" s="19"/>
      <c r="R175" s="19"/>
      <c r="S175" s="165"/>
      <c r="T175" s="19"/>
      <c r="U175" s="19"/>
      <c r="V175" s="19"/>
      <c r="W175" s="19"/>
      <c r="X175" s="19"/>
      <c r="Y175" s="19"/>
      <c r="Z175" s="19"/>
      <c r="AA175" s="19"/>
      <c r="AB175" s="19"/>
    </row>
    <row r="176" spans="1:28" ht="23.25" x14ac:dyDescent="0.25">
      <c r="A176" s="9"/>
      <c r="B176" s="260"/>
      <c r="C176" s="261"/>
      <c r="D176" s="262"/>
      <c r="E176" s="165" t="s">
        <v>2621</v>
      </c>
      <c r="F176" s="165" t="s">
        <v>2622</v>
      </c>
      <c r="G176" s="165" t="s">
        <v>2623</v>
      </c>
      <c r="H176" s="5"/>
      <c r="I176" s="260"/>
      <c r="J176" s="261"/>
      <c r="K176" s="261"/>
      <c r="L176" s="262"/>
      <c r="M176" s="242"/>
      <c r="O176" s="8"/>
      <c r="Q176" s="19"/>
      <c r="R176" s="19"/>
      <c r="S176" s="165" t="s">
        <v>2623</v>
      </c>
      <c r="T176" s="19"/>
      <c r="U176" s="19"/>
      <c r="V176" s="19"/>
      <c r="W176" s="19"/>
      <c r="X176" s="19"/>
      <c r="Y176" s="19"/>
      <c r="Z176" s="19"/>
      <c r="AA176" s="19"/>
      <c r="AB176" s="19"/>
    </row>
    <row r="177" spans="1:28" ht="23.25" x14ac:dyDescent="0.25">
      <c r="A177" s="9"/>
      <c r="B177" s="230" t="s">
        <v>2670</v>
      </c>
      <c r="C177" s="230"/>
      <c r="D177" s="230"/>
      <c r="E177" s="24">
        <v>0.02</v>
      </c>
      <c r="F177" s="179"/>
      <c r="G177" s="180" t="str">
        <f>IF(F177&gt;0,SUM(E177+F177),"")</f>
        <v/>
      </c>
      <c r="H177" s="5"/>
      <c r="I177" s="221" t="s">
        <v>2672</v>
      </c>
      <c r="J177" s="222"/>
      <c r="K177" s="222"/>
      <c r="L177" s="223"/>
      <c r="M177" s="179"/>
      <c r="O177" s="8"/>
      <c r="Q177" s="19"/>
      <c r="R177" s="19"/>
      <c r="S177" s="180" t="str">
        <f>IF(M177&gt;0,SUM(L177+M177),"")</f>
        <v/>
      </c>
      <c r="T177" s="19"/>
      <c r="U177" s="19"/>
      <c r="V177" s="19"/>
      <c r="W177" s="19"/>
      <c r="X177" s="19"/>
      <c r="Y177" s="19"/>
      <c r="Z177" s="19"/>
      <c r="AA177" s="19"/>
      <c r="AB177" s="19"/>
    </row>
    <row r="178" spans="1:28" ht="23.25" hidden="1" x14ac:dyDescent="0.25">
      <c r="A178" s="9"/>
      <c r="B178" s="230" t="s">
        <v>1165</v>
      </c>
      <c r="C178" s="230"/>
      <c r="D178" s="230"/>
      <c r="E178" s="24">
        <v>0.02</v>
      </c>
      <c r="F178" s="69"/>
      <c r="G178" s="164" t="str">
        <f>IF(F178&gt;0,SUM(E178+F178),"")</f>
        <v/>
      </c>
      <c r="H178" s="5"/>
      <c r="I178" s="221" t="s">
        <v>1169</v>
      </c>
      <c r="J178" s="222"/>
      <c r="K178" s="223"/>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30" t="s">
        <v>1166</v>
      </c>
      <c r="C179" s="230"/>
      <c r="D179" s="230"/>
      <c r="E179" s="24">
        <v>0.02</v>
      </c>
      <c r="F179" s="69"/>
      <c r="G179" s="164" t="str">
        <f>IF(F179&gt;0,SUM(E179+F179),"")</f>
        <v/>
      </c>
      <c r="H179" s="5"/>
      <c r="I179" s="221" t="s">
        <v>1170</v>
      </c>
      <c r="J179" s="222"/>
      <c r="K179" s="223"/>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30" t="s">
        <v>1167</v>
      </c>
      <c r="C180" s="230"/>
      <c r="D180" s="230"/>
      <c r="E180" s="24">
        <v>0.03</v>
      </c>
      <c r="F180" s="69"/>
      <c r="G180" s="164" t="str">
        <f>IF(F180&gt;0,SUM(E180+F180),"")</f>
        <v/>
      </c>
      <c r="H180" s="5"/>
      <c r="I180" s="221" t="s">
        <v>1171</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1" t="s">
        <v>1172</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31" t="s">
        <v>2633</v>
      </c>
      <c r="L183" s="231"/>
      <c r="M183" s="96">
        <f>+J183*K20</f>
        <v>0</v>
      </c>
      <c r="N183" s="97"/>
      <c r="O183" s="98"/>
    </row>
    <row r="184" spans="1:28" ht="15.75" thickBot="1" x14ac:dyDescent="0.3">
      <c r="A184" s="10"/>
      <c r="B184" s="99"/>
      <c r="C184" s="99"/>
      <c r="D184" s="99"/>
      <c r="E184" s="99"/>
      <c r="F184" s="99"/>
      <c r="G184" s="99"/>
      <c r="H184" s="99"/>
      <c r="I184" s="181"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8"/>
      <c r="P186" s="78"/>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46" t="s">
        <v>2641</v>
      </c>
      <c r="C190" s="246"/>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8"/>
      <c r="P195" s="78"/>
    </row>
    <row r="196" spans="1:18" ht="21.75" thickBot="1" x14ac:dyDescent="0.3">
      <c r="A196" s="9"/>
      <c r="B196" s="5"/>
      <c r="C196" s="5"/>
      <c r="D196" s="5"/>
      <c r="E196" s="5"/>
      <c r="F196" s="5"/>
      <c r="G196" s="5"/>
      <c r="H196" s="5"/>
      <c r="I196" s="5"/>
      <c r="J196" s="5"/>
      <c r="K196" s="5"/>
      <c r="L196" s="5"/>
      <c r="M196" s="5"/>
      <c r="N196" s="5"/>
      <c r="O196" s="186" t="str">
        <f>HYPERLINK("#Integrante_5!A1","INICIO")</f>
        <v>INICIO</v>
      </c>
    </row>
    <row r="197" spans="1:18" ht="231" customHeight="1" x14ac:dyDescent="0.25">
      <c r="A197" s="9"/>
      <c r="B197" s="220" t="s">
        <v>2663</v>
      </c>
      <c r="C197" s="220"/>
      <c r="D197" s="220"/>
      <c r="E197" s="220"/>
      <c r="F197" s="220"/>
      <c r="G197" s="220"/>
      <c r="H197" s="220"/>
      <c r="I197" s="220"/>
      <c r="J197" s="220"/>
      <c r="K197" s="220"/>
      <c r="L197" s="220"/>
      <c r="M197" s="220"/>
      <c r="N197" s="220"/>
      <c r="O197" s="8"/>
    </row>
    <row r="198" spans="1:18" x14ac:dyDescent="0.25">
      <c r="A198" s="9"/>
      <c r="B198" s="243"/>
      <c r="C198" s="243"/>
      <c r="D198" s="243"/>
      <c r="E198" s="243"/>
      <c r="F198" s="243"/>
      <c r="G198" s="243"/>
      <c r="H198" s="243"/>
      <c r="I198" s="243"/>
      <c r="J198" s="243"/>
      <c r="K198" s="243"/>
      <c r="L198" s="243"/>
      <c r="M198" s="243"/>
      <c r="N198" s="243"/>
      <c r="O198" s="8"/>
    </row>
    <row r="199" spans="1:18" x14ac:dyDescent="0.25">
      <c r="A199" s="9"/>
      <c r="B199" s="244" t="s">
        <v>2653</v>
      </c>
      <c r="C199" s="245"/>
      <c r="D199" s="245"/>
      <c r="E199" s="245"/>
      <c r="F199" s="245"/>
      <c r="G199" s="245"/>
      <c r="H199" s="245"/>
      <c r="I199" s="245"/>
      <c r="J199" s="245"/>
      <c r="K199" s="245"/>
      <c r="L199" s="245"/>
      <c r="M199" s="245"/>
      <c r="N199" s="245"/>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37"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96" t="s">
        <v>2658</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44200.503180208332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HYPERLINK("#Integrante_6!B20","IDENTIFICACIÓN DEL OFERENTE")</f>
        <v>IDENTIFICACIÓN DEL OFERENTE</v>
      </c>
      <c r="C8" s="189"/>
      <c r="D8" s="193"/>
      <c r="E8" s="209" t="str">
        <f>HYPERLINK("#Integrante_6!A109","CAPACIDAD RESIDUAL")</f>
        <v>CAPACIDAD RESIDUAL</v>
      </c>
      <c r="F8" s="210"/>
      <c r="G8" s="211"/>
      <c r="H8" s="194"/>
      <c r="I8" s="186" t="str">
        <f>HYPERLINK("#Integrante_6!N162","DISCAPACIDAD")</f>
        <v>DISCAPACIDAD</v>
      </c>
      <c r="J8" s="190"/>
      <c r="K8" s="186" t="str">
        <f>HYPERLINK("#Integrante_6!A188","TRAYECTORIA")</f>
        <v>TRAYECTORIA</v>
      </c>
      <c r="L8" s="189"/>
      <c r="M8" s="36"/>
      <c r="N8" s="36"/>
      <c r="O8" s="43"/>
    </row>
    <row r="9" spans="1:20" ht="30.75" customHeight="1" thickBot="1" x14ac:dyDescent="0.3">
      <c r="A9" s="192"/>
      <c r="B9" s="186" t="str">
        <f>HYPERLINK("#Integrante_6!I20","DATOS CONTRATO INVITACIÓN")</f>
        <v>DATOS CONTRATO INVITACIÓN</v>
      </c>
      <c r="C9" s="189"/>
      <c r="D9" s="189"/>
      <c r="E9" s="209" t="str">
        <f>HYPERLINK("#Integrante_6!A162","TALENTO HUMANO")</f>
        <v>TALENTO HUMANO</v>
      </c>
      <c r="F9" s="210"/>
      <c r="G9" s="211"/>
      <c r="H9" s="194"/>
      <c r="I9" s="186" t="str">
        <f>HYPERLINK("#Integrante_6!B176","CONTRAPARTIDA ADICIONAL")</f>
        <v>CONTRAPARTIDA ADICIONAL</v>
      </c>
      <c r="J9" s="191"/>
      <c r="K9" s="186" t="str">
        <f>HYPERLINK("#Integrante_6!A199","ACEPTACIÓN")</f>
        <v>ACEPTACIÓN</v>
      </c>
      <c r="L9" s="189"/>
      <c r="M9" s="36"/>
      <c r="N9" s="36"/>
      <c r="O9" s="43"/>
    </row>
    <row r="10" spans="1:20" ht="30.75" customHeight="1" thickBot="1" x14ac:dyDescent="0.3">
      <c r="A10" s="192"/>
      <c r="B10" s="186" t="str">
        <f>HYPERLINK("#Integrante_6!B48","EXPERIENCIA TERRITORIAL")</f>
        <v>EXPERIENCIA TERRITORIAL</v>
      </c>
      <c r="C10" s="189"/>
      <c r="D10" s="189"/>
      <c r="E10" s="209" t="str">
        <f>HYPERLINK("#Integrante_6!F162","INFRAESTRUCTURA")</f>
        <v>INFRAESTRUCTURA</v>
      </c>
      <c r="F10" s="210"/>
      <c r="G10" s="211"/>
      <c r="H10" s="194"/>
      <c r="I10" s="186" t="str">
        <f>HYPERLINK("#Integrante_6!L176","VALOR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2" t="s">
        <v>8</v>
      </c>
      <c r="M15" s="202"/>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12"/>
      <c r="I20" s="150"/>
      <c r="J20" s="151"/>
      <c r="K20" s="152"/>
      <c r="L20" s="153"/>
      <c r="M20" s="153"/>
      <c r="N20" s="136">
        <f>+(M20-L20)/30</f>
        <v>0</v>
      </c>
      <c r="O20" s="139"/>
      <c r="U20" s="135"/>
      <c r="V20" s="107">
        <f ca="1">NOW()</f>
        <v>44200.503180208332</v>
      </c>
      <c r="W20" s="107">
        <f ca="1">NOW()</f>
        <v>44200.503180208332</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e">
        <f>VLOOKUP(B20,EAS!A2:B1439,2,0)</f>
        <v>#N/A</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2659</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76"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76"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76"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76"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76"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76"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76"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76"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76"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76"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76"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76"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76"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76"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76"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76"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76"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76"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76"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76" t="str">
        <f t="shared" si="1"/>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76" t="str">
        <f t="shared" si="1"/>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76" t="str">
        <f t="shared" si="1"/>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76" t="str">
        <f t="shared" si="1"/>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76" t="str">
        <f t="shared" si="1"/>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76" t="str">
        <f t="shared" si="1"/>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76" t="str">
        <f t="shared" si="1"/>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76" t="str">
        <f t="shared" si="1"/>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76" t="str">
        <f t="shared" si="1"/>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76" t="str">
        <f t="shared" si="1"/>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76" t="str">
        <f t="shared" si="1"/>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76" t="str">
        <f t="shared" si="1"/>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76" t="str">
        <f t="shared" si="1"/>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76" t="str">
        <f t="shared" ref="G80:G86" si="2">IF(AND(E80&lt;&gt;"",F80&lt;&gt;""),((F80-E80)/30),"")</f>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76"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76" t="str">
        <f t="shared" si="2"/>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76" t="str">
        <f t="shared" si="2"/>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76" t="str">
        <f t="shared" si="2"/>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76" t="str">
        <f t="shared" si="2"/>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76" t="str">
        <f t="shared" si="2"/>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76" t="str">
        <f t="shared" ref="G87:G94" si="3">IF(AND(E87&lt;&gt;"",F87&lt;&gt;""),((F87-E87)/30),"")</f>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76" t="str">
        <f t="shared" si="3"/>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76" t="str">
        <f t="shared" si="3"/>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76" t="str">
        <f t="shared" si="3"/>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76" t="str">
        <f t="shared" si="3"/>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76" t="str">
        <f t="shared" si="3"/>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76" t="str">
        <f>IF(AND(E93&lt;&gt;"",F93&lt;&gt;""),((F93-E93)/30),"")</f>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76" t="str">
        <f t="shared" si="3"/>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76"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76"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76"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76"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76"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76"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76"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76"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76"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76"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76"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76"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76" t="str">
        <f t="shared" si="1"/>
        <v/>
      </c>
      <c r="H107" s="124"/>
      <c r="I107" s="123"/>
      <c r="J107" s="123"/>
      <c r="K107" s="125"/>
      <c r="L107" s="126"/>
      <c r="M107" s="119"/>
      <c r="N107" s="126"/>
      <c r="O107" s="126"/>
      <c r="P107" s="81"/>
    </row>
    <row r="108" spans="1:16" ht="29.45" customHeight="1" thickBot="1" x14ac:dyDescent="0.3">
      <c r="O108" s="186" t="str">
        <f>HYPERLINK("#Integrante_6!A1","INICIO")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2660</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4" t="s">
        <v>2671</v>
      </c>
      <c r="C114" s="175" t="s">
        <v>31</v>
      </c>
      <c r="D114" s="123"/>
      <c r="E114" s="146"/>
      <c r="F114" s="146"/>
      <c r="G114" s="173" t="str">
        <f>IF(AND(E114&lt;&gt;"",F114&lt;&gt;""),((F114-E114)/30),"")</f>
        <v/>
      </c>
      <c r="H114" s="124"/>
      <c r="I114" s="123"/>
      <c r="J114" s="123"/>
      <c r="K114" s="125"/>
      <c r="L114" s="102" t="str">
        <f>+IF(AND(K114&gt;0,O114="Ejecución"),(K114/877802)*Tabla2815[[#This Row],[% participación]],IF(AND(K114&gt;0,O114&lt;&gt;"Ejecución"),"-",""))</f>
        <v/>
      </c>
      <c r="M114" s="126"/>
      <c r="N114" s="182" t="str">
        <f>+IF(M116="No",1,IF(M116="Si","Ingrese %",""))</f>
        <v/>
      </c>
      <c r="O114" s="178" t="s">
        <v>1150</v>
      </c>
      <c r="P114" s="80"/>
    </row>
    <row r="115" spans="1:16" s="6" customFormat="1" ht="24.75" customHeight="1" x14ac:dyDescent="0.25">
      <c r="A115" s="144">
        <v>2</v>
      </c>
      <c r="B115" s="174" t="s">
        <v>2671</v>
      </c>
      <c r="C115" s="175" t="s">
        <v>31</v>
      </c>
      <c r="D115" s="123"/>
      <c r="E115" s="146"/>
      <c r="F115" s="146"/>
      <c r="G115" s="173" t="str">
        <f t="shared" ref="G115:G160" si="4">IF(AND(E115&lt;&gt;"",F115&lt;&gt;""),((F115-E115)/30),"")</f>
        <v/>
      </c>
      <c r="H115" s="124"/>
      <c r="I115" s="123"/>
      <c r="J115" s="123"/>
      <c r="K115" s="68"/>
      <c r="L115" s="102" t="str">
        <f>+IF(AND(K115&gt;0,O115="Ejecución"),(K115/877802)*Tabla2815[[#This Row],[% participación]],IF(AND(K115&gt;0,O115&lt;&gt;"Ejecución"),"-",""))</f>
        <v/>
      </c>
      <c r="M115" s="126"/>
      <c r="N115" s="182" t="str">
        <f>+IF(M116="No",1,IF(M116="Si","Ingrese %",""))</f>
        <v/>
      </c>
      <c r="O115" s="178" t="s">
        <v>1150</v>
      </c>
      <c r="P115" s="80"/>
    </row>
    <row r="116" spans="1:16" s="6" customFormat="1" ht="24.75" customHeight="1" x14ac:dyDescent="0.25">
      <c r="A116" s="144">
        <v>3</v>
      </c>
      <c r="B116" s="174" t="s">
        <v>2671</v>
      </c>
      <c r="C116" s="175" t="s">
        <v>31</v>
      </c>
      <c r="D116" s="123"/>
      <c r="E116" s="146"/>
      <c r="F116" s="146"/>
      <c r="G116" s="173" t="str">
        <f t="shared" si="4"/>
        <v/>
      </c>
      <c r="H116" s="124"/>
      <c r="I116" s="123"/>
      <c r="J116" s="123"/>
      <c r="K116" s="68"/>
      <c r="L116" s="102" t="str">
        <f>+IF(AND(K116&gt;0,O116="Ejecución"),(K116/877802)*Tabla2815[[#This Row],[% participación]],IF(AND(K116&gt;0,O116&lt;&gt;"Ejecución"),"-",""))</f>
        <v/>
      </c>
      <c r="M116" s="126"/>
      <c r="N116" s="182" t="str">
        <f t="shared" ref="N116:N160" si="5">+IF(M116="No",1,IF(M116="Si","Ingrese %",""))</f>
        <v/>
      </c>
      <c r="O116" s="178" t="s">
        <v>1150</v>
      </c>
      <c r="P116" s="80"/>
    </row>
    <row r="117" spans="1:16" s="6" customFormat="1" ht="24.75" customHeight="1" outlineLevel="1" x14ac:dyDescent="0.25">
      <c r="A117" s="144">
        <v>4</v>
      </c>
      <c r="B117" s="174" t="s">
        <v>2671</v>
      </c>
      <c r="C117" s="175" t="s">
        <v>31</v>
      </c>
      <c r="D117" s="123"/>
      <c r="E117" s="146"/>
      <c r="F117" s="146"/>
      <c r="G117" s="173" t="str">
        <f t="shared" si="4"/>
        <v/>
      </c>
      <c r="H117" s="124"/>
      <c r="I117" s="123"/>
      <c r="J117" s="123"/>
      <c r="K117" s="68"/>
      <c r="L117" s="102" t="str">
        <f>+IF(AND(K117&gt;0,O117="Ejecución"),(K117/877802)*Tabla2815[[#This Row],[% participación]],IF(AND(K117&gt;0,O117&lt;&gt;"Ejecución"),"-",""))</f>
        <v/>
      </c>
      <c r="M117" s="126"/>
      <c r="N117" s="182" t="str">
        <f t="shared" si="5"/>
        <v/>
      </c>
      <c r="O117" s="178" t="s">
        <v>1150</v>
      </c>
      <c r="P117" s="80"/>
    </row>
    <row r="118" spans="1:16" s="7" customFormat="1" ht="24.75" customHeight="1" outlineLevel="1" x14ac:dyDescent="0.25">
      <c r="A118" s="145">
        <v>5</v>
      </c>
      <c r="B118" s="174" t="s">
        <v>2671</v>
      </c>
      <c r="C118" s="175" t="s">
        <v>31</v>
      </c>
      <c r="D118" s="123"/>
      <c r="E118" s="146"/>
      <c r="F118" s="146"/>
      <c r="G118" s="173" t="str">
        <f t="shared" si="4"/>
        <v/>
      </c>
      <c r="H118" s="124"/>
      <c r="I118" s="123"/>
      <c r="J118" s="123"/>
      <c r="K118" s="68"/>
      <c r="L118" s="102" t="str">
        <f>+IF(AND(K118&gt;0,O118="Ejecución"),(K118/877802)*Tabla2815[[#This Row],[% participación]],IF(AND(K118&gt;0,O118&lt;&gt;"Ejecución"),"-",""))</f>
        <v/>
      </c>
      <c r="M118" s="126"/>
      <c r="N118" s="182" t="str">
        <f t="shared" si="5"/>
        <v/>
      </c>
      <c r="O118" s="178" t="s">
        <v>1150</v>
      </c>
      <c r="P118" s="81"/>
    </row>
    <row r="119" spans="1:16" s="7" customFormat="1" ht="24.75" customHeight="1" outlineLevel="1" x14ac:dyDescent="0.25">
      <c r="A119" s="145">
        <v>6</v>
      </c>
      <c r="B119" s="174" t="s">
        <v>2671</v>
      </c>
      <c r="C119" s="175" t="s">
        <v>31</v>
      </c>
      <c r="D119" s="123"/>
      <c r="E119" s="146"/>
      <c r="F119" s="146"/>
      <c r="G119" s="173" t="str">
        <f t="shared" si="4"/>
        <v/>
      </c>
      <c r="H119" s="124"/>
      <c r="I119" s="123"/>
      <c r="J119" s="123"/>
      <c r="K119" s="68"/>
      <c r="L119" s="102" t="str">
        <f>+IF(AND(K119&gt;0,O119="Ejecución"),(K119/877802)*Tabla2815[[#This Row],[% participación]],IF(AND(K119&gt;0,O119&lt;&gt;"Ejecución"),"-",""))</f>
        <v/>
      </c>
      <c r="M119" s="126"/>
      <c r="N119" s="182" t="str">
        <f t="shared" si="5"/>
        <v/>
      </c>
      <c r="O119" s="178" t="s">
        <v>1150</v>
      </c>
      <c r="P119" s="81"/>
    </row>
    <row r="120" spans="1:16" s="7" customFormat="1" ht="24.75" customHeight="1" outlineLevel="1" x14ac:dyDescent="0.25">
      <c r="A120" s="145">
        <v>7</v>
      </c>
      <c r="B120" s="174" t="s">
        <v>2671</v>
      </c>
      <c r="C120" s="175" t="s">
        <v>31</v>
      </c>
      <c r="D120" s="123"/>
      <c r="E120" s="146"/>
      <c r="F120" s="146"/>
      <c r="G120" s="173" t="str">
        <f t="shared" si="4"/>
        <v/>
      </c>
      <c r="H120" s="124"/>
      <c r="I120" s="123"/>
      <c r="J120" s="123"/>
      <c r="K120" s="68"/>
      <c r="L120" s="102" t="str">
        <f>+IF(AND(K120&gt;0,O120="Ejecución"),(K120/877802)*Tabla2815[[#This Row],[% participación]],IF(AND(K120&gt;0,O120&lt;&gt;"Ejecución"),"-",""))</f>
        <v/>
      </c>
      <c r="M120" s="126"/>
      <c r="N120" s="182" t="str">
        <f t="shared" si="5"/>
        <v/>
      </c>
      <c r="O120" s="178" t="s">
        <v>1150</v>
      </c>
      <c r="P120" s="81"/>
    </row>
    <row r="121" spans="1:16" s="7" customFormat="1" ht="24.75" customHeight="1" outlineLevel="1" x14ac:dyDescent="0.25">
      <c r="A121" s="145">
        <v>8</v>
      </c>
      <c r="B121" s="174" t="s">
        <v>2671</v>
      </c>
      <c r="C121" s="175" t="s">
        <v>31</v>
      </c>
      <c r="D121" s="123"/>
      <c r="E121" s="146"/>
      <c r="F121" s="146"/>
      <c r="G121" s="173" t="str">
        <f t="shared" si="4"/>
        <v/>
      </c>
      <c r="H121" s="121"/>
      <c r="I121" s="123"/>
      <c r="J121" s="123"/>
      <c r="K121" s="68"/>
      <c r="L121" s="102" t="str">
        <f>+IF(AND(K121&gt;0,O121="Ejecución"),(K121/877802)*Tabla2815[[#This Row],[% participación]],IF(AND(K121&gt;0,O121&lt;&gt;"Ejecución"),"-",""))</f>
        <v/>
      </c>
      <c r="M121" s="126"/>
      <c r="N121" s="182" t="str">
        <f t="shared" si="5"/>
        <v/>
      </c>
      <c r="O121" s="178" t="s">
        <v>1150</v>
      </c>
      <c r="P121" s="81"/>
    </row>
    <row r="122" spans="1:16" s="7" customFormat="1" ht="24.75" customHeight="1" outlineLevel="1" x14ac:dyDescent="0.25">
      <c r="A122" s="145">
        <v>9</v>
      </c>
      <c r="B122" s="174" t="s">
        <v>2671</v>
      </c>
      <c r="C122" s="175" t="s">
        <v>31</v>
      </c>
      <c r="D122" s="123"/>
      <c r="E122" s="146"/>
      <c r="F122" s="146"/>
      <c r="G122" s="173" t="str">
        <f t="shared" si="4"/>
        <v/>
      </c>
      <c r="H122" s="124"/>
      <c r="I122" s="123"/>
      <c r="J122" s="123"/>
      <c r="K122" s="68"/>
      <c r="L122" s="102" t="str">
        <f>+IF(AND(K122&gt;0,O122="Ejecución"),(K122/877802)*Tabla2815[[#This Row],[% participación]],IF(AND(K122&gt;0,O122&lt;&gt;"Ejecución"),"-",""))</f>
        <v/>
      </c>
      <c r="M122" s="126"/>
      <c r="N122" s="182" t="str">
        <f t="shared" si="5"/>
        <v/>
      </c>
      <c r="O122" s="178" t="s">
        <v>1150</v>
      </c>
      <c r="P122" s="81"/>
    </row>
    <row r="123" spans="1:16" s="7" customFormat="1" ht="24.75" customHeight="1" outlineLevel="1" x14ac:dyDescent="0.25">
      <c r="A123" s="145">
        <v>10</v>
      </c>
      <c r="B123" s="174" t="s">
        <v>2671</v>
      </c>
      <c r="C123" s="175" t="s">
        <v>31</v>
      </c>
      <c r="D123" s="123"/>
      <c r="E123" s="146"/>
      <c r="F123" s="146"/>
      <c r="G123" s="173" t="str">
        <f t="shared" si="4"/>
        <v/>
      </c>
      <c r="H123" s="124"/>
      <c r="I123" s="123"/>
      <c r="J123" s="123"/>
      <c r="K123" s="68"/>
      <c r="L123" s="102" t="str">
        <f>+IF(AND(K123&gt;0,O123="Ejecución"),(K123/877802)*Tabla2815[[#This Row],[% participación]],IF(AND(K123&gt;0,O123&lt;&gt;"Ejecución"),"-",""))</f>
        <v/>
      </c>
      <c r="M123" s="126"/>
      <c r="N123" s="182" t="str">
        <f t="shared" si="5"/>
        <v/>
      </c>
      <c r="O123" s="178" t="s">
        <v>1150</v>
      </c>
      <c r="P123" s="81"/>
    </row>
    <row r="124" spans="1:16" s="7" customFormat="1" ht="24.75" customHeight="1" outlineLevel="1" x14ac:dyDescent="0.25">
      <c r="A124" s="145">
        <v>11</v>
      </c>
      <c r="B124" s="174" t="s">
        <v>2671</v>
      </c>
      <c r="C124" s="175" t="s">
        <v>31</v>
      </c>
      <c r="D124" s="123"/>
      <c r="E124" s="146"/>
      <c r="F124" s="146"/>
      <c r="G124" s="173" t="str">
        <f t="shared" si="4"/>
        <v/>
      </c>
      <c r="H124" s="124"/>
      <c r="I124" s="123"/>
      <c r="J124" s="123"/>
      <c r="K124" s="68"/>
      <c r="L124" s="102" t="str">
        <f>+IF(AND(K124&gt;0,O124="Ejecución"),(K124/877802)*Tabla2815[[#This Row],[% participación]],IF(AND(K124&gt;0,O124&lt;&gt;"Ejecución"),"-",""))</f>
        <v/>
      </c>
      <c r="M124" s="126"/>
      <c r="N124" s="182" t="str">
        <f t="shared" si="5"/>
        <v/>
      </c>
      <c r="O124" s="178" t="s">
        <v>1150</v>
      </c>
      <c r="P124" s="81"/>
    </row>
    <row r="125" spans="1:16" s="7" customFormat="1" ht="24.75" customHeight="1" outlineLevel="1" x14ac:dyDescent="0.25">
      <c r="A125" s="145">
        <v>12</v>
      </c>
      <c r="B125" s="174" t="s">
        <v>2671</v>
      </c>
      <c r="C125" s="175" t="s">
        <v>31</v>
      </c>
      <c r="D125" s="123"/>
      <c r="E125" s="146"/>
      <c r="F125" s="146"/>
      <c r="G125" s="173" t="str">
        <f t="shared" si="4"/>
        <v/>
      </c>
      <c r="H125" s="124"/>
      <c r="I125" s="123"/>
      <c r="J125" s="123"/>
      <c r="K125" s="68"/>
      <c r="L125" s="102" t="str">
        <f>+IF(AND(K125&gt;0,O125="Ejecución"),(K125/877802)*Tabla2815[[#This Row],[% participación]],IF(AND(K125&gt;0,O125&lt;&gt;"Ejecución"),"-",""))</f>
        <v/>
      </c>
      <c r="M125" s="126"/>
      <c r="N125" s="182" t="str">
        <f t="shared" si="5"/>
        <v/>
      </c>
      <c r="O125" s="178" t="s">
        <v>1150</v>
      </c>
      <c r="P125" s="81"/>
    </row>
    <row r="126" spans="1:16" s="7" customFormat="1" ht="24.75" customHeight="1" outlineLevel="1" x14ac:dyDescent="0.25">
      <c r="A126" s="145">
        <v>13</v>
      </c>
      <c r="B126" s="174" t="s">
        <v>2671</v>
      </c>
      <c r="C126" s="175" t="s">
        <v>31</v>
      </c>
      <c r="D126" s="123"/>
      <c r="E126" s="146"/>
      <c r="F126" s="146"/>
      <c r="G126" s="173" t="str">
        <f t="shared" si="4"/>
        <v/>
      </c>
      <c r="H126" s="124"/>
      <c r="I126" s="123"/>
      <c r="J126" s="123"/>
      <c r="K126" s="68"/>
      <c r="L126" s="102" t="str">
        <f>+IF(AND(K126&gt;0,O126="Ejecución"),(K126/877802)*Tabla2815[[#This Row],[% participación]],IF(AND(K126&gt;0,O126&lt;&gt;"Ejecución"),"-",""))</f>
        <v/>
      </c>
      <c r="M126" s="126"/>
      <c r="N126" s="182" t="str">
        <f t="shared" si="5"/>
        <v/>
      </c>
      <c r="O126" s="178" t="s">
        <v>1150</v>
      </c>
      <c r="P126" s="81"/>
    </row>
    <row r="127" spans="1:16" s="7" customFormat="1" ht="24.75" customHeight="1" outlineLevel="1" x14ac:dyDescent="0.25">
      <c r="A127" s="145">
        <v>14</v>
      </c>
      <c r="B127" s="174" t="s">
        <v>2671</v>
      </c>
      <c r="C127" s="175" t="s">
        <v>31</v>
      </c>
      <c r="D127" s="123"/>
      <c r="E127" s="146"/>
      <c r="F127" s="146"/>
      <c r="G127" s="173" t="str">
        <f t="shared" si="4"/>
        <v/>
      </c>
      <c r="H127" s="124"/>
      <c r="I127" s="123"/>
      <c r="J127" s="123"/>
      <c r="K127" s="68"/>
      <c r="L127" s="102" t="str">
        <f>+IF(AND(K127&gt;0,O127="Ejecución"),(K127/877802)*Tabla2815[[#This Row],[% participación]],IF(AND(K127&gt;0,O127&lt;&gt;"Ejecución"),"-",""))</f>
        <v/>
      </c>
      <c r="M127" s="126"/>
      <c r="N127" s="182" t="str">
        <f t="shared" si="5"/>
        <v/>
      </c>
      <c r="O127" s="178" t="s">
        <v>1150</v>
      </c>
      <c r="P127" s="81"/>
    </row>
    <row r="128" spans="1:16" s="7" customFormat="1" ht="24.75" customHeight="1" outlineLevel="1" x14ac:dyDescent="0.25">
      <c r="A128" s="145">
        <v>15</v>
      </c>
      <c r="B128" s="174" t="s">
        <v>2671</v>
      </c>
      <c r="C128" s="175" t="s">
        <v>31</v>
      </c>
      <c r="D128" s="123"/>
      <c r="E128" s="146"/>
      <c r="F128" s="146"/>
      <c r="G128" s="173" t="str">
        <f t="shared" si="4"/>
        <v/>
      </c>
      <c r="H128" s="124"/>
      <c r="I128" s="123"/>
      <c r="J128" s="123"/>
      <c r="K128" s="68"/>
      <c r="L128" s="102" t="str">
        <f>+IF(AND(K128&gt;0,O128="Ejecución"),(K128/877802)*Tabla2815[[#This Row],[% participación]],IF(AND(K128&gt;0,O128&lt;&gt;"Ejecución"),"-",""))</f>
        <v/>
      </c>
      <c r="M128" s="126"/>
      <c r="N128" s="182" t="str">
        <f t="shared" si="5"/>
        <v/>
      </c>
      <c r="O128" s="178" t="s">
        <v>1150</v>
      </c>
      <c r="P128" s="81"/>
    </row>
    <row r="129" spans="1:16" s="7" customFormat="1" ht="24.75" customHeight="1" outlineLevel="1" x14ac:dyDescent="0.25">
      <c r="A129" s="145">
        <v>16</v>
      </c>
      <c r="B129" s="174" t="s">
        <v>2671</v>
      </c>
      <c r="C129" s="175" t="s">
        <v>31</v>
      </c>
      <c r="D129" s="123"/>
      <c r="E129" s="146"/>
      <c r="F129" s="146"/>
      <c r="G129" s="173" t="str">
        <f t="shared" si="4"/>
        <v/>
      </c>
      <c r="H129" s="124"/>
      <c r="I129" s="123"/>
      <c r="J129" s="123"/>
      <c r="K129" s="68"/>
      <c r="L129" s="102" t="str">
        <f>+IF(AND(K129&gt;0,O129="Ejecución"),(K129/877802)*Tabla2815[[#This Row],[% participación]],IF(AND(K129&gt;0,O129&lt;&gt;"Ejecución"),"-",""))</f>
        <v/>
      </c>
      <c r="M129" s="126"/>
      <c r="N129" s="182" t="str">
        <f t="shared" si="5"/>
        <v/>
      </c>
      <c r="O129" s="178" t="s">
        <v>1150</v>
      </c>
      <c r="P129" s="81"/>
    </row>
    <row r="130" spans="1:16" s="7" customFormat="1" ht="24.75" customHeight="1" outlineLevel="1" x14ac:dyDescent="0.25">
      <c r="A130" s="145">
        <v>17</v>
      </c>
      <c r="B130" s="174" t="s">
        <v>2671</v>
      </c>
      <c r="C130" s="175" t="s">
        <v>31</v>
      </c>
      <c r="D130" s="123"/>
      <c r="E130" s="146"/>
      <c r="F130" s="146"/>
      <c r="G130" s="173" t="str">
        <f t="shared" si="4"/>
        <v/>
      </c>
      <c r="H130" s="124"/>
      <c r="I130" s="123"/>
      <c r="J130" s="123"/>
      <c r="K130" s="68"/>
      <c r="L130" s="102" t="str">
        <f>+IF(AND(K130&gt;0,O130="Ejecución"),(K130/877802)*Tabla2815[[#This Row],[% participación]],IF(AND(K130&gt;0,O130&lt;&gt;"Ejecución"),"-",""))</f>
        <v/>
      </c>
      <c r="M130" s="126"/>
      <c r="N130" s="182" t="str">
        <f t="shared" si="5"/>
        <v/>
      </c>
      <c r="O130" s="178" t="s">
        <v>1150</v>
      </c>
      <c r="P130" s="81"/>
    </row>
    <row r="131" spans="1:16" s="7" customFormat="1" ht="24.75" customHeight="1" outlineLevel="1" x14ac:dyDescent="0.25">
      <c r="A131" s="145">
        <v>18</v>
      </c>
      <c r="B131" s="174" t="s">
        <v>2671</v>
      </c>
      <c r="C131" s="175" t="s">
        <v>31</v>
      </c>
      <c r="D131" s="123"/>
      <c r="E131" s="146"/>
      <c r="F131" s="146"/>
      <c r="G131" s="173" t="str">
        <f t="shared" si="4"/>
        <v/>
      </c>
      <c r="H131" s="124"/>
      <c r="I131" s="123"/>
      <c r="J131" s="123"/>
      <c r="K131" s="68"/>
      <c r="L131" s="102" t="str">
        <f>+IF(AND(K131&gt;0,O131="Ejecución"),(K131/877802)*Tabla2815[[#This Row],[% participación]],IF(AND(K131&gt;0,O131&lt;&gt;"Ejecución"),"-",""))</f>
        <v/>
      </c>
      <c r="M131" s="126"/>
      <c r="N131" s="182" t="str">
        <f t="shared" si="5"/>
        <v/>
      </c>
      <c r="O131" s="178" t="s">
        <v>1150</v>
      </c>
      <c r="P131" s="81"/>
    </row>
    <row r="132" spans="1:16" s="7" customFormat="1" ht="24.75" customHeight="1" outlineLevel="1" x14ac:dyDescent="0.25">
      <c r="A132" s="145">
        <v>19</v>
      </c>
      <c r="B132" s="174" t="s">
        <v>2671</v>
      </c>
      <c r="C132" s="175" t="s">
        <v>31</v>
      </c>
      <c r="D132" s="123"/>
      <c r="E132" s="146"/>
      <c r="F132" s="146"/>
      <c r="G132" s="173" t="str">
        <f t="shared" si="4"/>
        <v/>
      </c>
      <c r="H132" s="124"/>
      <c r="I132" s="123"/>
      <c r="J132" s="123"/>
      <c r="K132" s="68"/>
      <c r="L132" s="102" t="str">
        <f>+IF(AND(K132&gt;0,O132="Ejecución"),(K132/877802)*Tabla2815[[#This Row],[% participación]],IF(AND(K132&gt;0,O132&lt;&gt;"Ejecución"),"-",""))</f>
        <v/>
      </c>
      <c r="M132" s="126"/>
      <c r="N132" s="182" t="str">
        <f t="shared" si="5"/>
        <v/>
      </c>
      <c r="O132" s="178" t="s">
        <v>1150</v>
      </c>
      <c r="P132" s="81"/>
    </row>
    <row r="133" spans="1:16" s="7" customFormat="1" ht="24.75" customHeight="1" outlineLevel="1" x14ac:dyDescent="0.25">
      <c r="A133" s="145">
        <v>20</v>
      </c>
      <c r="B133" s="174" t="s">
        <v>2671</v>
      </c>
      <c r="C133" s="175" t="s">
        <v>31</v>
      </c>
      <c r="D133" s="123"/>
      <c r="E133" s="146"/>
      <c r="F133" s="146"/>
      <c r="G133" s="173" t="str">
        <f t="shared" si="4"/>
        <v/>
      </c>
      <c r="H133" s="124"/>
      <c r="I133" s="123"/>
      <c r="J133" s="123"/>
      <c r="K133" s="68"/>
      <c r="L133" s="102" t="str">
        <f>+IF(AND(K133&gt;0,O133="Ejecución"),(K133/877802)*Tabla2815[[#This Row],[% participación]],IF(AND(K133&gt;0,O133&lt;&gt;"Ejecución"),"-",""))</f>
        <v/>
      </c>
      <c r="M133" s="126"/>
      <c r="N133" s="182" t="str">
        <f t="shared" si="5"/>
        <v/>
      </c>
      <c r="O133" s="178" t="s">
        <v>1150</v>
      </c>
      <c r="P133" s="81"/>
    </row>
    <row r="134" spans="1:16" s="7" customFormat="1" ht="24.75" customHeight="1" outlineLevel="1" x14ac:dyDescent="0.25">
      <c r="A134" s="145">
        <v>21</v>
      </c>
      <c r="B134" s="174" t="s">
        <v>2671</v>
      </c>
      <c r="C134" s="175" t="s">
        <v>31</v>
      </c>
      <c r="D134" s="123"/>
      <c r="E134" s="146"/>
      <c r="F134" s="146"/>
      <c r="G134" s="173" t="str">
        <f t="shared" si="4"/>
        <v/>
      </c>
      <c r="H134" s="124"/>
      <c r="I134" s="123"/>
      <c r="J134" s="123"/>
      <c r="K134" s="68"/>
      <c r="L134" s="102" t="str">
        <f>+IF(AND(K134&gt;0,O134="Ejecución"),(K134/877802)*Tabla2815[[#This Row],[% participación]],IF(AND(K134&gt;0,O134&lt;&gt;"Ejecución"),"-",""))</f>
        <v/>
      </c>
      <c r="M134" s="126"/>
      <c r="N134" s="182" t="str">
        <f t="shared" si="5"/>
        <v/>
      </c>
      <c r="O134" s="178" t="s">
        <v>1150</v>
      </c>
      <c r="P134" s="81"/>
    </row>
    <row r="135" spans="1:16" s="7" customFormat="1" ht="24.75" customHeight="1" outlineLevel="1" x14ac:dyDescent="0.25">
      <c r="A135" s="145">
        <v>22</v>
      </c>
      <c r="B135" s="174" t="s">
        <v>2671</v>
      </c>
      <c r="C135" s="175" t="s">
        <v>31</v>
      </c>
      <c r="D135" s="123"/>
      <c r="E135" s="146"/>
      <c r="F135" s="146"/>
      <c r="G135" s="173" t="str">
        <f t="shared" si="4"/>
        <v/>
      </c>
      <c r="H135" s="124"/>
      <c r="I135" s="123"/>
      <c r="J135" s="123"/>
      <c r="K135" s="68"/>
      <c r="L135" s="102" t="str">
        <f>+IF(AND(K135&gt;0,O135="Ejecución"),(K135/877802)*Tabla2815[[#This Row],[% participación]],IF(AND(K135&gt;0,O135&lt;&gt;"Ejecución"),"-",""))</f>
        <v/>
      </c>
      <c r="M135" s="126"/>
      <c r="N135" s="182" t="str">
        <f t="shared" si="5"/>
        <v/>
      </c>
      <c r="O135" s="178" t="s">
        <v>1150</v>
      </c>
      <c r="P135" s="81"/>
    </row>
    <row r="136" spans="1:16" s="7" customFormat="1" ht="24.75" customHeight="1" outlineLevel="1" x14ac:dyDescent="0.25">
      <c r="A136" s="145">
        <v>23</v>
      </c>
      <c r="B136" s="174" t="s">
        <v>2671</v>
      </c>
      <c r="C136" s="175" t="s">
        <v>31</v>
      </c>
      <c r="D136" s="123"/>
      <c r="E136" s="146"/>
      <c r="F136" s="146"/>
      <c r="G136" s="173" t="str">
        <f t="shared" si="4"/>
        <v/>
      </c>
      <c r="H136" s="124"/>
      <c r="I136" s="123"/>
      <c r="J136" s="123"/>
      <c r="K136" s="68"/>
      <c r="L136" s="102" t="str">
        <f>+IF(AND(K136&gt;0,O136="Ejecución"),(K136/877802)*Tabla2815[[#This Row],[% participación]],IF(AND(K136&gt;0,O136&lt;&gt;"Ejecución"),"-",""))</f>
        <v/>
      </c>
      <c r="M136" s="126"/>
      <c r="N136" s="182" t="str">
        <f t="shared" si="5"/>
        <v/>
      </c>
      <c r="O136" s="178" t="s">
        <v>1150</v>
      </c>
      <c r="P136" s="81"/>
    </row>
    <row r="137" spans="1:16" s="7" customFormat="1" ht="24.75" customHeight="1" outlineLevel="1" x14ac:dyDescent="0.25">
      <c r="A137" s="145">
        <v>24</v>
      </c>
      <c r="B137" s="174" t="s">
        <v>2671</v>
      </c>
      <c r="C137" s="175" t="s">
        <v>31</v>
      </c>
      <c r="D137" s="123"/>
      <c r="E137" s="146"/>
      <c r="F137" s="146"/>
      <c r="G137" s="173" t="str">
        <f t="shared" si="4"/>
        <v/>
      </c>
      <c r="H137" s="124"/>
      <c r="I137" s="123"/>
      <c r="J137" s="123"/>
      <c r="K137" s="68"/>
      <c r="L137" s="102" t="str">
        <f>+IF(AND(K137&gt;0,O137="Ejecución"),(K137/877802)*Tabla2815[[#This Row],[% participación]],IF(AND(K137&gt;0,O137&lt;&gt;"Ejecución"),"-",""))</f>
        <v/>
      </c>
      <c r="M137" s="126"/>
      <c r="N137" s="182" t="str">
        <f t="shared" si="5"/>
        <v/>
      </c>
      <c r="O137" s="178" t="s">
        <v>1150</v>
      </c>
      <c r="P137" s="81"/>
    </row>
    <row r="138" spans="1:16" s="7" customFormat="1" ht="24.75" customHeight="1" outlineLevel="1" x14ac:dyDescent="0.25">
      <c r="A138" s="145">
        <v>25</v>
      </c>
      <c r="B138" s="174" t="s">
        <v>2671</v>
      </c>
      <c r="C138" s="175" t="s">
        <v>31</v>
      </c>
      <c r="D138" s="123"/>
      <c r="E138" s="146"/>
      <c r="F138" s="146"/>
      <c r="G138" s="173" t="str">
        <f t="shared" si="4"/>
        <v/>
      </c>
      <c r="H138" s="124"/>
      <c r="I138" s="123"/>
      <c r="J138" s="123"/>
      <c r="K138" s="68"/>
      <c r="L138" s="102" t="str">
        <f>+IF(AND(K138&gt;0,O138="Ejecución"),(K138/877802)*Tabla2815[[#This Row],[% participación]],IF(AND(K138&gt;0,O138&lt;&gt;"Ejecución"),"-",""))</f>
        <v/>
      </c>
      <c r="M138" s="126"/>
      <c r="N138" s="182" t="str">
        <f t="shared" si="5"/>
        <v/>
      </c>
      <c r="O138" s="178" t="s">
        <v>1150</v>
      </c>
      <c r="P138" s="81"/>
    </row>
    <row r="139" spans="1:16" s="7" customFormat="1" ht="24.75" customHeight="1" outlineLevel="1" x14ac:dyDescent="0.25">
      <c r="A139" s="145">
        <v>26</v>
      </c>
      <c r="B139" s="174" t="s">
        <v>2671</v>
      </c>
      <c r="C139" s="175" t="s">
        <v>31</v>
      </c>
      <c r="D139" s="123"/>
      <c r="E139" s="146"/>
      <c r="F139" s="146"/>
      <c r="G139" s="173" t="str">
        <f t="shared" si="4"/>
        <v/>
      </c>
      <c r="H139" s="124"/>
      <c r="I139" s="123"/>
      <c r="J139" s="123"/>
      <c r="K139" s="68"/>
      <c r="L139" s="102" t="str">
        <f>+IF(AND(K139&gt;0,O139="Ejecución"),(K139/877802)*Tabla2815[[#This Row],[% participación]],IF(AND(K139&gt;0,O139&lt;&gt;"Ejecución"),"-",""))</f>
        <v/>
      </c>
      <c r="M139" s="126"/>
      <c r="N139" s="182" t="str">
        <f t="shared" si="5"/>
        <v/>
      </c>
      <c r="O139" s="178" t="s">
        <v>1150</v>
      </c>
      <c r="P139" s="81"/>
    </row>
    <row r="140" spans="1:16" s="7" customFormat="1" ht="24.75" customHeight="1" outlineLevel="1" x14ac:dyDescent="0.25">
      <c r="A140" s="145">
        <v>27</v>
      </c>
      <c r="B140" s="174" t="s">
        <v>2671</v>
      </c>
      <c r="C140" s="175" t="s">
        <v>31</v>
      </c>
      <c r="D140" s="123"/>
      <c r="E140" s="146"/>
      <c r="F140" s="146"/>
      <c r="G140" s="173" t="str">
        <f t="shared" si="4"/>
        <v/>
      </c>
      <c r="H140" s="124"/>
      <c r="I140" s="123"/>
      <c r="J140" s="123"/>
      <c r="K140" s="68"/>
      <c r="L140" s="102" t="str">
        <f>+IF(AND(K140&gt;0,O140="Ejecución"),(K140/877802)*Tabla2815[[#This Row],[% participación]],IF(AND(K140&gt;0,O140&lt;&gt;"Ejecución"),"-",""))</f>
        <v/>
      </c>
      <c r="M140" s="126"/>
      <c r="N140" s="182" t="str">
        <f t="shared" si="5"/>
        <v/>
      </c>
      <c r="O140" s="178" t="s">
        <v>1150</v>
      </c>
      <c r="P140" s="81"/>
    </row>
    <row r="141" spans="1:16" s="7" customFormat="1" ht="24.75" customHeight="1" outlineLevel="1" x14ac:dyDescent="0.25">
      <c r="A141" s="145">
        <v>28</v>
      </c>
      <c r="B141" s="174" t="s">
        <v>2671</v>
      </c>
      <c r="C141" s="175" t="s">
        <v>31</v>
      </c>
      <c r="D141" s="123"/>
      <c r="E141" s="146"/>
      <c r="F141" s="146"/>
      <c r="G141" s="173" t="str">
        <f t="shared" si="4"/>
        <v/>
      </c>
      <c r="H141" s="124"/>
      <c r="I141" s="123"/>
      <c r="J141" s="123"/>
      <c r="K141" s="68"/>
      <c r="L141" s="102" t="str">
        <f>+IF(AND(K141&gt;0,O141="Ejecución"),(K141/877802)*Tabla2815[[#This Row],[% participación]],IF(AND(K141&gt;0,O141&lt;&gt;"Ejecución"),"-",""))</f>
        <v/>
      </c>
      <c r="M141" s="126"/>
      <c r="N141" s="182" t="str">
        <f t="shared" si="5"/>
        <v/>
      </c>
      <c r="O141" s="178" t="s">
        <v>1150</v>
      </c>
      <c r="P141" s="81"/>
    </row>
    <row r="142" spans="1:16" s="7" customFormat="1" ht="24.75" customHeight="1" outlineLevel="1" x14ac:dyDescent="0.25">
      <c r="A142" s="145">
        <v>29</v>
      </c>
      <c r="B142" s="174" t="s">
        <v>2671</v>
      </c>
      <c r="C142" s="175" t="s">
        <v>31</v>
      </c>
      <c r="D142" s="123"/>
      <c r="E142" s="146"/>
      <c r="F142" s="146"/>
      <c r="G142" s="173" t="str">
        <f t="shared" si="4"/>
        <v/>
      </c>
      <c r="H142" s="124"/>
      <c r="I142" s="123"/>
      <c r="J142" s="123"/>
      <c r="K142" s="68"/>
      <c r="L142" s="102" t="str">
        <f>+IF(AND(K142&gt;0,O142="Ejecución"),(K142/877802)*Tabla2815[[#This Row],[% participación]],IF(AND(K142&gt;0,O142&lt;&gt;"Ejecución"),"-",""))</f>
        <v/>
      </c>
      <c r="M142" s="126"/>
      <c r="N142" s="182" t="str">
        <f t="shared" si="5"/>
        <v/>
      </c>
      <c r="O142" s="178" t="s">
        <v>1150</v>
      </c>
      <c r="P142" s="81"/>
    </row>
    <row r="143" spans="1:16" s="7" customFormat="1" ht="24.75" customHeight="1" outlineLevel="1" x14ac:dyDescent="0.25">
      <c r="A143" s="145">
        <v>30</v>
      </c>
      <c r="B143" s="174" t="s">
        <v>2671</v>
      </c>
      <c r="C143" s="175" t="s">
        <v>31</v>
      </c>
      <c r="D143" s="123"/>
      <c r="E143" s="146"/>
      <c r="F143" s="146"/>
      <c r="G143" s="173" t="str">
        <f t="shared" si="4"/>
        <v/>
      </c>
      <c r="H143" s="124"/>
      <c r="I143" s="123"/>
      <c r="J143" s="123"/>
      <c r="K143" s="68"/>
      <c r="L143" s="102" t="str">
        <f>+IF(AND(K143&gt;0,O143="Ejecución"),(K143/877802)*Tabla2815[[#This Row],[% participación]],IF(AND(K143&gt;0,O143&lt;&gt;"Ejecución"),"-",""))</f>
        <v/>
      </c>
      <c r="M143" s="126"/>
      <c r="N143" s="182" t="str">
        <f t="shared" si="5"/>
        <v/>
      </c>
      <c r="O143" s="178" t="s">
        <v>1150</v>
      </c>
      <c r="P143" s="81"/>
    </row>
    <row r="144" spans="1:16" s="7" customFormat="1" ht="24.75" customHeight="1" outlineLevel="1" x14ac:dyDescent="0.25">
      <c r="A144" s="145">
        <v>31</v>
      </c>
      <c r="B144" s="174" t="s">
        <v>2671</v>
      </c>
      <c r="C144" s="175" t="s">
        <v>31</v>
      </c>
      <c r="D144" s="123"/>
      <c r="E144" s="146"/>
      <c r="F144" s="146"/>
      <c r="G144" s="173" t="str">
        <f t="shared" si="4"/>
        <v/>
      </c>
      <c r="H144" s="124"/>
      <c r="I144" s="123"/>
      <c r="J144" s="123"/>
      <c r="K144" s="68"/>
      <c r="L144" s="102" t="str">
        <f>+IF(AND(K144&gt;0,O144="Ejecución"),(K144/877802)*Tabla2815[[#This Row],[% participación]],IF(AND(K144&gt;0,O144&lt;&gt;"Ejecución"),"-",""))</f>
        <v/>
      </c>
      <c r="M144" s="126"/>
      <c r="N144" s="182" t="str">
        <f t="shared" si="5"/>
        <v/>
      </c>
      <c r="O144" s="178" t="s">
        <v>1150</v>
      </c>
      <c r="P144" s="81"/>
    </row>
    <row r="145" spans="1:16" s="7" customFormat="1" ht="24.75" customHeight="1" outlineLevel="1" x14ac:dyDescent="0.25">
      <c r="A145" s="145">
        <v>32</v>
      </c>
      <c r="B145" s="174" t="s">
        <v>2671</v>
      </c>
      <c r="C145" s="175" t="s">
        <v>31</v>
      </c>
      <c r="D145" s="123"/>
      <c r="E145" s="146"/>
      <c r="F145" s="146"/>
      <c r="G145" s="173" t="str">
        <f t="shared" si="4"/>
        <v/>
      </c>
      <c r="H145" s="124"/>
      <c r="I145" s="123"/>
      <c r="J145" s="123"/>
      <c r="K145" s="68"/>
      <c r="L145" s="102" t="str">
        <f>+IF(AND(K145&gt;0,O145="Ejecución"),(K145/877802)*Tabla2815[[#This Row],[% participación]],IF(AND(K145&gt;0,O145&lt;&gt;"Ejecución"),"-",""))</f>
        <v/>
      </c>
      <c r="M145" s="126"/>
      <c r="N145" s="182" t="str">
        <f t="shared" si="5"/>
        <v/>
      </c>
      <c r="O145" s="178" t="s">
        <v>1150</v>
      </c>
      <c r="P145" s="81"/>
    </row>
    <row r="146" spans="1:16" s="7" customFormat="1" ht="24.75" customHeight="1" outlineLevel="1" x14ac:dyDescent="0.25">
      <c r="A146" s="145">
        <v>33</v>
      </c>
      <c r="B146" s="174" t="s">
        <v>2671</v>
      </c>
      <c r="C146" s="175" t="s">
        <v>31</v>
      </c>
      <c r="D146" s="123"/>
      <c r="E146" s="146"/>
      <c r="F146" s="146"/>
      <c r="G146" s="173" t="str">
        <f t="shared" si="4"/>
        <v/>
      </c>
      <c r="H146" s="124"/>
      <c r="I146" s="123"/>
      <c r="J146" s="123"/>
      <c r="K146" s="68"/>
      <c r="L146" s="102" t="str">
        <f>+IF(AND(K146&gt;0,O146="Ejecución"),(K146/877802)*Tabla2815[[#This Row],[% participación]],IF(AND(K146&gt;0,O146&lt;&gt;"Ejecución"),"-",""))</f>
        <v/>
      </c>
      <c r="M146" s="126"/>
      <c r="N146" s="182" t="str">
        <f t="shared" si="5"/>
        <v/>
      </c>
      <c r="O146" s="178" t="s">
        <v>1150</v>
      </c>
      <c r="P146" s="81"/>
    </row>
    <row r="147" spans="1:16" s="7" customFormat="1" ht="24.75" customHeight="1" outlineLevel="1" x14ac:dyDescent="0.25">
      <c r="A147" s="145">
        <v>34</v>
      </c>
      <c r="B147" s="174" t="s">
        <v>2671</v>
      </c>
      <c r="C147" s="175" t="s">
        <v>31</v>
      </c>
      <c r="D147" s="123"/>
      <c r="E147" s="146"/>
      <c r="F147" s="146"/>
      <c r="G147" s="173" t="str">
        <f t="shared" si="4"/>
        <v/>
      </c>
      <c r="H147" s="124"/>
      <c r="I147" s="123"/>
      <c r="J147" s="123"/>
      <c r="K147" s="68"/>
      <c r="L147" s="102" t="str">
        <f>+IF(AND(K147&gt;0,O147="Ejecución"),(K147/877802)*Tabla2815[[#This Row],[% participación]],IF(AND(K147&gt;0,O147&lt;&gt;"Ejecución"),"-",""))</f>
        <v/>
      </c>
      <c r="M147" s="126"/>
      <c r="N147" s="182" t="str">
        <f t="shared" si="5"/>
        <v/>
      </c>
      <c r="O147" s="178" t="s">
        <v>1150</v>
      </c>
      <c r="P147" s="81"/>
    </row>
    <row r="148" spans="1:16" s="7" customFormat="1" ht="24.75" customHeight="1" outlineLevel="1" x14ac:dyDescent="0.25">
      <c r="A148" s="145">
        <v>35</v>
      </c>
      <c r="B148" s="174" t="s">
        <v>2671</v>
      </c>
      <c r="C148" s="175" t="s">
        <v>31</v>
      </c>
      <c r="D148" s="123"/>
      <c r="E148" s="146"/>
      <c r="F148" s="146"/>
      <c r="G148" s="173" t="str">
        <f t="shared" si="4"/>
        <v/>
      </c>
      <c r="H148" s="124"/>
      <c r="I148" s="123"/>
      <c r="J148" s="123"/>
      <c r="K148" s="68"/>
      <c r="L148" s="102" t="str">
        <f>+IF(AND(K148&gt;0,O148="Ejecución"),(K148/877802)*Tabla2815[[#This Row],[% participación]],IF(AND(K148&gt;0,O148&lt;&gt;"Ejecución"),"-",""))</f>
        <v/>
      </c>
      <c r="M148" s="126"/>
      <c r="N148" s="182" t="str">
        <f t="shared" si="5"/>
        <v/>
      </c>
      <c r="O148" s="178" t="s">
        <v>1150</v>
      </c>
      <c r="P148" s="81"/>
    </row>
    <row r="149" spans="1:16" s="7" customFormat="1" ht="24.75" customHeight="1" outlineLevel="1" x14ac:dyDescent="0.25">
      <c r="A149" s="145">
        <v>36</v>
      </c>
      <c r="B149" s="174" t="s">
        <v>2671</v>
      </c>
      <c r="C149" s="175" t="s">
        <v>31</v>
      </c>
      <c r="D149" s="123"/>
      <c r="E149" s="146"/>
      <c r="F149" s="146"/>
      <c r="G149" s="173" t="str">
        <f t="shared" si="4"/>
        <v/>
      </c>
      <c r="H149" s="124"/>
      <c r="I149" s="123"/>
      <c r="J149" s="123"/>
      <c r="K149" s="68"/>
      <c r="L149" s="102" t="str">
        <f>+IF(AND(K149&gt;0,O149="Ejecución"),(K149/877802)*Tabla2815[[#This Row],[% participación]],IF(AND(K149&gt;0,O149&lt;&gt;"Ejecución"),"-",""))</f>
        <v/>
      </c>
      <c r="M149" s="126"/>
      <c r="N149" s="182" t="str">
        <f t="shared" si="5"/>
        <v/>
      </c>
      <c r="O149" s="178" t="s">
        <v>1150</v>
      </c>
      <c r="P149" s="81"/>
    </row>
    <row r="150" spans="1:16" s="7" customFormat="1" ht="24.75" customHeight="1" outlineLevel="1" x14ac:dyDescent="0.25">
      <c r="A150" s="145">
        <v>37</v>
      </c>
      <c r="B150" s="174" t="s">
        <v>2671</v>
      </c>
      <c r="C150" s="175" t="s">
        <v>31</v>
      </c>
      <c r="D150" s="123"/>
      <c r="E150" s="146"/>
      <c r="F150" s="146"/>
      <c r="G150" s="173" t="str">
        <f t="shared" si="4"/>
        <v/>
      </c>
      <c r="H150" s="124"/>
      <c r="I150" s="123"/>
      <c r="J150" s="123"/>
      <c r="K150" s="68"/>
      <c r="L150" s="102" t="str">
        <f>+IF(AND(K150&gt;0,O150="Ejecución"),(K150/877802)*Tabla2815[[#This Row],[% participación]],IF(AND(K150&gt;0,O150&lt;&gt;"Ejecución"),"-",""))</f>
        <v/>
      </c>
      <c r="M150" s="126"/>
      <c r="N150" s="182" t="str">
        <f t="shared" si="5"/>
        <v/>
      </c>
      <c r="O150" s="178" t="s">
        <v>1150</v>
      </c>
      <c r="P150" s="81"/>
    </row>
    <row r="151" spans="1:16" s="7" customFormat="1" ht="24.75" customHeight="1" outlineLevel="1" x14ac:dyDescent="0.25">
      <c r="A151" s="145">
        <v>38</v>
      </c>
      <c r="B151" s="174" t="s">
        <v>2671</v>
      </c>
      <c r="C151" s="175" t="s">
        <v>31</v>
      </c>
      <c r="D151" s="123"/>
      <c r="E151" s="146"/>
      <c r="F151" s="146"/>
      <c r="G151" s="173" t="str">
        <f t="shared" si="4"/>
        <v/>
      </c>
      <c r="H151" s="124"/>
      <c r="I151" s="123"/>
      <c r="J151" s="123"/>
      <c r="K151" s="68"/>
      <c r="L151" s="102" t="str">
        <f>+IF(AND(K151&gt;0,O151="Ejecución"),(K151/877802)*Tabla2815[[#This Row],[% participación]],IF(AND(K151&gt;0,O151&lt;&gt;"Ejecución"),"-",""))</f>
        <v/>
      </c>
      <c r="M151" s="126"/>
      <c r="N151" s="182" t="str">
        <f t="shared" si="5"/>
        <v/>
      </c>
      <c r="O151" s="178" t="s">
        <v>1150</v>
      </c>
      <c r="P151" s="81"/>
    </row>
    <row r="152" spans="1:16" s="7" customFormat="1" ht="24.75" customHeight="1" outlineLevel="1" x14ac:dyDescent="0.25">
      <c r="A152" s="145">
        <v>39</v>
      </c>
      <c r="B152" s="174" t="s">
        <v>2671</v>
      </c>
      <c r="C152" s="175" t="s">
        <v>31</v>
      </c>
      <c r="D152" s="123"/>
      <c r="E152" s="146"/>
      <c r="F152" s="146"/>
      <c r="G152" s="173" t="str">
        <f t="shared" si="4"/>
        <v/>
      </c>
      <c r="H152" s="124"/>
      <c r="I152" s="123"/>
      <c r="J152" s="123"/>
      <c r="K152" s="68"/>
      <c r="L152" s="102" t="str">
        <f>+IF(AND(K152&gt;0,O152="Ejecución"),(K152/877802)*Tabla2815[[#This Row],[% participación]],IF(AND(K152&gt;0,O152&lt;&gt;"Ejecución"),"-",""))</f>
        <v/>
      </c>
      <c r="M152" s="126"/>
      <c r="N152" s="182" t="str">
        <f t="shared" si="5"/>
        <v/>
      </c>
      <c r="O152" s="178" t="s">
        <v>1150</v>
      </c>
      <c r="P152" s="81"/>
    </row>
    <row r="153" spans="1:16" s="7" customFormat="1" ht="24.75" customHeight="1" outlineLevel="1" x14ac:dyDescent="0.25">
      <c r="A153" s="145">
        <v>40</v>
      </c>
      <c r="B153" s="174" t="s">
        <v>2671</v>
      </c>
      <c r="C153" s="175" t="s">
        <v>31</v>
      </c>
      <c r="D153" s="123"/>
      <c r="E153" s="146"/>
      <c r="F153" s="146"/>
      <c r="G153" s="173" t="str">
        <f t="shared" si="4"/>
        <v/>
      </c>
      <c r="H153" s="124"/>
      <c r="I153" s="123"/>
      <c r="J153" s="123"/>
      <c r="K153" s="68"/>
      <c r="L153" s="102" t="str">
        <f>+IF(AND(K153&gt;0,O153="Ejecución"),(K153/877802)*Tabla2815[[#This Row],[% participación]],IF(AND(K153&gt;0,O153&lt;&gt;"Ejecución"),"-",""))</f>
        <v/>
      </c>
      <c r="M153" s="126"/>
      <c r="N153" s="182" t="str">
        <f t="shared" si="5"/>
        <v/>
      </c>
      <c r="O153" s="178" t="s">
        <v>1150</v>
      </c>
      <c r="P153" s="81"/>
    </row>
    <row r="154" spans="1:16" s="7" customFormat="1" ht="24.75" customHeight="1" outlineLevel="1" x14ac:dyDescent="0.25">
      <c r="A154" s="145">
        <v>41</v>
      </c>
      <c r="B154" s="174" t="s">
        <v>2671</v>
      </c>
      <c r="C154" s="175" t="s">
        <v>31</v>
      </c>
      <c r="D154" s="123"/>
      <c r="E154" s="146"/>
      <c r="F154" s="146"/>
      <c r="G154" s="173" t="str">
        <f t="shared" si="4"/>
        <v/>
      </c>
      <c r="H154" s="124"/>
      <c r="I154" s="123"/>
      <c r="J154" s="123"/>
      <c r="K154" s="68"/>
      <c r="L154" s="102" t="str">
        <f>+IF(AND(K154&gt;0,O154="Ejecución"),(K154/877802)*Tabla2815[[#This Row],[% participación]],IF(AND(K154&gt;0,O154&lt;&gt;"Ejecución"),"-",""))</f>
        <v/>
      </c>
      <c r="M154" s="126"/>
      <c r="N154" s="182" t="str">
        <f t="shared" si="5"/>
        <v/>
      </c>
      <c r="O154" s="178" t="s">
        <v>1150</v>
      </c>
      <c r="P154" s="81"/>
    </row>
    <row r="155" spans="1:16" s="7" customFormat="1" ht="24.75" customHeight="1" outlineLevel="1" x14ac:dyDescent="0.25">
      <c r="A155" s="145">
        <v>42</v>
      </c>
      <c r="B155" s="174" t="s">
        <v>2671</v>
      </c>
      <c r="C155" s="175" t="s">
        <v>31</v>
      </c>
      <c r="D155" s="123"/>
      <c r="E155" s="146"/>
      <c r="F155" s="146"/>
      <c r="G155" s="173" t="str">
        <f t="shared" si="4"/>
        <v/>
      </c>
      <c r="H155" s="124"/>
      <c r="I155" s="123"/>
      <c r="J155" s="123"/>
      <c r="K155" s="68"/>
      <c r="L155" s="102" t="str">
        <f>+IF(AND(K155&gt;0,O155="Ejecución"),(K155/877802)*Tabla2815[[#This Row],[% participación]],IF(AND(K155&gt;0,O155&lt;&gt;"Ejecución"),"-",""))</f>
        <v/>
      </c>
      <c r="M155" s="126"/>
      <c r="N155" s="182" t="str">
        <f t="shared" si="5"/>
        <v/>
      </c>
      <c r="O155" s="178" t="s">
        <v>1150</v>
      </c>
      <c r="P155" s="81"/>
    </row>
    <row r="156" spans="1:16" s="7" customFormat="1" ht="24" customHeight="1" outlineLevel="1" x14ac:dyDescent="0.25">
      <c r="A156" s="145">
        <v>43</v>
      </c>
      <c r="B156" s="174" t="s">
        <v>2671</v>
      </c>
      <c r="C156" s="175" t="s">
        <v>31</v>
      </c>
      <c r="D156" s="123"/>
      <c r="E156" s="146"/>
      <c r="F156" s="146"/>
      <c r="G156" s="173" t="str">
        <f t="shared" si="4"/>
        <v/>
      </c>
      <c r="H156" s="124"/>
      <c r="I156" s="123"/>
      <c r="J156" s="123"/>
      <c r="K156" s="68"/>
      <c r="L156" s="102" t="str">
        <f>+IF(AND(K156&gt;0,O156="Ejecución"),(K156/877802)*Tabla2815[[#This Row],[% participación]],IF(AND(K156&gt;0,O156&lt;&gt;"Ejecución"),"-",""))</f>
        <v/>
      </c>
      <c r="M156" s="126"/>
      <c r="N156" s="182" t="str">
        <f t="shared" si="5"/>
        <v/>
      </c>
      <c r="O156" s="178" t="s">
        <v>1150</v>
      </c>
      <c r="P156" s="81"/>
    </row>
    <row r="157" spans="1:16" s="7" customFormat="1" ht="24.75" customHeight="1" outlineLevel="1" x14ac:dyDescent="0.25">
      <c r="A157" s="145">
        <v>44</v>
      </c>
      <c r="B157" s="174" t="s">
        <v>2671</v>
      </c>
      <c r="C157" s="175" t="s">
        <v>31</v>
      </c>
      <c r="D157" s="123"/>
      <c r="E157" s="146"/>
      <c r="F157" s="146"/>
      <c r="G157" s="173" t="str">
        <f t="shared" si="4"/>
        <v/>
      </c>
      <c r="H157" s="124"/>
      <c r="I157" s="123"/>
      <c r="J157" s="123"/>
      <c r="K157" s="68"/>
      <c r="L157" s="102" t="str">
        <f>+IF(AND(K157&gt;0,O157="Ejecución"),(K157/877802)*Tabla2815[[#This Row],[% participación]],IF(AND(K157&gt;0,O157&lt;&gt;"Ejecución"),"-",""))</f>
        <v/>
      </c>
      <c r="M157" s="126"/>
      <c r="N157" s="182" t="str">
        <f t="shared" si="5"/>
        <v/>
      </c>
      <c r="O157" s="178" t="s">
        <v>1150</v>
      </c>
      <c r="P157" s="81"/>
    </row>
    <row r="158" spans="1:16" s="7" customFormat="1" ht="24.75" customHeight="1" outlineLevel="1" x14ac:dyDescent="0.25">
      <c r="A158" s="145">
        <v>45</v>
      </c>
      <c r="B158" s="174" t="s">
        <v>2671</v>
      </c>
      <c r="C158" s="175" t="s">
        <v>31</v>
      </c>
      <c r="D158" s="123"/>
      <c r="E158" s="146"/>
      <c r="F158" s="146"/>
      <c r="G158" s="173" t="str">
        <f t="shared" si="4"/>
        <v/>
      </c>
      <c r="H158" s="124"/>
      <c r="I158" s="123"/>
      <c r="J158" s="123"/>
      <c r="K158" s="68"/>
      <c r="L158" s="102" t="str">
        <f>+IF(AND(K158&gt;0,O158="Ejecución"),(K158/877802)*Tabla2815[[#This Row],[% participación]],IF(AND(K158&gt;0,O158&lt;&gt;"Ejecución"),"-",""))</f>
        <v/>
      </c>
      <c r="M158" s="126"/>
      <c r="N158" s="182" t="str">
        <f t="shared" si="5"/>
        <v/>
      </c>
      <c r="O158" s="178" t="s">
        <v>1150</v>
      </c>
      <c r="P158" s="81"/>
    </row>
    <row r="159" spans="1:16" s="7" customFormat="1" ht="24.75" customHeight="1" outlineLevel="1" x14ac:dyDescent="0.25">
      <c r="A159" s="145">
        <v>46</v>
      </c>
      <c r="B159" s="174" t="s">
        <v>2671</v>
      </c>
      <c r="C159" s="175" t="s">
        <v>31</v>
      </c>
      <c r="D159" s="123"/>
      <c r="E159" s="146"/>
      <c r="F159" s="146"/>
      <c r="G159" s="173" t="str">
        <f t="shared" si="4"/>
        <v/>
      </c>
      <c r="H159" s="124"/>
      <c r="I159" s="123"/>
      <c r="J159" s="123"/>
      <c r="K159" s="68"/>
      <c r="L159" s="102" t="str">
        <f>+IF(AND(K159&gt;0,O159="Ejecución"),(K159/877802)*Tabla2815[[#This Row],[% participación]],IF(AND(K159&gt;0,O159&lt;&gt;"Ejecución"),"-",""))</f>
        <v/>
      </c>
      <c r="M159" s="126"/>
      <c r="N159" s="182" t="str">
        <f t="shared" si="5"/>
        <v/>
      </c>
      <c r="O159" s="178" t="s">
        <v>1150</v>
      </c>
      <c r="P159" s="81"/>
    </row>
    <row r="160" spans="1:16" s="7" customFormat="1" ht="24.75" customHeight="1" outlineLevel="1" thickBot="1" x14ac:dyDescent="0.3">
      <c r="A160" s="145">
        <v>47</v>
      </c>
      <c r="B160" s="174" t="s">
        <v>2671</v>
      </c>
      <c r="C160" s="175" t="s">
        <v>31</v>
      </c>
      <c r="D160" s="123"/>
      <c r="E160" s="146"/>
      <c r="F160" s="146"/>
      <c r="G160" s="173" t="str">
        <f t="shared" si="4"/>
        <v/>
      </c>
      <c r="H160" s="124"/>
      <c r="I160" s="123"/>
      <c r="J160" s="123"/>
      <c r="K160" s="68"/>
      <c r="L160" s="102" t="str">
        <f>+IF(AND(K160&gt;0,O160="Ejecución"),(K160/877802)*Tabla2815[[#This Row],[% participación]],IF(AND(K160&gt;0,O160&lt;&gt;"Ejecución"),"-",""))</f>
        <v/>
      </c>
      <c r="M160" s="126"/>
      <c r="N160" s="182" t="str">
        <f t="shared" si="5"/>
        <v/>
      </c>
      <c r="O160" s="178" t="s">
        <v>1150</v>
      </c>
      <c r="P160" s="81"/>
    </row>
    <row r="161" spans="1:28" ht="23.1" customHeight="1" thickBot="1" x14ac:dyDescent="0.3">
      <c r="O161" s="186" t="str">
        <f>HYPERLINK("#Integrante_6!A1","INICIO")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8"/>
    </row>
    <row r="163" spans="1:28" ht="51.75" customHeight="1" x14ac:dyDescent="0.25">
      <c r="A163" s="249" t="s">
        <v>2664</v>
      </c>
      <c r="B163" s="250"/>
      <c r="C163" s="250"/>
      <c r="D163" s="250"/>
      <c r="E163" s="251"/>
      <c r="F163" s="252" t="s">
        <v>2665</v>
      </c>
      <c r="G163" s="252"/>
      <c r="H163" s="252"/>
      <c r="I163" s="249" t="s">
        <v>2635</v>
      </c>
      <c r="J163" s="250"/>
      <c r="K163" s="250"/>
      <c r="L163" s="250"/>
      <c r="M163" s="250"/>
      <c r="N163" s="250"/>
      <c r="O163" s="251"/>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56" t="s">
        <v>2648</v>
      </c>
      <c r="J167" s="257"/>
      <c r="K167" s="257"/>
      <c r="L167" s="257"/>
      <c r="M167" s="257"/>
      <c r="N167" s="257"/>
      <c r="O167" s="258"/>
      <c r="U167" s="51"/>
    </row>
    <row r="168" spans="1:28" x14ac:dyDescent="0.25">
      <c r="A168" s="9"/>
      <c r="B168" s="267" t="s">
        <v>2662</v>
      </c>
      <c r="C168" s="267"/>
      <c r="D168" s="267"/>
      <c r="E168" s="8"/>
      <c r="F168" s="5"/>
      <c r="H168" s="83" t="s">
        <v>2661</v>
      </c>
      <c r="I168" s="256"/>
      <c r="J168" s="257"/>
      <c r="K168" s="257"/>
      <c r="L168" s="257"/>
      <c r="M168" s="257"/>
      <c r="N168" s="257"/>
      <c r="O168" s="25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8"/>
      <c r="P172" s="78"/>
    </row>
    <row r="173" spans="1:28" ht="15" customHeight="1" x14ac:dyDescent="0.25">
      <c r="A173" s="224" t="s">
        <v>2676</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2670</v>
      </c>
      <c r="C176" s="259"/>
      <c r="D176" s="259"/>
      <c r="E176" s="259"/>
      <c r="F176" s="259"/>
      <c r="G176" s="259"/>
      <c r="H176" s="20"/>
      <c r="I176" s="263" t="s">
        <v>2674</v>
      </c>
      <c r="J176" s="264"/>
      <c r="K176" s="264"/>
      <c r="L176" s="264"/>
      <c r="M176" s="264"/>
      <c r="O176" s="186" t="str">
        <f>HYPERLINK("#Integrante_6!A1","INICIO")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2679</v>
      </c>
      <c r="O177" s="8"/>
      <c r="Q177" s="19"/>
      <c r="R177" s="19"/>
      <c r="S177" s="165"/>
      <c r="T177" s="19"/>
      <c r="U177" s="19"/>
      <c r="V177" s="19"/>
      <c r="W177" s="19"/>
      <c r="X177" s="19"/>
      <c r="Y177" s="19"/>
      <c r="Z177" s="19"/>
      <c r="AA177" s="19"/>
      <c r="AB177" s="19"/>
    </row>
    <row r="178" spans="1:28" ht="23.25" x14ac:dyDescent="0.25">
      <c r="A178" s="9"/>
      <c r="B178" s="260"/>
      <c r="C178" s="261"/>
      <c r="D178" s="262"/>
      <c r="E178" s="165" t="s">
        <v>2621</v>
      </c>
      <c r="F178" s="165" t="s">
        <v>2622</v>
      </c>
      <c r="G178" s="165" t="s">
        <v>2623</v>
      </c>
      <c r="H178" s="5"/>
      <c r="I178" s="260"/>
      <c r="J178" s="261"/>
      <c r="K178" s="261"/>
      <c r="L178" s="262"/>
      <c r="M178" s="242"/>
      <c r="O178" s="8"/>
      <c r="Q178" s="19"/>
      <c r="R178" s="19"/>
      <c r="S178" s="165" t="s">
        <v>2623</v>
      </c>
      <c r="T178" s="19"/>
      <c r="U178" s="19"/>
      <c r="V178" s="19"/>
      <c r="W178" s="19"/>
      <c r="X178" s="19"/>
      <c r="Y178" s="19"/>
      <c r="Z178" s="19"/>
      <c r="AA178" s="19"/>
      <c r="AB178" s="19"/>
    </row>
    <row r="179" spans="1:28" ht="23.25" x14ac:dyDescent="0.25">
      <c r="A179" s="9"/>
      <c r="B179" s="230" t="s">
        <v>2670</v>
      </c>
      <c r="C179" s="230"/>
      <c r="D179" s="230"/>
      <c r="E179" s="24">
        <v>0.02</v>
      </c>
      <c r="F179" s="179"/>
      <c r="G179" s="180" t="str">
        <f>IF(F179&gt;0,SUM(E179+F179),"")</f>
        <v/>
      </c>
      <c r="H179" s="5"/>
      <c r="I179" s="221" t="s">
        <v>2672</v>
      </c>
      <c r="J179" s="222"/>
      <c r="K179" s="222"/>
      <c r="L179" s="223"/>
      <c r="M179" s="179"/>
      <c r="O179" s="8"/>
      <c r="Q179" s="19"/>
      <c r="R179" s="19"/>
      <c r="S179" s="180" t="str">
        <f>IF(M179&gt;0,SUM(L179+M179),"")</f>
        <v/>
      </c>
      <c r="T179" s="19"/>
      <c r="U179" s="19"/>
      <c r="V179" s="19"/>
      <c r="W179" s="19"/>
      <c r="X179" s="19"/>
      <c r="Y179" s="19"/>
      <c r="Z179" s="19"/>
      <c r="AA179" s="19"/>
      <c r="AB179" s="19"/>
    </row>
    <row r="180" spans="1:28" ht="23.25" hidden="1" x14ac:dyDescent="0.25">
      <c r="A180" s="9"/>
      <c r="B180" s="230" t="s">
        <v>1165</v>
      </c>
      <c r="C180" s="230"/>
      <c r="D180" s="230"/>
      <c r="E180" s="24">
        <v>0.02</v>
      </c>
      <c r="F180" s="69"/>
      <c r="G180" s="164" t="str">
        <f>IF(F180&gt;0,SUM(E180+F180),"")</f>
        <v/>
      </c>
      <c r="H180" s="5"/>
      <c r="I180" s="221" t="s">
        <v>1169</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64" t="str">
        <f>IF(F181&gt;0,SUM(E181+F181),"")</f>
        <v/>
      </c>
      <c r="H181" s="5"/>
      <c r="I181" s="221" t="s">
        <v>1170</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64" t="str">
        <f>IF(F182&gt;0,SUM(E182+F182),"")</f>
        <v/>
      </c>
      <c r="H182" s="5"/>
      <c r="I182" s="221" t="s">
        <v>1171</v>
      </c>
      <c r="J182" s="222"/>
      <c r="K182" s="223"/>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31" t="s">
        <v>2633</v>
      </c>
      <c r="L185" s="231"/>
      <c r="M185" s="96">
        <f>+J185*K20</f>
        <v>0</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8"/>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6" t="s">
        <v>2641</v>
      </c>
      <c r="C192" s="246"/>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8"/>
    </row>
    <row r="198" spans="1:18" ht="21.75" thickBot="1" x14ac:dyDescent="0.3">
      <c r="A198" s="9"/>
      <c r="B198" s="5"/>
      <c r="C198" s="5"/>
      <c r="D198" s="5"/>
      <c r="E198" s="5"/>
      <c r="F198" s="5"/>
      <c r="G198" s="5"/>
      <c r="H198" s="5"/>
      <c r="I198" s="5"/>
      <c r="J198" s="5"/>
      <c r="K198" s="5"/>
      <c r="L198" s="5"/>
      <c r="M198" s="5"/>
      <c r="N198" s="5"/>
      <c r="O198" s="186" t="str">
        <f>HYPERLINK("#Integrante_6!A1","INICIO")</f>
        <v>INICIO</v>
      </c>
    </row>
    <row r="199" spans="1:18" ht="231" customHeight="1" x14ac:dyDescent="0.25">
      <c r="A199" s="9"/>
      <c r="B199" s="220" t="s">
        <v>2663</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http://schemas.microsoft.com/office/infopath/2007/PartnerControls"/>
    <ds:schemaRef ds:uri="a65d333d-5b59-4810-bc94-b80d9325abbc"/>
    <ds:schemaRef ds:uri="http://schemas.openxmlformats.org/package/2006/metadata/core-properties"/>
    <ds:schemaRef ds:uri="4fb10211-09fb-4e80-9f0b-184718d5d98c"/>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OSCAR DAVID TAPIAS ROMERO</cp:lastModifiedBy>
  <cp:lastPrinted>2021-01-04T17:05:56Z</cp:lastPrinted>
  <dcterms:created xsi:type="dcterms:W3CDTF">2020-10-14T21:57:42Z</dcterms:created>
  <dcterms:modified xsi:type="dcterms:W3CDTF">2021-01-04T17:07:49Z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