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Magdalena/"/>
    </mc:Choice>
  </mc:AlternateContent>
  <xr:revisionPtr revIDLastSave="113" documentId="13_ncr:1_{4481A5A3-D671-46DC-B5B6-BAA519D18756}" xr6:coauthVersionLast="45" xr6:coauthVersionMax="45" xr10:uidLastSave="{E31B70E2-AF9D-48B7-9540-10BDA30FDB05}"/>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<sst xmlns="http://schemas.openxmlformats.org/spreadsheetml/2006/main" count="3144" uniqueCount="2692">
  <si>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</si>
  <si>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</si>
  <si>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</si>
  <si>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</si>
  <si>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</si>
  <si>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</si>
  <si>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</si>
  <si>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</si>
  <si>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</si>
  <si>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</si>
  <si>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</si>
  <si>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</si>
  <si>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</si>
  <si>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</si>
  <si>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</si>
  <si>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</si>
  <si>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</si>
  <si>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</si>
  <si>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</si>
  <si>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</si>
  <si>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</si>
  <si>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</si>
  <si>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</si>
  <si>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</si>
  <si>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</si>
  <si>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</si>
  <si>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</si>
  <si>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</si>
  <si>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</si>
  <si>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</si>
  <si>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</si>
  <si>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</si>
  <si>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</si>
  <si>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</si>
  <si>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</si>
  <si>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</si>
  <si>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</si>
  <si>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</si>
  <si>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</si>
  <si>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</si>
  <si>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</si>
  <si>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</si>
  <si>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</si>
  <si>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</si>
  <si>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</si>
  <si>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</si>
  <si>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</si>
  <si>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</si>
  <si>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</si>
  <si>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</si>
  <si>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</si>
  <si>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</si>
  <si>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</si>
  <si>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</si>
  <si>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</si>
  <si>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</si>
  <si>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</si>
  <si>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</si>
  <si>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</si>
  <si>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</si>
  <si>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</si>
  <si>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</si>
  <si>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</si>
  <si>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</si>
  <si>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</si>
  <si>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</si>
  <si>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</si>
  <si>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</si>
  <si>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</si>
  <si>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</si>
  <si>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</si>
  <si>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</si>
  <si>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</si>
  <si>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</si>
  <si>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</si>
  <si>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</si>
  <si>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</si>
  <si>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</si>
  <si>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</si>
  <si>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</si>
  <si>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</si>
  <si>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</si>
  <si>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</si>
  <si>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</si>
  <si>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</si>
  <si>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</si>
  <si>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</si>
  <si>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</si>
  <si>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</si>
  <si>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</si>
  <si>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</si>
  <si>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</si>
  <si>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</si>
  <si>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</si>
  <si>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</si>
  <si>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</si>
  <si>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</si>
  <si>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</si>
  <si>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</si>
  <si>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</si>
  <si>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</si>
  <si>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</si>
  <si>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</si>
  <si>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</si>
  <si>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</si>
  <si>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</si>
  <si>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</si>
  <si>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</si>
  <si>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</si>
  <si>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</si>
  <si>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</si>
  <si>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</si>
  <si>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</si>
  <si>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</si>
  <si>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</si>
  <si>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</si>
  <si>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</si>
  <si>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</si>
  <si>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</si>
  <si>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</si>
  <si>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</si>
  <si>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</si>
  <si>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</si>
  <si>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</si>
  <si>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</si>
  <si>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</si>
  <si>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</si>
  <si>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</si>
  <si>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</si>
  <si>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</si>
  <si>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</si>
  <si>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</si>
  <si>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</si>
  <si>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</si>
  <si>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</si>
  <si>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</si>
  <si>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</si>
  <si>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</si>
  <si>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</si>
  <si>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</si>
  <si>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</si>
  <si>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</si>
  <si>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</si>
  <si>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</si>
  <si>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</si>
  <si>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</si>
  <si>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</si>
  <si>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</si>
  <si>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</si>
  <si>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</si>
  <si>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</si>
  <si>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</si>
  <si>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</si>
  <si>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</si>
  <si>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</si>
  <si>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</si>
  <si>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</si>
  <si>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</si>
  <si>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</si>
  <si>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</si>
  <si>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</si>
  <si>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</si>
  <si>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</si>
  <si>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</si>
  <si>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</si>
  <si>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</si>
  <si>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</si>
  <si>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</si>
  <si>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</si>
  <si>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</si>
  <si>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</si>
  <si>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</si>
  <si>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</si>
  <si>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</si>
  <si>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</si>
  <si>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</si>
  <si>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</si>
  <si>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</si>
  <si>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</si>
  <si>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</si>
  <si>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</si>
  <si>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</si>
  <si>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</si>
  <si>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</si>
  <si>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</si>
  <si>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</si>
  <si>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</si>
  <si>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</si>
  <si>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</si>
  <si>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</si>
  <si>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</si>
  <si>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</si>
  <si>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</si>
  <si>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</si>
  <si>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</si>
  <si>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</si>
  <si>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</si>
  <si>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</si>
  <si>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</si>
  <si>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</si>
  <si>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</si>
  <si>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</si>
  <si>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</si>
  <si>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</si>
  <si>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</si>
  <si>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</si>
  <si>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</si>
  <si>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</si>
  <si>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</si>
  <si>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</si>
  <si>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</si>
  <si>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</si>
  <si>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</si>
  <si>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</si>
  <si>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</si>
  <si>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</si>
  <si>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</si>
  <si>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</si>
  <si>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</si>
  <si>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</si>
  <si>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</si>
  <si>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</si>
  <si>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</si>
  <si>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</si>
  <si>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</si>
  <si>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</si>
  <si>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</si>
  <si>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</si>
  <si>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</si>
  <si>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</si>
  <si>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</si>
  <si>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</si>
  <si>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</si>
  <si>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</si>
  <si>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</si>
  <si>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</si>
  <si>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</si>
  <si>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</si>
  <si>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</si>
  <si>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</si>
  <si>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</si>
  <si>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</si>
  <si>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</si>
  <si>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</si>
  <si>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</si>
  <si>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</si>
  <si>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</si>
  <si>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</si>
  <si>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</si>
  <si>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</si>
  <si>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</si>
  <si>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</si>
  <si>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</si>
  <si>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</si>
  <si>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</si>
  <si>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</si>
  <si>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</si>
  <si>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</si>
  <si>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</si>
  <si>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</si>
  <si>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</si>
  <si>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</si>
  <si>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</si>
  <si>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</si>
  <si>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</si>
  <si>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</si>
  <si>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</si>
  <si>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</si>
  <si>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</si>
  <si>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</si>
  <si>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</si>
  <si>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</si>
  <si>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</si>
  <si>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</si>
  <si>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</si>
  <si>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</si>
  <si>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</si>
  <si>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</si>
  <si>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</si>
  <si>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</si>
  <si>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</si>
  <si>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</si>
  <si>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</si>
  <si>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</si>
  <si>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</si>
  <si>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</si>
  <si>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</si>
  <si>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</si>
  <si>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</si>
  <si>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</si>
  <si>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</si>
  <si>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</si>
  <si>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</si>
  <si>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</si>
  <si>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</si>
  <si>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</si>
  <si>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</si>
  <si>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</si>
  <si>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</si>
  <si>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</si>
  <si>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</si>
  <si>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</si>
  <si>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</si>
  <si>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</si>
  <si>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</si>
  <si>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</si>
  <si>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</si>
  <si>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</si>
  <si>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</si>
  <si>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</si>
  <si>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</si>
  <si>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</si>
  <si>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</si>
  <si>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</si>
  <si>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</si>
  <si>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</si>
  <si>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</si>
  <si>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</si>
  <si>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</si>
  <si>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</si>
  <si>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</si>
  <si>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</si>
  <si>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</si>
  <si>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</si>
  <si>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</si>
  <si>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</si>
  <si>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</si>
  <si>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</si>
  <si>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</si>
  <si>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</si>
  <si>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</si>
  <si>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</si>
  <si>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</si>
  <si>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</si>
  <si>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</si>
  <si>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</si>
  <si>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</si>
  <si>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</si>
  <si>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</si>
  <si>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</si>
  <si>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</si>
  <si>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</si>
  <si>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</si>
  <si>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</si>
  <si>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</si>
  <si>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</si>
  <si>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</si>
  <si>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</si>
  <si>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</si>
  <si>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</si>
  <si>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</si>
  <si>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</si>
  <si>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</si>
  <si>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</si>
  <si>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</si>
  <si>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</si>
  <si>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</si>
  <si>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</si>
  <si>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</si>
  <si>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</si>
  <si>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</si>
  <si>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</si>
  <si>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</si>
  <si>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</si>
  <si>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</si>
  <si>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</si>
  <si>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</si>
  <si>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</si>
  <si>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</si>
  <si>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</si>
  <si>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</si>
  <si>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</si>
  <si>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</si>
  <si>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</si>
  <si>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</si>
  <si>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</si>
  <si>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</si>
  <si>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</si>
  <si>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</si>
  <si>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</si>
  <si>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</si>
  <si>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</si>
  <si>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</si>
  <si>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</si>
  <si>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</si>
  <si>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</si>
  <si>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</si>
  <si>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</si>
  <si>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</si>
  <si>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</si>
  <si>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</si>
  <si>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</si>
  <si>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</si>
  <si>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</si>
  <si>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</si>
  <si>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</si>
  <si>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</si>
  <si>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</si>
  <si>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</si>
  <si>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</si>
  <si>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</si>
  <si>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</si>
  <si>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</si>
  <si>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</si>
  <si>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</si>
  <si>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</si>
  <si>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</si>
  <si>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</si>
  <si>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</si>
  <si>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</si>
  <si>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</si>
  <si>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</si>
  <si>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</si>
  <si>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</si>
  <si>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</si>
  <si>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</si>
  <si>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</si>
  <si>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</si>
  <si>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</si>
  <si>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</si>
  <si>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</si>
  <si>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</si>
  <si>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</si>
  <si>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</si>
  <si>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</si>
  <si>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</si>
  <si>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</si>
  <si>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</si>
  <si>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</si>
  <si>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</si>
  <si>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</si>
  <si>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</si>
  <si>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</si>
  <si>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</si>
  <si>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</si>
  <si>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</si>
  <si>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</si>
  <si>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</si>
  <si>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</si>
  <si>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</si>
  <si>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</si>
  <si>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</si>
  <si>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</si>
  <si>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</si>
  <si>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</si>
  <si>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</si>
  <si>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</si>
  <si>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</si>
  <si>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</si>
  <si>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</si>
  <si>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</si>
  <si>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</si>
  <si>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</si>
  <si>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</si>
  <si>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</si>
  <si>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</si>
  <si>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</si>
  <si>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</si>
  <si>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</si>
  <si>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</si>
  <si>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</si>
  <si>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</si>
  <si>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</si>
  <si>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</si>
  <si>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</si>
  <si>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</si>
  <si>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</si>
  <si>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</si>
  <si>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</si>
  <si>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</si>
  <si>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</si>
  <si>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</si>
  <si>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</si>
  <si>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</si>
  <si>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</si>
  <si>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</si>
  <si>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</si>
  <si>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</si>
  <si>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</si>
  <si>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</si>
  <si>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</si>
  <si>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</si>
  <si>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</si>
  <si>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</si>
  <si>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</si>
  <si>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</si>
  <si>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</si>
  <si>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</si>
  <si>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</si>
  <si>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</si>
  <si>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</si>
  <si>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</si>
  <si>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</si>
  <si>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</si>
  <si>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</si>
  <si>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</si>
  <si>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</si>
  <si>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</si>
  <si>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</si>
  <si>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</si>
  <si>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</si>
  <si>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</si>
  <si>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</si>
  <si>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</si>
  <si>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</si>
  <si>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</si>
  <si>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</si>
  <si>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</si>
  <si>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</si>
  <si>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</si>
  <si>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</si>
  <si>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</si>
  <si>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</si>
  <si>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</si>
  <si>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</si>
  <si>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</si>
  <si>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</si>
  <si>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</si>
  <si>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</si>
  <si>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</si>
  <si>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</si>
  <si>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</si>
  <si>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</si>
  <si>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</si>
  <si>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</si>
  <si>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</si>
  <si>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</si>
  <si>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</si>
  <si>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</si>
  <si>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</si>
  <si>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</si>
  <si>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</si>
  <si>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</si>
  <si>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</si>
  <si>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</si>
  <si>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</si>
  <si>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</si>
  <si>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</si>
  <si>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</si>
  <si>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</si>
  <si>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</si>
  <si>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</si>
  <si>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</si>
  <si>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</si>
  <si>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</si>
  <si>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</si>
  <si>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</si>
  <si>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</si>
  <si>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</si>
  <si>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</si>
  <si>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</si>
  <si>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</si>
  <si>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</si>
  <si>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</si>
  <si>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</si>
  <si>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</si>
  <si>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</si>
  <si>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</si>
  <si>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</si>
  <si>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</si>
  <si>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</si>
  <si>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</si>
  <si>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</si>
  <si>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</si>
  <si>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</si>
  <si>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</si>
  <si>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</si>
  <si>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</si>
  <si>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</si>
  <si>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</si>
  <si>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</si>
  <si>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</si>
  <si>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</si>
  <si>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</si>
  <si>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</si>
  <si>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</si>
  <si>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</si>
  <si>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</si>
  <si>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</si>
  <si>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</si>
  <si>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</si>
  <si>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</si>
  <si>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</si>
  <si>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</si>
  <si>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</si>
  <si>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</si>
  <si>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</si>
  <si>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</si>
  <si>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</si>
  <si>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</si>
  <si>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</si>
  <si>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</si>
  <si>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</si>
  <si>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</si>
  <si>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</si>
  <si>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</si>
  <si>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</si>
  <si>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</si>
  <si>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</si>
  <si>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</si>
  <si>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</si>
  <si>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</si>
  <si>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</si>
  <si>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</si>
  <si>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</si>
  <si>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</si>
  <si>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</si>
  <si>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</si>
  <si>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</si>
  <si>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</si>
  <si>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</si>
  <si>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</si>
  <si>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</si>
  <si>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</si>
  <si>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</si>
  <si>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</si>
  <si>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</si>
  <si>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</si>
  <si>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</si>
  <si>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</si>
  <si>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</si>
  <si>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</si>
  <si>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</si>
  <si>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</si>
  <si>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</si>
  <si>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</si>
  <si>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</si>
  <si>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</si>
  <si>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</si>
  <si>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</si>
  <si>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</si>
  <si>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</si>
  <si>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</si>
  <si>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</si>
  <si>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</si>
  <si>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</si>
  <si>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</si>
  <si>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</si>
  <si>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</si>
  <si>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</si>
  <si>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</si>
  <si>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</si>
  <si>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</si>
  <si>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</si>
  <si>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</si>
  <si>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</si>
  <si>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</si>
  <si>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</si>
  <si>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</si>
  <si>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</si>
  <si>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</si>
  <si>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</si>
  <si>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</si>
  <si>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</si>
  <si>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</si>
  <si>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</si>
  <si>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</si>
  <si>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</si>
  <si>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</si>
  <si>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</si>
  <si>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</si>
  <si>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</si>
  <si>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</si>
  <si>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</si>
  <si>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</si>
  <si>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</si>
  <si>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</si>
  <si>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</si>
  <si>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</si>
  <si>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</si>
  <si>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</si>
  <si>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</si>
  <si>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</si>
  <si>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</si>
  <si>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</si>
  <si>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</si>
  <si>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</si>
  <si>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</si>
  <si>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</si>
  <si>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</si>
  <si>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</si>
  <si>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</si>
  <si>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</si>
  <si>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</si>
  <si>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</si>
  <si>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</si>
  <si>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</si>
  <si>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</si>
  <si>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</si>
  <si>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</si>
  <si>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</si>
  <si>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</si>
  <si>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</si>
  <si>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</si>
  <si>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</si>
  <si>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</si>
  <si>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</si>
  <si>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</si>
  <si>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</si>
  <si>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</si>
  <si>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</si>
  <si>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</si>
  <si>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</si>
  <si>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</si>
  <si>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</si>
  <si>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</si>
  <si>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</si>
  <si>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</si>
  <si>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</si>
  <si>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</si>
  <si>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</si>
  <si>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</si>
  <si>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</si>
  <si>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</si>
  <si>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</si>
  <si>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</si>
  <si>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</si>
  <si>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</si>
  <si>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</si>
  <si>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</si>
  <si>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</si>
  <si>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</si>
  <si>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</si>
  <si>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</si>
  <si>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</si>
  <si>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</si>
  <si>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</si>
  <si>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</si>
  <si>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</si>
  <si>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</si>
  <si>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</si>
  <si>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</si>
  <si>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</si>
  <si>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</si>
  <si>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</si>
  <si>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</si>
  <si>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</si>
  <si>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</si>
  <si>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</si>
  <si>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</si>
  <si>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</si>
  <si>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</si>
  <si>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</si>
  <si>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</si>
  <si>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</si>
  <si>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</si>
  <si>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</si>
  <si>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</si>
  <si>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</si>
  <si>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</si>
  <si>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</si>
  <si>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</si>
  <si>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</si>
  <si>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</si>
  <si>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</si>
  <si>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</si>
  <si>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</si>
  <si>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</si>
  <si>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</si>
  <si>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</si>
  <si>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</si>
  <si>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</si>
  <si>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</si>
  <si>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</si>
  <si>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</si>
  <si>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</si>
  <si>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</si>
  <si>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</si>
  <si>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</si>
  <si>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</si>
  <si>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</si>
  <si>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</si>
  <si>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</si>
  <si>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</si>
  <si>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</si>
  <si>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</si>
  <si>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</si>
  <si>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</si>
  <si>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</si>
  <si>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</si>
  <si>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</si>
  <si>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</si>
  <si>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</si>
  <si>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</si>
  <si>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</si>
  <si>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</si>
  <si>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</si>
  <si>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</si>
  <si>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</si>
  <si>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</si>
  <si>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</si>
  <si>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</si>
  <si>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</si>
  <si>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</si>
  <si>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</si>
  <si>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</si>
  <si>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</si>
  <si>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</si>
  <si>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</si>
  <si>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</si>
  <si>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</si>
  <si>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</si>
  <si>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</si>
  <si>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</si>
  <si>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</si>
  <si>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</si>
  <si>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</si>
  <si>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</si>
  <si>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</si>
  <si>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</si>
  <si>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</si>
  <si>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</si>
  <si>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</si>
  <si>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</si>
  <si>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</si>
  <si>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</si>
  <si>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</si>
  <si>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</si>
  <si>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</si>
  <si>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</si>
  <si>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</si>
  <si>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</si>
  <si>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</si>
  <si>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</si>
  <si>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</si>
  <si>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</si>
  <si>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</si>
  <si>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</si>
  <si>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</si>
  <si>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</si>
  <si>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</si>
  <si>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</si>
  <si>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</si>
  <si>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</si>
  <si>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</si>
  <si>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</si>
  <si>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</si>
  <si>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</si>
  <si>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</si>
  <si>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</si>
  <si>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</si>
  <si>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</si>
  <si>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</si>
  <si>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</si>
  <si>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</si>
  <si>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</si>
  <si>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</si>
  <si>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</si>
  <si>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</si>
  <si>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</si>
  <si>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</si>
  <si>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</si>
  <si>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</si>
  <si>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</si>
  <si>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</si>
  <si>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</si>
  <si>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</si>
  <si>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</si>
  <si>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</si>
  <si>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</si>
  <si>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</si>
  <si>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</si>
  <si>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</si>
  <si>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</si>
  <si>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</si>
  <si>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</si>
  <si>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</si>
  <si>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</si>
  <si>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</si>
  <si>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</si>
  <si>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</si>
  <si>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</si>
  <si>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</si>
  <si>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</si>
  <si>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</si>
  <si>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</si>
  <si>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</si>
  <si>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</si>
  <si>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</si>
  <si>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</si>
  <si>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</si>
  <si>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</si>
  <si>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</si>
  <si>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</si>
  <si>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</si>
  <si>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</si>
  <si>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</si>
  <si>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</si>
  <si>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</si>
  <si>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</si>
  <si>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</si>
  <si>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</si>
  <si>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</si>
  <si>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</si>
  <si>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</si>
  <si>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</si>
  <si>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</si>
  <si>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</si>
  <si>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</si>
  <si>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</si>
  <si>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</si>
  <si>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</si>
  <si>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</si>
  <si>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</si>
  <si>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</si>
  <si>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</si>
  <si>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</si>
  <si>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</si>
  <si>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</si>
  <si>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</si>
  <si>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</si>
  <si>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</si>
  <si>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</si>
  <si>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</si>
  <si>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</si>
  <si>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</si>
  <si>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</si>
  <si>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</si>
  <si>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</si>
  <si>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</si>
  <si>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</si>
  <si>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</si>
  <si>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</si>
  <si>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</si>
  <si>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</si>
  <si>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</si>
  <si>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</si>
  <si>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</si>
  <si>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</si>
  <si>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</si>
  <si>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</si>
  <si>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</si>
  <si>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</si>
  <si>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</si>
  <si>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</si>
  <si>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</si>
  <si>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</si>
  <si>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</si>
  <si>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</si>
  <si>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</si>
  <si>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</si>
  <si>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</si>
  <si>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</si>
  <si>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</si>
  <si>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</si>
  <si>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</si>
  <si>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</si>
  <si>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</si>
  <si>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</si>
  <si>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</si>
  <si>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</si>
  <si>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</si>
  <si>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</si>
  <si>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</si>
  <si>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</si>
  <si>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</si>
  <si>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</si>
  <si>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</si>
  <si>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</si>
  <si>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</si>
  <si>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</si>
  <si>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</si>
  <si>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</si>
  <si>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</si>
  <si>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</si>
  <si>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</si>
  <si>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</si>
  <si>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</si>
  <si>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</si>
  <si>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</si>
  <si>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</si>
  <si>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</si>
  <si>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</si>
  <si>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</si>
  <si>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</si>
  <si>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</si>
  <si>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</si>
  <si>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</si>
  <si>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</si>
  <si>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</si>
  <si>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</si>
  <si>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</si>
  <si>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</si>
  <si>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</si>
  <si>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</si>
  <si>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</si>
  <si>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</si>
  <si>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</si>
  <si>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</si>
  <si>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</si>
  <si>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</si>
  <si>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</si>
  <si>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</si>
  <si>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</si>
  <si>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</si>
  <si>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</si>
  <si>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</si>
  <si>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</si>
  <si>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</si>
  <si>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</si>
  <si>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</si>
  <si>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</si>
  <si>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</si>
  <si>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</si>
  <si>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</si>
  <si>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</si>
  <si>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</si>
  <si>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</si>
  <si>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</si>
  <si>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</si>
  <si>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</si>
  <si>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</si>
  <si>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</si>
  <si>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</si>
  <si>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</si>
  <si>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</si>
  <si>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</si>
  <si>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</si>
  <si>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</si>
  <si>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</si>
  <si>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</si>
  <si>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</si>
  <si>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</si>
  <si>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</si>
  <si>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</si>
  <si>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</si>
  <si>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</si>
  <si>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</si>
  <si>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</si>
  <si>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</si>
  <si>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</si>
  <si>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</si>
  <si>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</si>
  <si>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</si>
  <si>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</si>
  <si>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</si>
  <si>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</si>
  <si>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</si>
  <si>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</si>
  <si>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</si>
  <si>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</si>
  <si>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</si>
  <si>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</si>
  <si>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</si>
  <si>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</si>
  <si>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</si>
  <si>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</si>
  <si>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</si>
  <si>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</si>
  <si>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</si>
  <si>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</si>
  <si>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</si>
  <si>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</si>
  <si>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</si>
  <si>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</si>
  <si>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</si>
  <si>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</si>
  <si>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</si>
  <si>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</si>
  <si>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</si>
  <si>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</si>
  <si>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</si>
  <si>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</si>
  <si>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</si>
  <si>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</si>
  <si>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</si>
  <si>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</si>
  <si>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</si>
  <si>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</si>
  <si>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</si>
  <si>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</si>
  <si>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</si>
  <si>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</si>
  <si>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</si>
  <si>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</si>
  <si>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</si>
  <si>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</si>
  <si>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</si>
  <si>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</si>
  <si>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</si>
  <si>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</si>
  <si>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</si>
  <si>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</si>
  <si>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</si>
  <si>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</si>
  <si>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</si>
  <si>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</si>
  <si>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</si>
  <si>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</si>
  <si>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</si>
  <si>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</si>
  <si>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</si>
  <si>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</si>
  <si>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</si>
  <si>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</si>
  <si>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</si>
  <si>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</si>
  <si>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</si>
  <si>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</si>
  <si>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</si>
  <si>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</si>
  <si>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</si>
  <si>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</si>
  <si>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</si>
  <si>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</si>
  <si>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</si>
  <si>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</si>
  <si>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</si>
  <si>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</si>
  <si>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</si>
  <si>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</si>
  <si>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</si>
  <si>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</si>
  <si>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</si>
  <si>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</si>
  <si>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</si>
  <si>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</si>
  <si>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</si>
  <si>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</si>
  <si>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</si>
  <si>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</si>
  <si>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</si>
  <si>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</si>
  <si>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</si>
  <si>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</si>
  <si>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</si>
  <si>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</si>
  <si>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</si>
  <si>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</si>
  <si>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</si>
  <si>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</si>
  <si>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</si>
  <si>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</si>
  <si>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</si>
  <si>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</si>
  <si>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</si>
  <si>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</si>
  <si>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</si>
  <si>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</si>
  <si>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</si>
  <si>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</si>
  <si>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</si>
  <si>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</si>
  <si>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</si>
  <si>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</si>
  <si>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</si>
  <si>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</si>
  <si>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</si>
  <si>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</si>
  <si>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</si>
  <si>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</si>
  <si>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</si>
  <si>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</si>
  <si>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</si>
  <si>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</si>
  <si>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</si>
  <si>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</si>
  <si>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</si>
  <si>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</si>
  <si>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</si>
  <si>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</si>
  <si>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</si>
  <si>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</si>
  <si>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</si>
  <si>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</si>
  <si>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</si>
  <si>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</si>
  <si>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</si>
  <si>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</si>
  <si>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</si>
  <si>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</si>
  <si>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</si>
  <si>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</si>
  <si>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</si>
  <si>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</si>
  <si>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</si>
  <si>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</si>
  <si>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</si>
  <si>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</si>
  <si>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</si>
  <si>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</si>
  <si>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</si>
  <si>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</si>
  <si>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</si>
  <si>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</si>
  <si>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</si>
  <si>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</si>
  <si>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</si>
  <si>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</si>
  <si>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</si>
  <si>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</si>
  <si>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</si>
  <si>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</si>
  <si>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</si>
  <si>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</si>
  <si>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</si>
  <si>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</si>
  <si>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</si>
  <si>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</si>
  <si>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</si>
  <si>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</si>
  <si>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</si>
  <si>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</si>
  <si>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</si>
  <si>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</si>
  <si>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</si>
  <si>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</si>
  <si>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</si>
  <si>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</si>
  <si>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</si>
  <si>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</si>
  <si>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</si>
  <si>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</si>
  <si>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</si>
  <si>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</si>
  <si>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</si>
  <si>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</si>
  <si>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</si>
  <si>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</si>
  <si>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</si>
  <si>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</si>
  <si>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</si>
  <si>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</si>
  <si>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</si>
  <si>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</si>
  <si>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</si>
  <si>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</si>
  <si>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</si>
  <si>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</si>
  <si>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</si>
  <si>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</si>
  <si>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</si>
  <si>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</si>
  <si>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</si>
  <si>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</si>
  <si>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</si>
  <si>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</si>
  <si>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</si>
  <si>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</si>
  <si>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</si>
  <si>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</si>
  <si>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</si>
  <si>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</si>
  <si>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</si>
  <si>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</si>
  <si>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</si>
  <si>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</si>
  <si>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</si>
  <si>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</si>
  <si>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</si>
  <si>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</si>
  <si>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</si>
  <si>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</si>
  <si>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</si>
  <si>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</si>
  <si>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</si>
  <si>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</si>
  <si>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</si>
  <si>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</si>
  <si>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</si>
  <si>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</si>
  <si>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</si>
  <si>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</si>
  <si>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</si>
  <si>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</si>
  <si>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</si>
  <si>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</si>
  <si>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</si>
  <si>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</si>
  <si>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</si>
  <si>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</si>
  <si>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</si>
  <si>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</si>
  <si>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</si>
  <si>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</si>
  <si>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</si>
  <si>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</si>
  <si>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</si>
  <si>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</si>
  <si>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</si>
  <si>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</si>
  <si>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</si>
  <si>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</si>
  <si>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</si>
  <si>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</si>
  <si>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</si>
  <si>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</si>
  <si>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</si>
  <si>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</si>
  <si>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</si>
  <si>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</si>
  <si>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</si>
  <si>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</si>
  <si>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</si>
  <si>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</si>
  <si>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</si>
  <si>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</si>
  <si>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</si>
  <si>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</si>
  <si>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</si>
  <si>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</si>
  <si>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</si>
  <si>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</si>
  <si>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</si>
  <si>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</si>
  <si>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</si>
  <si>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</si>
  <si>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</si>
  <si>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</si>
  <si>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</si>
  <si>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</si>
  <si>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</si>
  <si>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</si>
  <si>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</si>
  <si>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</si>
  <si>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</si>
  <si>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</si>
  <si>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</si>
  <si>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</si>
  <si>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</si>
  <si>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</si>
  <si>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</si>
  <si>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</si>
  <si>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</si>
  <si>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</si>
  <si>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</si>
  <si>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</si>
  <si>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</si>
  <si>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</si>
  <si>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</si>
  <si>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</si>
  <si>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</si>
  <si>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</si>
  <si>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</si>
  <si>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</si>
  <si>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</si>
  <si>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</si>
  <si>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</si>
  <si>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</si>
  <si>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</si>
  <si>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</si>
  <si>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</si>
  <si>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</si>
  <si>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</si>
  <si>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</si>
  <si>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</si>
  <si>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</si>
  <si>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</si>
  <si>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</si>
  <si>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</si>
  <si>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</si>
  <si>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</si>
  <si>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</si>
  <si>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</si>
  <si>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</si>
  <si>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</si>
  <si>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</si>
  <si>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</si>
  <si>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</si>
  <si>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</si>
  <si>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</si>
  <si>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</si>
  <si>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</si>
  <si>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</si>
  <si>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</si>
  <si>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</si>
  <si>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</si>
  <si>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</si>
  <si>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</si>
  <si>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</si>
  <si>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</si>
  <si>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</si>
  <si>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</si>
  <si>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</si>
  <si>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</si>
  <si>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</si>
  <si>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</si>
  <si>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</si>
  <si>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</si>
  <si>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</si>
  <si>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</si>
  <si>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</si>
  <si>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</si>
  <si>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</si>
  <si>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</si>
  <si>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</si>
  <si>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</si>
  <si>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</si>
  <si>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</si>
  <si>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</si>
  <si>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</si>
  <si>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</si>
  <si>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</si>
  <si>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</si>
  <si>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</si>
  <si>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</si>
  <si>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</si>
  <si>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</si>
  <si>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</si>
  <si>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</si>
  <si>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</si>
  <si>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</si>
  <si>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</si>
  <si>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</si>
  <si>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</si>
  <si>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</si>
  <si>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</si>
  <si>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</si>
  <si>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</si>
  <si>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</si>
  <si>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</si>
  <si>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</si>
  <si>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</si>
  <si>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</si>
  <si>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</si>
  <si>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</si>
  <si>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</si>
  <si>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</si>
  <si>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</si>
  <si>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</si>
  <si>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</si>
  <si>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</si>
  <si>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</si>
  <si>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</si>
  <si>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</si>
  <si>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</si>
  <si>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</si>
  <si>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</si>
  <si>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</si>
  <si>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</si>
  <si>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</si>
  <si>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</si>
  <si>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</si>
  <si>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</si>
  <si>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</si>
  <si>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</si>
  <si>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</si>
  <si>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</si>
  <si>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</si>
  <si>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</si>
  <si>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</si>
  <si>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</si>
  <si>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</si>
  <si>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</si>
  <si>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</si>
  <si>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</si>
  <si>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</si>
  <si>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</si>
  <si>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</si>
  <si>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</si>
  <si>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</si>
  <si>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</si>
  <si>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</si>
  <si>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</si>
  <si>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</si>
  <si>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</si>
  <si>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</si>
  <si>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</si>
  <si>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</si>
  <si>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</si>
  <si>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</si>
  <si>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</si>
  <si>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</si>
  <si>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</si>
  <si>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</si>
  <si>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</si>
  <si>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</si>
  <si>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</si>
  <si>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</si>
  <si>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</si>
  <si>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</si>
  <si>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</si>
  <si>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</si>
  <si>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</si>
  <si>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</si>
  <si>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</si>
  <si>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</si>
  <si>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</si>
  <si>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</si>
  <si>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</si>
  <si>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</si>
  <si>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</si>
  <si>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</si>
  <si>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</si>
  <si>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</si>
  <si>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</si>
  <si>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</si>
  <si>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</si>
  <si>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</si>
  <si>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</si>
  <si>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</si>
  <si>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</si>
  <si>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</si>
  <si>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</si>
  <si>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</si>
  <si>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</si>
  <si>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</si>
  <si>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</si>
  <si>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</si>
  <si>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</si>
  <si>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</si>
  <si>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</si>
  <si>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</si>
  <si>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</si>
  <si>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</si>
  <si>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</si>
  <si>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</si>
  <si>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</si>
  <si>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</si>
  <si>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</si>
  <si>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</si>
  <si>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</si>
  <si>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</si>
  <si>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</si>
  <si>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</si>
  <si>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</si>
  <si>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</si>
  <si>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</si>
  <si>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</si>
  <si>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</si>
  <si>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</si>
  <si>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</si>
  <si>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</si>
  <si>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</si>
  <si>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</si>
  <si>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</si>
  <si>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</si>
  <si>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</si>
  <si>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</si>
  <si>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</si>
  <si>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</si>
  <si>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</si>
  <si>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</si>
  <si>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</si>
  <si>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</si>
  <si>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</si>
  <si>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</si>
  <si>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</si>
  <si>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</si>
  <si>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</si>
  <si>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</si>
  <si>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</si>
  <si>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</si>
  <si>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</si>
  <si>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</si>
  <si>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</si>
  <si>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</si>
  <si>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</si>
  <si>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</si>
  <si>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</si>
  <si>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</si>
  <si>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</si>
  <si>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</si>
  <si>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</si>
  <si>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</si>
  <si>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</si>
  <si>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</si>
  <si>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</si>
  <si>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</si>
  <si>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</si>
  <si>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</si>
  <si>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</si>
  <si>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</si>
  <si>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</si>
  <si>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</si>
  <si>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</si>
  <si>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</si>
  <si>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</si>
  <si>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</si>
  <si>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</si>
  <si>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</si>
  <si>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</si>
  <si>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</si>
  <si>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</si>
  <si>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</si>
  <si>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</si>
  <si>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</si>
  <si>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</si>
  <si>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</si>
  <si>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</si>
  <si>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</si>
  <si>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</si>
  <si>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</si>
  <si>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</si>
  <si>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</si>
  <si>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</si>
  <si>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</si>
  <si>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</si>
  <si>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</si>
  <si>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</si>
  <si>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</si>
  <si>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</si>
  <si>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</si>
  <si>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</si>
  <si>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</si>
  <si>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</si>
  <si>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</si>
  <si>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</si>
  <si>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</si>
  <si>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</si>
  <si>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</si>
  <si>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</si>
  <si>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</si>
  <si>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</si>
  <si>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</si>
  <si>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</si>
  <si>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</si>
  <si>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</si>
  <si>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</si>
  <si>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</si>
  <si>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</si>
  <si>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</si>
  <si>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</si>
  <si>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</si>
  <si>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</si>
  <si>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</si>
  <si>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</si>
  <si>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</si>
  <si>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</si>
  <si>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</si>
  <si>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</si>
  <si>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</si>
  <si>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</si>
  <si>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</si>
  <si>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</si>
  <si>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</si>
  <si>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</si>
  <si>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</si>
  <si>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</si>
  <si>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</si>
  <si>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</si>
  <si>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</si>
  <si>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</si>
  <si>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</si>
  <si>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</si>
  <si>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</si>
  <si>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</si>
  <si>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</si>
  <si>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</si>
  <si>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</si>
  <si>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</si>
  <si>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</si>
  <si>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</si>
  <si>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</si>
  <si>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</si>
  <si>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</si>
  <si>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</si>
  <si>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</si>
  <si>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</si>
  <si>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</si>
  <si>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</si>
  <si>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</si>
  <si>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</si>
  <si>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</si>
  <si>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</si>
  <si>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</si>
  <si>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</si>
  <si>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</si>
  <si>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</si>
  <si>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</si>
  <si>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</si>
  <si>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</si>
  <si>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</si>
  <si>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</si>
  <si>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</si>
  <si>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</si>
  <si>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</si>
  <si>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</si>
  <si>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</si>
  <si>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</si>
  <si>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</si>
  <si>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</si>
  <si>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</si>
  <si>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</si>
  <si>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</si>
  <si>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</si>
  <si>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</si>
  <si>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</si>
  <si>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</si>
  <si>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</si>
  <si>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</si>
  <si>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</si>
  <si>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</si>
  <si>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</si>
  <si>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</si>
  <si>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</si>
  <si>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</si>
  <si>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</si>
  <si>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</si>
  <si>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</si>
  <si>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</si>
  <si>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</si>
  <si>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</si>
  <si>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</si>
  <si>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</si>
  <si>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</si>
  <si>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</si>
  <si>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</si>
  <si>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</si>
  <si>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</si>
  <si>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</si>
  <si>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</si>
  <si>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</si>
  <si>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</si>
  <si>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</si>
  <si>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</si>
  <si>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</si>
  <si>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</si>
  <si>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</si>
  <si>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</si>
  <si>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</si>
  <si>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</si>
  <si>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</si>
  <si>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</si>
  <si>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</si>
  <si>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</si>
  <si>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</si>
  <si>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</si>
  <si>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</si>
  <si>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</si>
  <si>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</si>
  <si>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</si>
  <si>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</si>
  <si>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</si>
  <si>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</si>
  <si>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</si>
  <si>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</si>
  <si>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</si>
  <si>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</si>
  <si>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</si>
  <si>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</si>
  <si>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</si>
  <si>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</si>
  <si>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</si>
  <si>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</si>
  <si>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</si>
  <si>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</si>
  <si>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</si>
  <si>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</si>
  <si>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</si>
  <si>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</si>
  <si>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</si>
  <si>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</si>
  <si>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</si>
  <si>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</si>
  <si>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</si>
  <si>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</si>
  <si>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</si>
  <si>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</si>
  <si>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</si>
  <si>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</si>
  <si>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</si>
  <si>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</si>
  <si>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</si>
  <si>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</si>
  <si>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</si>
  <si>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</si>
  <si>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</si>
  <si>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</si>
  <si>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</si>
  <si>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</si>
  <si>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</si>
  <si>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</si>
  <si>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</si>
  <si>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</si>
  <si>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</si>
  <si>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</si>
  <si>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</si>
  <si>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</si>
  <si>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</si>
  <si>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</si>
  <si>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</si>
  <si>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</si>
  <si>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</si>
  <si>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</si>
  <si>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</si>
  <si>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</si>
  <si>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</si>
  <si>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</si>
  <si>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</si>
  <si>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</si>
  <si>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</si>
  <si>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</si>
  <si>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</si>
  <si>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</si>
  <si>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</si>
  <si>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</si>
  <si>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</si>
  <si>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</si>
  <si>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</si>
  <si>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</si>
  <si>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</si>
  <si>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</si>
  <si>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</si>
  <si>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</si>
  <si>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</si>
  <si>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</si>
  <si>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</si>
  <si>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</si>
  <si>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</si>
  <si>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</si>
  <si>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</si>
  <si>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</si>
  <si>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</si>
  <si>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</si>
  <si>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</si>
  <si>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</si>
  <si>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</si>
  <si>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</si>
  <si>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</si>
  <si>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</si>
  <si>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</si>
  <si>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</si>
  <si>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</si>
  <si>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</si>
  <si>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</si>
  <si>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</si>
  <si>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</si>
  <si>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</si>
  <si>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</si>
  <si>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</si>
  <si>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</si>
  <si>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</si>
  <si>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</si>
  <si>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</si>
  <si>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</si>
  <si>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</si>
  <si>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</si>
  <si>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</si>
  <si>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</si>
  <si>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</si>
  <si>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</si>
  <si>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</si>
  <si>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</si>
  <si>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</si>
  <si>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</si>
  <si>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</si>
  <si>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</si>
  <si>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</si>
  <si>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</si>
  <si>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</si>
  <si>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</si>
  <si>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</si>
  <si>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</si>
  <si>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</si>
  <si>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</si>
  <si>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</si>
  <si>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</si>
  <si>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</si>
  <si>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</si>
  <si>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</si>
  <si>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</si>
  <si>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</si>
  <si>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</si>
  <si>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</si>
  <si>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</si>
  <si>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</si>
  <si>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</si>
  <si>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</si>
  <si>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</si>
  <si>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</si>
  <si>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</si>
  <si>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</si>
  <si>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</si>
  <si>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</si>
  <si>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</si>
  <si>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</si>
  <si>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</si>
  <si>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</si>
  <si>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</si>
  <si>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</si>
  <si>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</si>
  <si>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</si>
  <si>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</si>
  <si>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</si>
  <si>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</si>
  <si>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</si>
  <si>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</si>
  <si>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</si>
  <si>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</si>
  <si>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</si>
  <si>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</si>
  <si>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</si>
  <si>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</si>
  <si>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</si>
  <si>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</si>
  <si>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</si>
  <si>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</si>
  <si>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</si>
  <si>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</si>
  <si>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</si>
  <si>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</si>
  <si>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</si>
  <si>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</si>
  <si>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</si>
  <si>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</si>
  <si>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</si>
  <si>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</si>
  <si>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</si>
  <si>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</si>
  <si>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</si>
  <si>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</si>
  <si>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</si>
  <si>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</si>
  <si>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</si>
  <si>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</si>
  <si>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</si>
  <si>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</si>
  <si>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</si>
  <si>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</si>
  <si>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</si>
  <si>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</si>
  <si>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</si>
  <si>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</si>
  <si>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</si>
  <si>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</si>
  <si>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</si>
  <si>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</si>
  <si>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</si>
  <si>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</si>
  <si>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</si>
  <si>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</si>
  <si>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</si>
  <si>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</si>
  <si>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</si>
  <si>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</si>
  <si>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</si>
  <si>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</si>
  <si>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</si>
  <si>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</si>
  <si>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</si>
  <si>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</si>
  <si>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</si>
  <si>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</si>
  <si>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</si>
  <si>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</si>
  <si>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</si>
  <si>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</si>
  <si>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</si>
  <si>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</si>
  <si>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</si>
  <si>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</si>
  <si>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</si>
  <si>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</si>
  <si>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</si>
  <si>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</si>
  <si>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</si>
  <si>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</si>
  <si>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</si>
  <si>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</si>
  <si>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</si>
  <si>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</si>
  <si>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</si>
  <si>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</si>
  <si>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</si>
  <si>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</si>
  <si>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</si>
  <si>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</si>
  <si>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</si>
  <si>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</si>
  <si>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</si>
  <si>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</si>
  <si>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</si>
  <si>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</si>
  <si>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</si>
  <si>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</si>
  <si>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</si>
  <si>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</si>
  <si>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</si>
  <si>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</si>
  <si>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</si>
  <si>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</si>
  <si>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</si>
  <si>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</si>
  <si>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</si>
  <si>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</si>
  <si>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</si>
  <si>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</si>
  <si>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</si>
  <si>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</si>
  <si>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</si>
  <si>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</si>
  <si>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</si>
  <si>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</si>
  <si>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</si>
  <si>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</si>
  <si>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</si>
  <si>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</si>
  <si>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</si>
  <si>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</si>
  <si>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</si>
  <si>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</si>
  <si>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</si>
  <si>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</si>
  <si>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</si>
  <si>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</si>
  <si>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</si>
  <si>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</si>
  <si>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</si>
  <si>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</si>
  <si>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</si>
  <si>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</si>
  <si>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</si>
  <si>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</si>
  <si>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</si>
  <si>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</si>
  <si>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</si>
  <si>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</si>
  <si>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</si>
  <si>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</si>
  <si>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</si>
  <si>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</si>
  <si>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</si>
  <si>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</si>
  <si>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</si>
  <si>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</si>
  <si>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</si>
  <si>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</si>
  <si>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</si>
  <si>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</si>
  <si>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</si>
  <si>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</si>
  <si>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</si>
  <si>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</si>
  <si>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</si>
  <si>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</si>
  <si>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</si>
  <si>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</si>
  <si>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</si>
  <si>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</si>
  <si>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</si>
  <si>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</si>
  <si>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</si>
  <si>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</si>
  <si>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</si>
  <si>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</si>
  <si>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</si>
  <si>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</si>
  <si>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</si>
  <si>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</si>
  <si>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</si>
  <si>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</si>
  <si>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</si>
  <si>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</si>
  <si>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</si>
  <si>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</si>
  <si>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</si>
  <si>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</si>
  <si>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</si>
  <si>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</si>
  <si>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</si>
  <si>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</si>
  <si>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</si>
  <si>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</si>
  <si>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</si>
  <si>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</si>
  <si>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</si>
  <si>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</si>
  <si>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</si>
  <si>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</si>
  <si>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</si>
  <si>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</si>
  <si>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</si>
  <si>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</si>
  <si>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</si>
  <si>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</si>
  <si>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</si>
  <si>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</si>
  <si>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</si>
  <si>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</si>
  <si>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</si>
  <si>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</si>
  <si>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</si>
  <si>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</si>
  <si>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</si>
  <si>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</si>
  <si>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</si>
  <si>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</si>
  <si>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</si>
  <si>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</si>
  <si>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</si>
  <si>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</si>
  <si>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</si>
  <si>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</si>
  <si>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</si>
  <si>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</si>
  <si>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</si>
  <si>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</si>
  <si>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</si>
  <si>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</si>
  <si>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</si>
  <si>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</si>
  <si>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</si>
  <si>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</si>
  <si>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</si>
  <si>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</si>
  <si>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</si>
  <si>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</si>
  <si>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</si>
  <si>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</si>
  <si>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</si>
  <si>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</si>
  <si>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</si>
  <si>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</si>
  <si>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</si>
  <si>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</si>
  <si>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</si>
  <si>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</si>
  <si>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</si>
  <si>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</si>
  <si>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</si>
  <si>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</si>
  <si>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</si>
  <si>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</si>
  <si>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</si>
  <si>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</si>
  <si>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</si>
  <si>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</si>
  <si>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</si>
  <si>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</si>
  <si>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</si>
  <si>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</si>
  <si>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</si>
  <si>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</si>
  <si>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</si>
  <si>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</si>
  <si>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</si>
  <si>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</si>
  <si>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</si>
  <si>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</si>
  <si>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</si>
  <si>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</si>
  <si>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</si>
  <si>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</si>
  <si>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</si>
  <si>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</si>
  <si>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</si>
  <si>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</si>
  <si>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</si>
  <si>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</si>
  <si>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</si>
  <si>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</si>
  <si>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</si>
  <si>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</si>
  <si>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</si>
  <si>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</si>
  <si>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</si>
  <si>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</si>
  <si>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</si>
  <si>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</si>
  <si>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</si>
  <si>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</si>
  <si>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</si>
  <si>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</si>
  <si>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</si>
  <si>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</si>
  <si>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</si>
  <si>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</si>
  <si>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</si>
  <si>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</si>
  <si>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</si>
  <si>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</si>
  <si>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</si>
  <si>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</si>
  <si>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</si>
  <si>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</si>
  <si>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</si>
  <si>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</si>
  <si>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</si>
  <si>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</si>
  <si>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</si>
  <si>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</si>
  <si>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</si>
  <si>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</si>
  <si>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</si>
  <si>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</si>
  <si>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</si>
  <si>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</si>
  <si>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</si>
  <si>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</si>
  <si>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</si>
  <si>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</si>
  <si>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</si>
  <si>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</si>
  <si>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</si>
  <si>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</si>
  <si>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</si>
  <si>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</si>
  <si>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</si>
  <si>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</si>
  <si>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</si>
  <si>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</si>
  <si>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</si>
  <si>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</si>
  <si>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</si>
  <si>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</si>
  <si>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</si>
  <si>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</si>
  <si>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</si>
  <si>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</si>
  <si>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</si>
  <si>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</si>
  <si>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</si>
  <si>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</si>
  <si>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</si>
  <si>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</si>
  <si>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</si>
  <si>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</si>
  <si>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</si>
  <si>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</si>
  <si>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</si>
  <si>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</si>
  <si>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</si>
  <si>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</si>
  <si>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</si>
  <si>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</si>
  <si>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</si>
  <si>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</si>
  <si>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</si>
  <si>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</si>
  <si>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</si>
  <si>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</si>
  <si>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</si>
  <si>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</si>
  <si>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</si>
  <si>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</si>
  <si>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</si>
  <si>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</si>
  <si>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</si>
  <si>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</si>
  <si>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</si>
  <si>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</si>
  <si>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</si>
  <si>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</si>
  <si>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</si>
  <si>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</si>
  <si>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</si>
  <si>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</si>
  <si>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</si>
  <si>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</si>
  <si>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</si>
  <si>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</si>
  <si>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</si>
  <si>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</si>
  <si>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</si>
  <si>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</si>
  <si>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</si>
  <si>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</si>
  <si>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</si>
  <si>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</si>
  <si>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</si>
  <si>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</si>
  <si>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</si>
  <si>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</si>
  <si>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</si>
  <si>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</si>
  <si>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</si>
  <si>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</si>
  <si>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</si>
  <si>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</si>
  <si>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</si>
  <si>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</si>
  <si>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</si>
  <si>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</si>
  <si>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</si>
  <si>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</si>
  <si>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</si>
  <si>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</si>
  <si>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</si>
  <si>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</si>
  <si>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</si>
  <si>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</si>
  <si>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</si>
  <si>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</si>
  <si>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</si>
  <si>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</si>
  <si>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</si>
  <si>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</si>
  <si>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</si>
  <si>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</si>
  <si>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</si>
  <si>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</si>
  <si>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</si>
  <si>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</si>
  <si>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</si>
  <si>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</si>
  <si>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</si>
  <si>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</si>
  <si>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</si>
  <si>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</si>
  <si>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</si>
  <si>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</si>
  <si>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</si>
  <si>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</si>
  <si>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</si>
  <si>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</si>
  <si>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</si>
  <si>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</si>
  <si>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</si>
  <si>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</si>
  <si>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</si>
  <si>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</si>
  <si>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</si>
  <si>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</si>
  <si>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</si>
  <si>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</si>
  <si>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</si>
  <si>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</si>
  <si>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</si>
  <si>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</si>
  <si>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</si>
  <si>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</si>
  <si>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</si>
  <si>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</si>
  <si>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</si>
  <si>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</si>
  <si>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</si>
  <si>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</si>
  <si>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</si>
  <si>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</si>
  <si>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</si>
  <si>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</si>
  <si>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</si>
  <si>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</si>
  <si>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</si>
  <si>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</si>
  <si>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</si>
  <si>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</si>
  <si>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</si>
  <si>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</si>
  <si>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</si>
  <si>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</si>
  <si>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</si>
  <si>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</si>
  <si>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</si>
  <si>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</si>
  <si>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</si>
  <si>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</si>
  <si>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</si>
  <si>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</si>
  <si>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</si>
  <si>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</si>
  <si>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</si>
  <si>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</si>
  <si>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</si>
  <si>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</si>
  <si>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</si>
  <si>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</si>
  <si>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</si>
  <si>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</si>
  <si>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</si>
  <si>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</si>
  <si>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</si>
  <si>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</si>
  <si>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</si>
  <si>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</si>
  <si>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</si>
  <si>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</si>
  <si>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</si>
  <si>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</si>
  <si>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</si>
  <si>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</si>
  <si>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</si>
  <si>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</si>
  <si>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</si>
  <si>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</si>
  <si>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</si>
  <si>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</si>
  <si>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</si>
  <si>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</si>
  <si>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</si>
  <si>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</si>
  <si>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</si>
  <si>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</si>
  <si>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</si>
  <si>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</si>
  <si>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</si>
  <si>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</si>
  <si>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</si>
  <si>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</si>
  <si>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</si>
  <si>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</si>
  <si>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</si>
  <si>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</si>
  <si>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</si>
  <si>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</si>
  <si>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</si>
  <si>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</si>
  <si>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</si>
  <si>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</si>
  <si>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</si>
  <si>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</si>
  <si>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</si>
  <si>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</si>
  <si>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</si>
  <si>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</si>
  <si>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</si>
  <si>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</si>
  <si>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</si>
  <si>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</si>
  <si>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</si>
  <si>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</si>
  <si>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</si>
  <si>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</si>
  <si>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</si>
  <si>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</si>
  <si>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</si>
  <si>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</si>
  <si>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</si>
  <si>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</si>
  <si>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</si>
  <si>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</si>
  <si>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</si>
  <si>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</si>
  <si>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</si>
  <si>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</si>
  <si>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</si>
  <si>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</si>
  <si>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</si>
  <si>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</si>
  <si>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</si>
  <si>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</si>
  <si>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</si>
  <si>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</si>
  <si>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</si>
  <si>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</si>
  <si>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</si>
  <si>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</si>
  <si>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</si>
  <si>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</si>
  <si>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</si>
  <si>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</si>
  <si>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</si>
  <si>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</si>
  <si>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</si>
  <si>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</si>
  <si>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</si>
  <si>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</si>
  <si>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</si>
  <si>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</si>
  <si>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</si>
  <si>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</si>
  <si>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</si>
  <si>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</si>
  <si>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</si>
  <si>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</si>
  <si>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</si>
  <si>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</si>
  <si>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</si>
  <si>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</si>
  <si>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</si>
  <si>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</si>
  <si>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</si>
  <si>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</si>
  <si>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</si>
  <si>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</si>
  <si>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</si>
  <si>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</si>
  <si>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</si>
  <si>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</si>
  <si>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</si>
  <si>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</si>
  <si>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</si>
  <si>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</si>
  <si>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</si>
  <si>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</si>
  <si>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</si>
  <si>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</si>
  <si>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</si>
  <si>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</si>
  <si>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</si>
  <si>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</si>
  <si>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</si>
  <si>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</si>
  <si>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</si>
  <si>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</si>
  <si>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</si>
  <si>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</si>
  <si>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</si>
  <si>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</si>
  <si>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</si>
  <si>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</si>
  <si>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</si>
  <si>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</si>
  <si>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</si>
  <si>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</si>
  <si>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</si>
  <si>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</si>
  <si>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</si>
  <si>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</si>
  <si>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</si>
  <si>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</si>
  <si>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</si>
  <si>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</si>
  <si>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</si>
  <si>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</si>
  <si>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</si>
  <si>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</si>
  <si>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</si>
  <si>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</si>
  <si>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</si>
  <si>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</si>
  <si>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</si>
  <si>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</si>
  <si>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</si>
  <si>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</si>
  <si>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</si>
  <si>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</si>
  <si>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</si>
  <si>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</si>
  <si>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</si>
  <si>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</si>
  <si>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</si>
  <si>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</si>
  <si>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</si>
  <si>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</si>
  <si>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</si>
  <si>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</si>
  <si>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</si>
  <si>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</si>
  <si>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</si>
  <si>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</si>
  <si>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</si>
  <si>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</si>
  <si>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</si>
  <si>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</si>
  <si>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</si>
  <si>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</si>
  <si>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</si>
  <si>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</si>
  <si>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</si>
  <si>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</si>
  <si>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</si>
  <si>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</si>
  <si>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</si>
  <si>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</si>
  <si>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</si>
  <si>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</si>
  <si>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</si>
  <si>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</si>
  <si>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</si>
  <si>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</si>
  <si>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</si>
  <si>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</si>
  <si>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</si>
  <si>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</si>
  <si>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</si>
  <si>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</si>
  <si>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</si>
  <si>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</si>
  <si>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</si>
  <si>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</si>
  <si>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</si>
  <si>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</si>
  <si>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</si>
  <si>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</si>
  <si>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</si>
  <si>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</si>
  <si>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</si>
  <si>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</si>
  <si>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</si>
  <si>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</si>
  <si>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</si>
  <si>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</si>
  <si>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</si>
  <si>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</si>
  <si>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</si>
  <si>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</si>
  <si>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</si>
  <si>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</si>
  <si>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</si>
  <si>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</si>
  <si>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</si>
  <si>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</si>
  <si>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</si>
  <si>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</si>
  <si>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</si>
  <si>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</si>
  <si>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</si>
  <si>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</si>
  <si>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</si>
  <si>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</si>
  <si>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</si>
  <si>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</si>
  <si>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</si>
  <si>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</si>
  <si>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</si>
  <si>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</si>
  <si>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</si>
  <si>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</si>
  <si>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</si>
  <si>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</si>
  <si>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</si>
  <si>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</si>
  <si>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</si>
  <si>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</si>
  <si>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</si>
  <si>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</si>
  <si>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</si>
  <si>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</si>
  <si>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</si>
  <si>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</si>
  <si>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</si>
  <si>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</si>
  <si>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</si>
  <si>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</si>
  <si>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</si>
  <si>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</si>
  <si>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</si>
  <si>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</si>
  <si>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</si>
  <si>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</si>
  <si>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</si>
  <si>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</si>
  <si>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</si>
  <si>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</si>
  <si>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</si>
  <si>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</si>
  <si>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</si>
  <si>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</si>
  <si>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</si>
  <si>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</si>
  <si>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</si>
  <si>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</si>
  <si>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</si>
  <si>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</si>
  <si>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</si>
  <si>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</si>
  <si>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</si>
  <si>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</si>
  <si>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</si>
  <si>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</si>
  <si>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</si>
  <si>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</si>
  <si>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</si>
  <si>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</si>
  <si>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</si>
  <si>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</si>
  <si>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</si>
  <si>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</si>
  <si>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</si>
  <si>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</si>
  <si>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</si>
  <si>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</si>
  <si>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</si>
  <si>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</si>
  <si>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</si>
  <si>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</si>
  <si>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</si>
  <si>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</si>
  <si>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</si>
  <si>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</si>
  <si>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</si>
  <si>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</si>
  <si>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</si>
  <si>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</si>
  <si>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</si>
  <si>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</si>
  <si>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</si>
  <si>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</si>
  <si>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</si>
  <si>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</si>
  <si>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</si>
  <si>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</si>
  <si>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</si>
  <si>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</si>
  <si>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</si>
  <si>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</si>
  <si>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</si>
  <si>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</si>
  <si>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</si>
  <si>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</si>
  <si>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</si>
  <si>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</si>
  <si>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</si>
  <si>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</si>
  <si>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</si>
  <si>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</si>
  <si>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</si>
  <si>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</si>
  <si>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</si>
  <si>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</si>
  <si>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</si>
  <si>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Prestar el servicio de educacion inicial en el marco de la atención inicial a mujeres gestantes, niños y niñas menores de 5 años, o hasta su ingreso al grado transiciòn.</t>
  </si>
  <si>
    <t>350</t>
  </si>
  <si>
    <t>238</t>
  </si>
  <si>
    <t>078</t>
  </si>
  <si>
    <t>Desarrollar las acciones que permitan dar cumplimiento a lo establecido en el manual operativo de la modalidad 1000 dias para cambiar el mundo ICBF</t>
  </si>
  <si>
    <t>Desarrollar acciones a traves de la modalidad 1000 dias para cambiar el mundo que contribuyan al desarrollo integral de los niñas y niños en los primeros 1000 dias de vida (desde la gestaciòn).</t>
  </si>
  <si>
    <t>394</t>
  </si>
  <si>
    <t>167</t>
  </si>
  <si>
    <t>2021-47-10001257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</si>
</sst>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name val="Arial Narrow"/>
      <family val="2"/>
    </font>
    <font>
      <sz val="8"/>
      <name val="Arial Narrow"/>
      <family val="2"/>
    </font>
    <font>
      <sz val="11"/>
      <color theme="1"/>
      <name val="Arial Narrow"/>
      <family val="2"/>
    </font>
    <font>
      <sz val="8"/>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44" zoomScale="85" zoomScaleNormal="85" zoomScaleSheetLayoutView="40" zoomScalePageLayoutView="40" workbookViewId="0">
      <selection activeCell="J51" sqref="J51:J5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2" t="str">
        <f>HYPERLINK("#MI_Oferente_Singular!A114","CAPACIDAD RESIDUAL")</f>
        <v>CAPACIDAD RESIDUAL</v>
      </c>
      <c r="F8" s="183"/>
      <c r="G8" s="18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2" t="str">
        <f>HYPERLINK("#MI_Oferente_Singular!A162","TALENTO HUMANO")</f>
        <v>TALENTO HUMANO</v>
      </c>
      <c r="F9" s="183"/>
      <c r="G9" s="18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2" t="str">
        <f>HYPERLINK("#MI_Oferente_Singular!F162","INFRAESTRUCTURA")</f>
        <v>INFRAESTRUCTURA</v>
      </c>
      <c r="F10" s="183"/>
      <c r="G10" s="184"/>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0" t="s">
        <v>2691</v>
      </c>
      <c r="D15" s="35"/>
      <c r="E15" s="35"/>
      <c r="F15" s="5"/>
      <c r="G15" s="32" t="s">
        <v>1168</v>
      </c>
      <c r="H15" s="103" t="s">
        <v>711</v>
      </c>
      <c r="I15" s="32" t="s">
        <v>2624</v>
      </c>
      <c r="J15" s="108" t="s">
        <v>2626</v>
      </c>
      <c r="L15" s="208" t="s">
        <v>8</v>
      </c>
      <c r="M15" s="208"/>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4" t="s">
        <v>11</v>
      </c>
      <c r="J19" s="135" t="s">
        <v>10</v>
      </c>
      <c r="K19" s="135" t="s">
        <v>2609</v>
      </c>
      <c r="L19" s="135" t="s">
        <v>1161</v>
      </c>
      <c r="M19" s="135" t="s">
        <v>1162</v>
      </c>
      <c r="N19" s="136" t="s">
        <v>2610</v>
      </c>
      <c r="O19" s="131"/>
      <c r="Q19" s="51"/>
      <c r="R19" s="51"/>
    </row>
    <row r="20" spans="1:23" ht="30" customHeight="1" x14ac:dyDescent="0.3">
      <c r="A20" s="9"/>
      <c r="B20" s="109">
        <v>806009816</v>
      </c>
      <c r="C20" s="5"/>
      <c r="D20" s="73"/>
      <c r="E20" s="5"/>
      <c r="F20" s="5"/>
      <c r="G20" s="5"/>
      <c r="H20" s="185"/>
      <c r="I20" s="143" t="s">
        <v>711</v>
      </c>
      <c r="J20" s="144" t="s">
        <v>724</v>
      </c>
      <c r="K20" s="145">
        <v>1131290500</v>
      </c>
      <c r="L20" s="146"/>
      <c r="M20" s="146">
        <v>44561</v>
      </c>
      <c r="N20" s="129">
        <f>+(M20-L20)/30</f>
        <v>1485.3666666666666</v>
      </c>
      <c r="O20" s="132"/>
      <c r="U20" s="128"/>
      <c r="V20" s="105">
        <f ca="1">NOW()</f>
        <v>44192.679583217592</v>
      </c>
      <c r="W20" s="105">
        <f ca="1">NOW()</f>
        <v>44192.679583217592</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3"/>
      <c r="I37" s="124"/>
      <c r="J37" s="124"/>
      <c r="K37" s="124"/>
      <c r="L37" s="124"/>
      <c r="M37" s="124"/>
      <c r="N37" s="124"/>
      <c r="O37" s="125"/>
    </row>
    <row r="38" spans="1:16" ht="21" customHeight="1" x14ac:dyDescent="0.3">
      <c r="A38" s="9"/>
      <c r="B38" s="177" t="str">
        <f>VLOOKUP(B20,EAS!A2:B1439,2,0)</f>
        <v>FUNDACIÓN POR UNA COLOMBIA DIGNA</v>
      </c>
      <c r="C38" s="177"/>
      <c r="D38" s="177"/>
      <c r="E38" s="177"/>
      <c r="F38" s="177"/>
      <c r="G38" s="5"/>
      <c r="H38" s="126"/>
      <c r="I38" s="189" t="s">
        <v>7</v>
      </c>
      <c r="J38" s="189"/>
      <c r="K38" s="189"/>
      <c r="L38" s="189"/>
      <c r="M38" s="189"/>
      <c r="N38" s="189"/>
      <c r="O38" s="127"/>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2677</v>
      </c>
      <c r="C48" s="118" t="s">
        <v>31</v>
      </c>
      <c r="D48" s="115" t="s">
        <v>2689</v>
      </c>
      <c r="E48" s="174">
        <v>43083</v>
      </c>
      <c r="F48" s="174">
        <v>43404</v>
      </c>
      <c r="G48" s="154">
        <f>IF(AND(E48&lt;&gt;"",F48&lt;&gt;""),((F48-E48)/30),"")</f>
        <v>10.7</v>
      </c>
      <c r="H48" s="175" t="s">
        <v>2687</v>
      </c>
      <c r="I48" s="115" t="s">
        <v>711</v>
      </c>
      <c r="J48" s="115" t="s">
        <v>724</v>
      </c>
      <c r="K48" s="117">
        <v>553515535</v>
      </c>
      <c r="L48" s="118"/>
      <c r="M48" s="113"/>
      <c r="N48" s="118" t="s">
        <v>27</v>
      </c>
      <c r="O48" s="118" t="s">
        <v>1148</v>
      </c>
      <c r="P48" s="78"/>
    </row>
    <row r="49" spans="1:16" s="6" customFormat="1" ht="24.75" customHeight="1" x14ac:dyDescent="0.3">
      <c r="A49" s="137">
        <v>2</v>
      </c>
      <c r="B49" s="116" t="s">
        <v>2677</v>
      </c>
      <c r="C49" s="118" t="s">
        <v>31</v>
      </c>
      <c r="D49" s="115" t="s">
        <v>2689</v>
      </c>
      <c r="E49" s="174">
        <v>43083</v>
      </c>
      <c r="F49" s="174">
        <v>43404</v>
      </c>
      <c r="G49" s="154">
        <f t="shared" ref="G49:G50" si="2">IF(AND(E49&lt;&gt;"",F49&lt;&gt;""),((F49-E49)/30),"")</f>
        <v>10.7</v>
      </c>
      <c r="H49" s="175" t="s">
        <v>2687</v>
      </c>
      <c r="I49" s="115" t="s">
        <v>711</v>
      </c>
      <c r="J49" s="115" t="s">
        <v>720</v>
      </c>
      <c r="K49" s="117"/>
      <c r="L49" s="118"/>
      <c r="M49" s="113"/>
      <c r="N49" s="118" t="s">
        <v>27</v>
      </c>
      <c r="O49" s="118" t="s">
        <v>1148</v>
      </c>
      <c r="P49" s="78"/>
    </row>
    <row r="50" spans="1:16" s="6" customFormat="1" ht="24.75" customHeight="1" x14ac:dyDescent="0.3">
      <c r="A50" s="137">
        <v>3</v>
      </c>
      <c r="B50" s="116" t="s">
        <v>2677</v>
      </c>
      <c r="C50" s="118" t="s">
        <v>31</v>
      </c>
      <c r="D50" s="115" t="s">
        <v>2689</v>
      </c>
      <c r="E50" s="174">
        <v>43083</v>
      </c>
      <c r="F50" s="174">
        <v>43404</v>
      </c>
      <c r="G50" s="154">
        <f t="shared" si="2"/>
        <v>10.7</v>
      </c>
      <c r="H50" s="175" t="s">
        <v>2687</v>
      </c>
      <c r="I50" s="115" t="s">
        <v>711</v>
      </c>
      <c r="J50" s="115" t="s">
        <v>735</v>
      </c>
      <c r="K50" s="117"/>
      <c r="L50" s="118"/>
      <c r="M50" s="113"/>
      <c r="N50" s="118" t="s">
        <v>27</v>
      </c>
      <c r="O50" s="118" t="s">
        <v>1148</v>
      </c>
      <c r="P50" s="78"/>
    </row>
    <row r="51" spans="1:16" s="6" customFormat="1" ht="24.75" customHeight="1" outlineLevel="1" x14ac:dyDescent="0.3">
      <c r="A51" s="137">
        <v>4</v>
      </c>
      <c r="B51" s="116" t="s">
        <v>2677</v>
      </c>
      <c r="C51" s="118" t="s">
        <v>31</v>
      </c>
      <c r="D51" s="115" t="s">
        <v>2690</v>
      </c>
      <c r="E51" s="174">
        <v>42825</v>
      </c>
      <c r="F51" s="174">
        <v>43081</v>
      </c>
      <c r="G51" s="154">
        <f t="shared" ref="G51:G107" si="3">IF(AND(E51&lt;&gt;"",F51&lt;&gt;""),((F51-E51)/30),"")</f>
        <v>8.5333333333333332</v>
      </c>
      <c r="H51" s="175" t="s">
        <v>2688</v>
      </c>
      <c r="I51" s="115" t="s">
        <v>711</v>
      </c>
      <c r="J51" s="115" t="s">
        <v>724</v>
      </c>
      <c r="K51" s="117">
        <v>409250850</v>
      </c>
      <c r="L51" s="118"/>
      <c r="M51" s="113"/>
      <c r="N51" s="118" t="s">
        <v>27</v>
      </c>
      <c r="O51" s="118" t="s">
        <v>1148</v>
      </c>
      <c r="P51" s="78"/>
    </row>
    <row r="52" spans="1:16" s="7" customFormat="1" ht="24.75" customHeight="1" outlineLevel="1" x14ac:dyDescent="0.3">
      <c r="A52" s="138">
        <v>5</v>
      </c>
      <c r="B52" s="116" t="s">
        <v>2677</v>
      </c>
      <c r="C52" s="118" t="s">
        <v>31</v>
      </c>
      <c r="D52" s="115" t="s">
        <v>2690</v>
      </c>
      <c r="E52" s="174">
        <v>42825</v>
      </c>
      <c r="F52" s="174">
        <v>43081</v>
      </c>
      <c r="G52" s="154">
        <f t="shared" si="3"/>
        <v>8.5333333333333332</v>
      </c>
      <c r="H52" s="175" t="s">
        <v>2688</v>
      </c>
      <c r="I52" s="115" t="s">
        <v>711</v>
      </c>
      <c r="J52" s="115" t="s">
        <v>720</v>
      </c>
      <c r="K52" s="117"/>
      <c r="L52" s="118"/>
      <c r="M52" s="113"/>
      <c r="N52" s="118" t="s">
        <v>27</v>
      </c>
      <c r="O52" s="118" t="s">
        <v>1148</v>
      </c>
      <c r="P52" s="79"/>
    </row>
    <row r="53" spans="1:16" s="7" customFormat="1" ht="24.75" customHeight="1" outlineLevel="1" x14ac:dyDescent="0.3">
      <c r="A53" s="138">
        <v>6</v>
      </c>
      <c r="B53" s="116" t="s">
        <v>2677</v>
      </c>
      <c r="C53" s="118" t="s">
        <v>31</v>
      </c>
      <c r="D53" s="115" t="s">
        <v>2690</v>
      </c>
      <c r="E53" s="174">
        <v>42825</v>
      </c>
      <c r="F53" s="174">
        <v>43081</v>
      </c>
      <c r="G53" s="154">
        <f t="shared" si="3"/>
        <v>8.5333333333333332</v>
      </c>
      <c r="H53" s="175" t="s">
        <v>2688</v>
      </c>
      <c r="I53" s="115" t="s">
        <v>711</v>
      </c>
      <c r="J53" s="115" t="s">
        <v>735</v>
      </c>
      <c r="K53" s="112"/>
      <c r="L53" s="111"/>
      <c r="M53" s="113"/>
      <c r="N53" s="118" t="s">
        <v>27</v>
      </c>
      <c r="O53" s="118" t="s">
        <v>1148</v>
      </c>
      <c r="P53" s="79"/>
    </row>
    <row r="54" spans="1:16" s="7" customFormat="1" ht="24.75" customHeight="1" outlineLevel="1" x14ac:dyDescent="0.3">
      <c r="A54" s="138">
        <v>7</v>
      </c>
      <c r="B54" s="116" t="s">
        <v>2677</v>
      </c>
      <c r="C54" s="118" t="s">
        <v>31</v>
      </c>
      <c r="D54" s="110" t="s">
        <v>2686</v>
      </c>
      <c r="E54" s="171">
        <v>43483</v>
      </c>
      <c r="F54" s="171">
        <v>43822</v>
      </c>
      <c r="G54" s="154">
        <f t="shared" si="3"/>
        <v>11.3</v>
      </c>
      <c r="H54" s="172" t="s">
        <v>2683</v>
      </c>
      <c r="I54" s="115" t="s">
        <v>711</v>
      </c>
      <c r="J54" s="115" t="s">
        <v>737</v>
      </c>
      <c r="K54" s="114">
        <v>3943296720</v>
      </c>
      <c r="L54" s="111"/>
      <c r="M54" s="113"/>
      <c r="N54" s="118" t="s">
        <v>27</v>
      </c>
      <c r="O54" s="118" t="s">
        <v>26</v>
      </c>
      <c r="P54" s="79"/>
    </row>
    <row r="55" spans="1:16" s="7" customFormat="1" ht="24.75" customHeight="1" outlineLevel="1" x14ac:dyDescent="0.3">
      <c r="A55" s="138">
        <v>8</v>
      </c>
      <c r="B55" s="116" t="s">
        <v>2677</v>
      </c>
      <c r="C55" s="118" t="s">
        <v>31</v>
      </c>
      <c r="D55" s="110" t="s">
        <v>2686</v>
      </c>
      <c r="E55" s="171">
        <v>43483</v>
      </c>
      <c r="F55" s="171">
        <v>43822</v>
      </c>
      <c r="G55" s="154">
        <f t="shared" si="3"/>
        <v>11.3</v>
      </c>
      <c r="H55" s="172" t="s">
        <v>2683</v>
      </c>
      <c r="I55" s="115" t="s">
        <v>711</v>
      </c>
      <c r="J55" s="115" t="s">
        <v>731</v>
      </c>
      <c r="K55" s="114"/>
      <c r="L55" s="111"/>
      <c r="M55" s="113"/>
      <c r="N55" s="118" t="s">
        <v>27</v>
      </c>
      <c r="O55" s="118" t="s">
        <v>26</v>
      </c>
      <c r="P55" s="79"/>
    </row>
    <row r="56" spans="1:16" s="7" customFormat="1" ht="24.75" customHeight="1" outlineLevel="1" x14ac:dyDescent="0.3">
      <c r="A56" s="138">
        <v>9</v>
      </c>
      <c r="B56" s="116" t="s">
        <v>2677</v>
      </c>
      <c r="C56" s="118" t="s">
        <v>31</v>
      </c>
      <c r="D56" s="110" t="s">
        <v>2686</v>
      </c>
      <c r="E56" s="171">
        <v>43483</v>
      </c>
      <c r="F56" s="171">
        <v>43822</v>
      </c>
      <c r="G56" s="154">
        <f t="shared" si="3"/>
        <v>11.3</v>
      </c>
      <c r="H56" s="172" t="s">
        <v>2683</v>
      </c>
      <c r="I56" s="115" t="s">
        <v>711</v>
      </c>
      <c r="J56" s="115" t="s">
        <v>740</v>
      </c>
      <c r="K56" s="114"/>
      <c r="L56" s="111"/>
      <c r="M56" s="113"/>
      <c r="N56" s="118" t="s">
        <v>27</v>
      </c>
      <c r="O56" s="118" t="s">
        <v>26</v>
      </c>
      <c r="P56" s="79"/>
    </row>
    <row r="57" spans="1:16" s="7" customFormat="1" ht="24.75" customHeight="1" outlineLevel="1" x14ac:dyDescent="0.3">
      <c r="A57" s="138">
        <v>10</v>
      </c>
      <c r="B57" s="116" t="s">
        <v>2677</v>
      </c>
      <c r="C57" s="118" t="s">
        <v>31</v>
      </c>
      <c r="D57" s="115" t="s">
        <v>2684</v>
      </c>
      <c r="E57" s="171">
        <v>43070</v>
      </c>
      <c r="F57" s="171">
        <v>43404</v>
      </c>
      <c r="G57" s="154">
        <f t="shared" si="3"/>
        <v>11.133333333333333</v>
      </c>
      <c r="H57" s="172" t="s">
        <v>2683</v>
      </c>
      <c r="I57" s="115" t="s">
        <v>711</v>
      </c>
      <c r="J57" s="115" t="s">
        <v>737</v>
      </c>
      <c r="K57" s="117">
        <v>3722278675</v>
      </c>
      <c r="L57" s="118"/>
      <c r="M57" s="113"/>
      <c r="N57" s="118" t="s">
        <v>27</v>
      </c>
      <c r="O57" s="118" t="s">
        <v>26</v>
      </c>
      <c r="P57" s="79"/>
    </row>
    <row r="58" spans="1:16" s="7" customFormat="1" ht="24.75" customHeight="1" outlineLevel="1" x14ac:dyDescent="0.3">
      <c r="A58" s="138">
        <v>11</v>
      </c>
      <c r="B58" s="116" t="s">
        <v>2677</v>
      </c>
      <c r="C58" s="118" t="s">
        <v>31</v>
      </c>
      <c r="D58" s="115" t="s">
        <v>2684</v>
      </c>
      <c r="E58" s="171">
        <v>43070</v>
      </c>
      <c r="F58" s="171">
        <v>43404</v>
      </c>
      <c r="G58" s="154">
        <f t="shared" si="3"/>
        <v>11.133333333333333</v>
      </c>
      <c r="H58" s="172" t="s">
        <v>2683</v>
      </c>
      <c r="I58" s="115" t="s">
        <v>711</v>
      </c>
      <c r="J58" s="115" t="s">
        <v>731</v>
      </c>
      <c r="K58" s="117"/>
      <c r="L58" s="118"/>
      <c r="M58" s="113"/>
      <c r="N58" s="118" t="s">
        <v>27</v>
      </c>
      <c r="O58" s="118" t="s">
        <v>26</v>
      </c>
      <c r="P58" s="79"/>
    </row>
    <row r="59" spans="1:16" s="7" customFormat="1" ht="24.75" customHeight="1" outlineLevel="1" x14ac:dyDescent="0.3">
      <c r="A59" s="138">
        <v>12</v>
      </c>
      <c r="B59" s="116" t="s">
        <v>2677</v>
      </c>
      <c r="C59" s="118" t="s">
        <v>31</v>
      </c>
      <c r="D59" s="115" t="s">
        <v>2684</v>
      </c>
      <c r="E59" s="171">
        <v>43070</v>
      </c>
      <c r="F59" s="171">
        <v>43404</v>
      </c>
      <c r="G59" s="154">
        <f t="shared" si="3"/>
        <v>11.133333333333333</v>
      </c>
      <c r="H59" s="172" t="s">
        <v>2683</v>
      </c>
      <c r="I59" s="115" t="s">
        <v>711</v>
      </c>
      <c r="J59" s="115" t="s">
        <v>740</v>
      </c>
      <c r="K59" s="117"/>
      <c r="L59" s="118"/>
      <c r="M59" s="113"/>
      <c r="N59" s="118" t="s">
        <v>27</v>
      </c>
      <c r="O59" s="118" t="s">
        <v>26</v>
      </c>
      <c r="P59" s="79"/>
    </row>
    <row r="60" spans="1:16" s="7" customFormat="1" ht="24.75" customHeight="1" outlineLevel="1" x14ac:dyDescent="0.3">
      <c r="A60" s="138">
        <v>13</v>
      </c>
      <c r="B60" s="116" t="s">
        <v>2677</v>
      </c>
      <c r="C60" s="118" t="s">
        <v>31</v>
      </c>
      <c r="D60" s="115" t="s">
        <v>2685</v>
      </c>
      <c r="E60" s="171">
        <v>43404</v>
      </c>
      <c r="F60" s="171">
        <v>43434</v>
      </c>
      <c r="G60" s="154">
        <f t="shared" si="3"/>
        <v>1</v>
      </c>
      <c r="H60" s="172" t="s">
        <v>2683</v>
      </c>
      <c r="I60" s="115" t="s">
        <v>711</v>
      </c>
      <c r="J60" s="115" t="s">
        <v>737</v>
      </c>
      <c r="K60" s="117">
        <v>599584668</v>
      </c>
      <c r="L60" s="118"/>
      <c r="M60" s="113"/>
      <c r="N60" s="118" t="s">
        <v>27</v>
      </c>
      <c r="O60" s="118" t="s">
        <v>26</v>
      </c>
      <c r="P60" s="79"/>
    </row>
    <row r="61" spans="1:16" s="7" customFormat="1" ht="24.75" customHeight="1" outlineLevel="1" x14ac:dyDescent="0.3">
      <c r="A61" s="138">
        <v>14</v>
      </c>
      <c r="B61" s="116" t="s">
        <v>2677</v>
      </c>
      <c r="C61" s="118" t="s">
        <v>31</v>
      </c>
      <c r="D61" s="115" t="s">
        <v>2685</v>
      </c>
      <c r="E61" s="171">
        <v>43404</v>
      </c>
      <c r="F61" s="171">
        <v>43434</v>
      </c>
      <c r="G61" s="154">
        <f t="shared" si="3"/>
        <v>1</v>
      </c>
      <c r="H61" s="172" t="s">
        <v>2683</v>
      </c>
      <c r="I61" s="115" t="s">
        <v>711</v>
      </c>
      <c r="J61" s="115" t="s">
        <v>731</v>
      </c>
      <c r="K61" s="117"/>
      <c r="L61" s="118"/>
      <c r="M61" s="113"/>
      <c r="N61" s="118" t="s">
        <v>27</v>
      </c>
      <c r="O61" s="118" t="s">
        <v>26</v>
      </c>
      <c r="P61" s="79"/>
    </row>
    <row r="62" spans="1:16" s="7" customFormat="1" ht="24.75" customHeight="1" outlineLevel="1" x14ac:dyDescent="0.3">
      <c r="A62" s="138">
        <v>15</v>
      </c>
      <c r="B62" s="116" t="s">
        <v>2677</v>
      </c>
      <c r="C62" s="118" t="s">
        <v>31</v>
      </c>
      <c r="D62" s="115" t="s">
        <v>2685</v>
      </c>
      <c r="E62" s="171">
        <v>43404</v>
      </c>
      <c r="F62" s="171">
        <v>43434</v>
      </c>
      <c r="G62" s="154">
        <f t="shared" si="3"/>
        <v>1</v>
      </c>
      <c r="H62" s="172" t="s">
        <v>2683</v>
      </c>
      <c r="I62" s="115" t="s">
        <v>711</v>
      </c>
      <c r="J62" s="115" t="s">
        <v>740</v>
      </c>
      <c r="K62" s="117"/>
      <c r="L62" s="118"/>
      <c r="M62" s="113"/>
      <c r="N62" s="118" t="s">
        <v>27</v>
      </c>
      <c r="O62" s="118" t="s">
        <v>26</v>
      </c>
      <c r="P62" s="79"/>
    </row>
    <row r="63" spans="1:16" s="7" customFormat="1" ht="24.75" customHeight="1" outlineLevel="1" x14ac:dyDescent="0.3">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3">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3">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3">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3">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3">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3">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3">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3">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3">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3">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3">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3">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3">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3">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3">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3">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3">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3">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69"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5" t="s">
        <v>2665</v>
      </c>
      <c r="C114" s="157" t="s">
        <v>31</v>
      </c>
      <c r="D114" s="173">
        <v>13005092020</v>
      </c>
      <c r="E114" s="139">
        <v>44170</v>
      </c>
      <c r="F114" s="139">
        <v>44773</v>
      </c>
      <c r="G114" s="154">
        <f>IF(AND(E114&lt;&gt;"",F114&lt;&gt;""),((F114-E114)/30),"")</f>
        <v>20.100000000000001</v>
      </c>
      <c r="H114" s="173" t="s">
        <v>2678</v>
      </c>
      <c r="I114" s="115" t="s">
        <v>208</v>
      </c>
      <c r="J114" s="115" t="s">
        <v>210</v>
      </c>
      <c r="K114" s="117">
        <v>1659174977</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3">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3">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3">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5">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5">
      <c r="O161" s="169"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1"/>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69"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1"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8"/>
      <c r="Z178" s="159" t="str">
        <f>IF(Y178&gt;0,SUM(E180+Y178),"")</f>
        <v/>
      </c>
      <c r="AA178" s="19"/>
      <c r="AB178" s="19"/>
    </row>
    <row r="179" spans="1:28" ht="23.4" x14ac:dyDescent="0.3">
      <c r="A179" s="9"/>
      <c r="B179" s="220" t="s">
        <v>2669</v>
      </c>
      <c r="C179" s="220"/>
      <c r="D179" s="220"/>
      <c r="E179" s="165">
        <v>0.02</v>
      </c>
      <c r="F179" s="164">
        <v>0</v>
      </c>
      <c r="G179" s="159" t="str">
        <f>IF(F179&gt;0,SUM(E179+F179),"")</f>
        <v/>
      </c>
      <c r="H179" s="5"/>
      <c r="I179" s="220" t="s">
        <v>2671</v>
      </c>
      <c r="J179" s="220"/>
      <c r="K179" s="220"/>
      <c r="L179" s="220"/>
      <c r="M179" s="166"/>
      <c r="O179" s="8"/>
      <c r="Q179" s="19"/>
      <c r="R179" s="153" t="str">
        <f>IF(M179&gt;0,SUM(L179+M179),"")</f>
        <v/>
      </c>
      <c r="T179" s="19"/>
      <c r="U179" s="176" t="s">
        <v>1166</v>
      </c>
      <c r="V179" s="176"/>
      <c r="W179" s="176"/>
      <c r="X179" s="24">
        <v>0.02</v>
      </c>
      <c r="Y179" s="158"/>
      <c r="Z179" s="159" t="str">
        <f>IF(Y179&gt;0,SUM(E181+Y179),"")</f>
        <v/>
      </c>
      <c r="AA179" s="19"/>
      <c r="AB179" s="19"/>
    </row>
    <row r="180" spans="1:28" ht="23.4" hidden="1" x14ac:dyDescent="0.3">
      <c r="A180" s="9"/>
      <c r="B180" s="200"/>
      <c r="C180" s="200"/>
      <c r="D180" s="200"/>
      <c r="E180" s="163"/>
      <c r="H180" s="5"/>
      <c r="I180" s="200"/>
      <c r="J180" s="200"/>
      <c r="K180" s="200"/>
      <c r="L180" s="200"/>
      <c r="M180" s="5"/>
      <c r="O180" s="8"/>
      <c r="Q180" s="19"/>
      <c r="R180" s="153" t="str">
        <f>IF(S180&gt;0,SUM(L180+S180),"")</f>
        <v/>
      </c>
      <c r="S180" s="158"/>
      <c r="T180" s="19"/>
      <c r="U180" s="176" t="s">
        <v>1167</v>
      </c>
      <c r="V180" s="176"/>
      <c r="W180" s="176"/>
      <c r="X180" s="24">
        <v>0.03</v>
      </c>
      <c r="Y180" s="158"/>
      <c r="Z180" s="159" t="str">
        <f>IF(Y180&gt;0,SUM(E182+Y180),"")</f>
        <v/>
      </c>
      <c r="AA180" s="19"/>
      <c r="AB180" s="19"/>
    </row>
    <row r="181" spans="1:28" ht="23.4" hidden="1" x14ac:dyDescent="0.3">
      <c r="A181" s="9"/>
      <c r="B181" s="200"/>
      <c r="C181" s="200"/>
      <c r="D181" s="200"/>
      <c r="E181" s="163"/>
      <c r="H181" s="5"/>
      <c r="I181" s="200"/>
      <c r="J181" s="200"/>
      <c r="K181" s="200"/>
      <c r="L181" s="200"/>
      <c r="M181" s="5"/>
      <c r="O181" s="8"/>
      <c r="Q181" s="19"/>
      <c r="R181" s="153" t="str">
        <f>IF(S181&gt;0,SUM(L181+S181),"")</f>
        <v/>
      </c>
      <c r="S181" s="158"/>
      <c r="T181" s="19"/>
      <c r="U181" s="19"/>
      <c r="V181" s="19"/>
      <c r="W181" s="19"/>
      <c r="X181" s="19"/>
      <c r="Y181" s="19"/>
      <c r="Z181" s="19"/>
      <c r="AA181" s="19"/>
      <c r="AB181" s="19"/>
    </row>
    <row r="182" spans="1:28" ht="23.4" hidden="1" x14ac:dyDescent="0.3">
      <c r="A182" s="9"/>
      <c r="B182" s="200"/>
      <c r="C182" s="200"/>
      <c r="D182" s="200"/>
      <c r="E182" s="163"/>
      <c r="H182" s="5"/>
      <c r="I182" s="200"/>
      <c r="J182" s="200"/>
      <c r="K182" s="200"/>
      <c r="L182" s="200"/>
      <c r="M182" s="5"/>
      <c r="O182" s="8"/>
      <c r="Q182" s="19"/>
      <c r="R182" s="153" t="str">
        <f>IF(S182&gt;0,SUM(L182+S182),"")</f>
        <v/>
      </c>
      <c r="S182" s="158"/>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3" t="str">
        <f>IF(S183&gt;0,SUM(L183+S183),"")</f>
        <v/>
      </c>
      <c r="S183" s="158"/>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0">
        <f>+SUM(G179:G182)</f>
        <v>0</v>
      </c>
      <c r="D185" s="91" t="s">
        <v>2628</v>
      </c>
      <c r="E185" s="94">
        <f>+(C185*SUM(K20:K35))</f>
        <v>0</v>
      </c>
      <c r="F185" s="92"/>
      <c r="G185" s="93"/>
      <c r="H185" s="88"/>
      <c r="I185" s="90" t="s">
        <v>2627</v>
      </c>
      <c r="J185" s="160">
        <f>+SUM(M179:M183)</f>
        <v>0</v>
      </c>
      <c r="K185" s="201" t="s">
        <v>2628</v>
      </c>
      <c r="L185" s="201"/>
      <c r="M185" s="94">
        <f>+J185*(SUM(K20:K35))</f>
        <v>0</v>
      </c>
      <c r="N185" s="95"/>
      <c r="O185" s="96"/>
    </row>
    <row r="186" spans="1:28" ht="15" thickBot="1" x14ac:dyDescent="0.35">
      <c r="A186" s="10"/>
      <c r="B186" s="97"/>
      <c r="C186" s="97"/>
      <c r="D186" s="97"/>
      <c r="E186" s="97"/>
      <c r="F186" s="97"/>
      <c r="G186" s="97"/>
      <c r="H186" s="97"/>
      <c r="I186" s="162"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
      <c r="A192" s="9"/>
      <c r="B192" s="235" t="s">
        <v>2636</v>
      </c>
      <c r="C192" s="235"/>
      <c r="E192" s="5" t="s">
        <v>20</v>
      </c>
      <c r="H192" s="26" t="s">
        <v>24</v>
      </c>
      <c r="J192" s="5" t="s">
        <v>2637</v>
      </c>
      <c r="K192" s="5"/>
      <c r="M192" s="5"/>
      <c r="N192" s="5"/>
      <c r="O192" s="8"/>
      <c r="Q192" s="148"/>
      <c r="R192" s="149"/>
      <c r="S192" s="149"/>
      <c r="T192" s="148"/>
    </row>
    <row r="193" spans="1:18" x14ac:dyDescent="0.3">
      <c r="A193" s="9"/>
      <c r="C193" s="119">
        <v>42424</v>
      </c>
      <c r="D193" s="5"/>
      <c r="E193" s="120">
        <v>122</v>
      </c>
      <c r="F193" s="5"/>
      <c r="G193" s="5"/>
      <c r="H193" s="141" t="s">
        <v>2679</v>
      </c>
      <c r="J193" s="5"/>
      <c r="K193" s="121">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2680</v>
      </c>
      <c r="J211" s="27" t="s">
        <v>2622</v>
      </c>
      <c r="K211" s="142" t="s">
        <v>2680</v>
      </c>
      <c r="L211" s="21"/>
      <c r="M211" s="21"/>
      <c r="N211" s="21"/>
      <c r="O211" s="8"/>
    </row>
    <row r="212" spans="1:15" x14ac:dyDescent="0.3">
      <c r="A212" s="9"/>
      <c r="B212" s="27" t="s">
        <v>2619</v>
      </c>
      <c r="C212" s="141" t="s">
        <v>2679</v>
      </c>
      <c r="D212" s="21"/>
      <c r="G212" s="27" t="s">
        <v>2621</v>
      </c>
      <c r="H212" s="142" t="s">
        <v>2681</v>
      </c>
      <c r="J212" s="27" t="s">
        <v>2623</v>
      </c>
      <c r="K212" s="141"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2020-12-27T21:18:37Z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