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DUARDO CAMARGO\Desktop\FUNCOVIF\ICBF\AÑO 2020\INTEGRAL\"/>
    </mc:Choice>
  </mc:AlternateContent>
  <xr:revisionPtr revIDLastSave="0" documentId="13_ncr:1_{16B2A4E6-F621-44E3-B41E-8883631209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M48" i="12"/>
  <c r="M60" i="12"/>
  <c r="M58" i="12"/>
  <c r="M57" i="12"/>
  <c r="M54" i="12"/>
  <c r="M53" i="12"/>
  <c r="M52" i="12"/>
  <c r="M51" i="12"/>
  <c r="M50" i="12"/>
  <c r="M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<sst xmlns="http://schemas.openxmlformats.org/spreadsheetml/2006/main" count="3126" uniqueCount="2699">
  <si>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</si>
  <si>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</si>
  <si>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</si>
  <si>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</si>
  <si>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</si>
  <si>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</si>
  <si>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</si>
  <si>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</si>
  <si>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</si>
  <si>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</si>
  <si>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</si>
  <si>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</si>
  <si>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</si>
  <si>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</si>
  <si>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</si>
  <si>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</si>
  <si>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</si>
  <si>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</si>
  <si>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</si>
  <si>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</si>
  <si>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</si>
  <si>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</si>
  <si>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</si>
  <si>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</si>
  <si>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</si>
  <si>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</si>
  <si>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</si>
  <si>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</si>
  <si>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</si>
  <si>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</si>
  <si>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</si>
  <si>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</si>
  <si>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</si>
  <si>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</si>
  <si>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</si>
  <si>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</si>
  <si>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</si>
  <si>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</si>
  <si>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</si>
  <si>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</si>
  <si>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</si>
  <si>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</si>
  <si>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</si>
  <si>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</si>
  <si>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</si>
  <si>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</si>
  <si>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</si>
  <si>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</si>
  <si>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</si>
  <si>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</si>
  <si>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</si>
  <si>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</si>
  <si>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</si>
  <si>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</si>
  <si>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</si>
  <si>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</si>
  <si>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</si>
  <si>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</si>
  <si>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</si>
  <si>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</si>
  <si>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</si>
  <si>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</si>
  <si>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</si>
  <si>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</si>
  <si>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</si>
  <si>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</si>
  <si>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</si>
  <si>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</si>
  <si>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</si>
  <si>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</si>
  <si>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</si>
  <si>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</si>
  <si>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</si>
  <si>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</si>
  <si>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</si>
  <si>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</si>
  <si>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</si>
  <si>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</si>
  <si>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</si>
  <si>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</si>
  <si>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</si>
  <si>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</si>
  <si>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</si>
  <si>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</si>
  <si>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</si>
  <si>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</si>
  <si>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</si>
  <si>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</si>
  <si>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</si>
  <si>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</si>
  <si>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</si>
  <si>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</si>
  <si>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</si>
  <si>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</si>
  <si>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</si>
  <si>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</si>
  <si>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</si>
  <si>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</si>
  <si>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</si>
  <si>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</si>
  <si>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</si>
  <si>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</si>
  <si>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</si>
  <si>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</si>
  <si>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</si>
  <si>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</si>
  <si>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</si>
  <si>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</si>
  <si>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</si>
  <si>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</si>
  <si>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</si>
  <si>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</si>
  <si>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</si>
  <si>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</si>
  <si>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</si>
  <si>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</si>
  <si>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</si>
  <si>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</si>
  <si>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</si>
  <si>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</si>
  <si>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</si>
  <si>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</si>
  <si>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</si>
  <si>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</si>
  <si>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</si>
  <si>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</si>
  <si>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</si>
  <si>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</si>
  <si>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</si>
  <si>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</si>
  <si>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</si>
  <si>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</si>
  <si>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</si>
  <si>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</si>
  <si>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</si>
  <si>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</si>
  <si>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</si>
  <si>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</si>
  <si>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</si>
  <si>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</si>
  <si>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</si>
  <si>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</si>
  <si>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</si>
  <si>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</si>
  <si>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</si>
  <si>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</si>
  <si>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</si>
  <si>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</si>
  <si>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</si>
  <si>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</si>
  <si>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</si>
  <si>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</si>
  <si>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</si>
  <si>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</si>
  <si>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</si>
  <si>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</si>
  <si>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</si>
  <si>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</si>
  <si>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</si>
  <si>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</si>
  <si>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</si>
  <si>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</si>
  <si>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</si>
  <si>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</si>
  <si>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</si>
  <si>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</si>
  <si>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</si>
  <si>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</si>
  <si>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</si>
  <si>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</si>
  <si>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</si>
  <si>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</si>
  <si>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</si>
  <si>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</si>
  <si>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</si>
  <si>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</si>
  <si>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</si>
  <si>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</si>
  <si>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</si>
  <si>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</si>
  <si>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</si>
  <si>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</si>
  <si>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</si>
  <si>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</si>
  <si>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</si>
  <si>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</si>
  <si>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</si>
  <si>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</si>
  <si>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</si>
  <si>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</si>
  <si>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</si>
  <si>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</si>
  <si>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</si>
  <si>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</si>
  <si>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</si>
  <si>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</si>
  <si>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</si>
  <si>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</si>
  <si>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</si>
  <si>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</si>
  <si>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</si>
  <si>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</si>
  <si>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</si>
  <si>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</si>
  <si>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</si>
  <si>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</si>
  <si>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</si>
  <si>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</si>
  <si>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</si>
  <si>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</si>
  <si>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</si>
  <si>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</si>
  <si>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</si>
  <si>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</si>
  <si>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</si>
  <si>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</si>
  <si>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</si>
  <si>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</si>
  <si>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</si>
  <si>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</si>
  <si>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</si>
  <si>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</si>
  <si>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</si>
  <si>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</si>
  <si>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</si>
  <si>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</si>
  <si>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</si>
  <si>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</si>
  <si>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</si>
  <si>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</si>
  <si>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</si>
  <si>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</si>
  <si>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</si>
  <si>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</si>
  <si>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</si>
  <si>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</si>
  <si>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</si>
  <si>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</si>
  <si>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</si>
  <si>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</si>
  <si>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</si>
  <si>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</si>
  <si>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</si>
  <si>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</si>
  <si>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</si>
  <si>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</si>
  <si>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</si>
  <si>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</si>
  <si>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</si>
  <si>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</si>
  <si>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</si>
  <si>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</si>
  <si>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</si>
  <si>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</si>
  <si>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</si>
  <si>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</si>
  <si>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</si>
  <si>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</si>
  <si>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</si>
  <si>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</si>
  <si>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</si>
  <si>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</si>
  <si>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</si>
  <si>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</si>
  <si>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</si>
  <si>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</si>
  <si>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</si>
  <si>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</si>
  <si>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</si>
  <si>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</si>
  <si>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</si>
  <si>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</si>
  <si>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</si>
  <si>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</si>
  <si>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</si>
  <si>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</si>
  <si>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</si>
  <si>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</si>
  <si>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</si>
  <si>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</si>
  <si>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</si>
  <si>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</si>
  <si>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</si>
  <si>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</si>
  <si>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</si>
  <si>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</si>
  <si>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</si>
  <si>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</si>
  <si>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</si>
  <si>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</si>
  <si>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</si>
  <si>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</si>
  <si>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</si>
  <si>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</si>
  <si>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</si>
  <si>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</si>
  <si>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</si>
  <si>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</si>
  <si>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</si>
  <si>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</si>
  <si>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</si>
  <si>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</si>
  <si>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</si>
  <si>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</si>
  <si>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</si>
  <si>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</si>
  <si>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</si>
  <si>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</si>
  <si>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</si>
  <si>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</si>
  <si>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</si>
  <si>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</si>
  <si>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</si>
  <si>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</si>
  <si>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</si>
  <si>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</si>
  <si>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</si>
  <si>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</si>
  <si>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</si>
  <si>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</si>
  <si>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</si>
  <si>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</si>
  <si>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</si>
  <si>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</si>
  <si>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</si>
  <si>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</si>
  <si>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</si>
  <si>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</si>
  <si>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</si>
  <si>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</si>
  <si>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</si>
  <si>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</si>
  <si>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</si>
  <si>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</si>
  <si>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</si>
  <si>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</si>
  <si>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</si>
  <si>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</si>
  <si>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</si>
  <si>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</si>
  <si>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</si>
  <si>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</si>
  <si>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</si>
  <si>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</si>
  <si>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</si>
  <si>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</si>
  <si>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</si>
  <si>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</si>
  <si>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</si>
  <si>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</si>
  <si>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</si>
  <si>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</si>
  <si>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</si>
  <si>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</si>
  <si>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</si>
  <si>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</si>
  <si>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</si>
  <si>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</si>
  <si>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</si>
  <si>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</si>
  <si>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</si>
  <si>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</si>
  <si>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</si>
  <si>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</si>
  <si>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</si>
  <si>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</si>
  <si>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</si>
  <si>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</si>
  <si>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</si>
  <si>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</si>
  <si>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</si>
  <si>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</si>
  <si>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</si>
  <si>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</si>
  <si>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</si>
  <si>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</si>
  <si>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</si>
  <si>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</si>
  <si>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</si>
  <si>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</si>
  <si>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</si>
  <si>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</si>
  <si>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</si>
  <si>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</si>
  <si>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</si>
  <si>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</si>
  <si>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</si>
  <si>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</si>
  <si>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</si>
  <si>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</si>
  <si>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</si>
  <si>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</si>
  <si>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</si>
  <si>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</si>
  <si>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</si>
  <si>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</si>
  <si>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</si>
  <si>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</si>
  <si>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</si>
  <si>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</si>
  <si>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</si>
  <si>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</si>
  <si>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</si>
  <si>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</si>
  <si>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</si>
  <si>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</si>
  <si>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</si>
  <si>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</si>
  <si>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</si>
  <si>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</si>
  <si>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</si>
  <si>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</si>
  <si>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</si>
  <si>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</si>
  <si>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</si>
  <si>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</si>
  <si>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</si>
  <si>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</si>
  <si>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</si>
  <si>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</si>
  <si>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</si>
  <si>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</si>
  <si>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</si>
  <si>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</si>
  <si>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</si>
  <si>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</si>
  <si>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</si>
  <si>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</si>
  <si>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</si>
  <si>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</si>
  <si>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</si>
  <si>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</si>
  <si>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</si>
  <si>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</si>
  <si>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</si>
  <si>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</si>
  <si>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</si>
  <si>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</si>
  <si>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</si>
  <si>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</si>
  <si>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</si>
  <si>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</si>
  <si>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</si>
  <si>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</si>
  <si>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</si>
  <si>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</si>
  <si>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</si>
  <si>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</si>
  <si>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</si>
  <si>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</si>
  <si>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</si>
  <si>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</si>
  <si>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</si>
  <si>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</si>
  <si>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</si>
  <si>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</si>
  <si>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</si>
  <si>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</si>
  <si>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</si>
  <si>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</si>
  <si>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</si>
  <si>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</si>
  <si>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</si>
  <si>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</si>
  <si>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</si>
  <si>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</si>
  <si>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</si>
  <si>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</si>
  <si>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</si>
  <si>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</si>
  <si>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</si>
  <si>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</si>
  <si>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</si>
  <si>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</si>
  <si>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</si>
  <si>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</si>
  <si>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</si>
  <si>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</si>
  <si>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</si>
  <si>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</si>
  <si>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</si>
  <si>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</si>
  <si>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</si>
  <si>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</si>
  <si>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</si>
  <si>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</si>
  <si>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</si>
  <si>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</si>
  <si>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</si>
  <si>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</si>
  <si>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</si>
  <si>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</si>
  <si>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</si>
  <si>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</si>
  <si>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</si>
  <si>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</si>
  <si>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</si>
  <si>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</si>
  <si>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</si>
  <si>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</si>
  <si>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</si>
  <si>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</si>
  <si>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</si>
  <si>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</si>
  <si>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</si>
  <si>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</si>
  <si>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</si>
  <si>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</si>
  <si>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</si>
  <si>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</si>
  <si>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</si>
  <si>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</si>
  <si>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</si>
  <si>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</si>
  <si>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</si>
  <si>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</si>
  <si>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</si>
  <si>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</si>
  <si>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</si>
  <si>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</si>
  <si>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</si>
  <si>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</si>
  <si>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</si>
  <si>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</si>
  <si>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</si>
  <si>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</si>
  <si>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</si>
  <si>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</si>
  <si>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</si>
  <si>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</si>
  <si>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</si>
  <si>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</si>
  <si>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</si>
  <si>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</si>
  <si>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</si>
  <si>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</si>
  <si>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</si>
  <si>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</si>
  <si>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</si>
  <si>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</si>
  <si>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</si>
  <si>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</si>
  <si>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</si>
  <si>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</si>
  <si>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</si>
  <si>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</si>
  <si>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</si>
  <si>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</si>
  <si>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</si>
  <si>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</si>
  <si>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</si>
  <si>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</si>
  <si>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</si>
  <si>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</si>
  <si>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</si>
  <si>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</si>
  <si>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</si>
  <si>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</si>
  <si>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</si>
  <si>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</si>
  <si>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</si>
  <si>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</si>
  <si>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</si>
  <si>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</si>
  <si>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</si>
  <si>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</si>
  <si>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</si>
  <si>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</si>
  <si>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</si>
  <si>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</si>
  <si>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</si>
  <si>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</si>
  <si>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</si>
  <si>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</si>
  <si>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</si>
  <si>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</si>
  <si>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</si>
  <si>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</si>
  <si>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</si>
  <si>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</si>
  <si>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</si>
  <si>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</si>
  <si>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</si>
  <si>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</si>
  <si>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</si>
  <si>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</si>
  <si>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</si>
  <si>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</si>
  <si>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</si>
  <si>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</si>
  <si>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</si>
  <si>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</si>
  <si>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</si>
  <si>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</si>
  <si>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</si>
  <si>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</si>
  <si>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</si>
  <si>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</si>
  <si>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</si>
  <si>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</si>
  <si>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</si>
  <si>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</si>
  <si>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</si>
  <si>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</si>
  <si>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</si>
  <si>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</si>
  <si>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</si>
  <si>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</si>
  <si>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</si>
  <si>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</si>
  <si>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</si>
  <si>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</si>
  <si>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</si>
  <si>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</si>
  <si>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</si>
  <si>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</si>
  <si>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</si>
  <si>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</si>
  <si>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</si>
  <si>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</si>
  <si>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</si>
  <si>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</si>
  <si>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</si>
  <si>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</si>
  <si>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</si>
  <si>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</si>
  <si>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</si>
  <si>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</si>
  <si>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</si>
  <si>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</si>
  <si>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</si>
  <si>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</si>
  <si>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</si>
  <si>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</si>
  <si>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</si>
  <si>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</si>
  <si>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</si>
  <si>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</si>
  <si>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</si>
  <si>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</si>
  <si>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</si>
  <si>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</si>
  <si>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</si>
  <si>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</si>
  <si>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</si>
  <si>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</si>
  <si>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</si>
  <si>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</si>
  <si>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</si>
  <si>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</si>
  <si>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</si>
  <si>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</si>
  <si>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</si>
  <si>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</si>
  <si>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</si>
  <si>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</si>
  <si>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</si>
  <si>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</si>
  <si>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</si>
  <si>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</si>
  <si>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</si>
  <si>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</si>
  <si>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</si>
  <si>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</si>
  <si>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</si>
  <si>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</si>
  <si>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</si>
  <si>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</si>
  <si>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</si>
  <si>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</si>
  <si>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</si>
  <si>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</si>
  <si>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</si>
  <si>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</si>
  <si>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</si>
  <si>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</si>
  <si>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</si>
  <si>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</si>
  <si>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</si>
  <si>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</si>
  <si>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</si>
  <si>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</si>
  <si>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</si>
  <si>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</si>
  <si>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</si>
  <si>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</si>
  <si>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</si>
  <si>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</si>
  <si>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</si>
  <si>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</si>
  <si>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</si>
  <si>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</si>
  <si>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</si>
  <si>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</si>
  <si>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</si>
  <si>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</si>
  <si>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</si>
  <si>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</si>
  <si>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</si>
  <si>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</si>
  <si>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</si>
  <si>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</si>
  <si>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</si>
  <si>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</si>
  <si>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</si>
  <si>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</si>
  <si>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</si>
  <si>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</si>
  <si>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</si>
  <si>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</si>
  <si>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</si>
  <si>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</si>
  <si>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</si>
  <si>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</si>
  <si>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</si>
  <si>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</si>
  <si>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</si>
  <si>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</si>
  <si>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</si>
  <si>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</si>
  <si>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</si>
  <si>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</si>
  <si>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</si>
  <si>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</si>
  <si>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</si>
  <si>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</si>
  <si>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</si>
  <si>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</si>
  <si>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</si>
  <si>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</si>
  <si>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</si>
  <si>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</si>
  <si>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</si>
  <si>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</si>
  <si>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</si>
  <si>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</si>
  <si>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</si>
  <si>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</si>
  <si>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</si>
  <si>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</si>
  <si>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</si>
  <si>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</si>
  <si>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</si>
  <si>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</si>
  <si>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</si>
  <si>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</si>
  <si>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</si>
  <si>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</si>
  <si>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</si>
  <si>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</si>
  <si>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</si>
  <si>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</si>
  <si>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</si>
  <si>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</si>
  <si>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</si>
  <si>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</si>
  <si>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</si>
  <si>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</si>
  <si>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</si>
  <si>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</si>
  <si>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</si>
  <si>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</si>
  <si>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</si>
  <si>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</si>
  <si>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</si>
  <si>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</si>
  <si>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</si>
  <si>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</si>
  <si>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</si>
  <si>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</si>
  <si>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</si>
  <si>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</si>
  <si>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</si>
  <si>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</si>
  <si>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</si>
  <si>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</si>
  <si>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</si>
  <si>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</si>
  <si>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</si>
  <si>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</si>
  <si>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</si>
  <si>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</si>
  <si>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</si>
  <si>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</si>
  <si>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</si>
  <si>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</si>
  <si>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</si>
  <si>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</si>
  <si>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</si>
  <si>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</si>
  <si>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</si>
  <si>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</si>
  <si>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</si>
  <si>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</si>
  <si>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</si>
  <si>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</si>
  <si>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</si>
  <si>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</si>
  <si>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</si>
  <si>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</si>
  <si>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</si>
  <si>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</si>
  <si>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</si>
  <si>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</si>
  <si>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</si>
  <si>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</si>
  <si>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</si>
  <si>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</si>
  <si>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</si>
  <si>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</si>
  <si>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</si>
  <si>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</si>
  <si>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</si>
  <si>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</si>
  <si>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</si>
  <si>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</si>
  <si>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</si>
  <si>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</si>
  <si>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</si>
  <si>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</si>
  <si>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</si>
  <si>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</si>
  <si>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</si>
  <si>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</si>
  <si>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</si>
  <si>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</si>
  <si>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</si>
  <si>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</si>
  <si>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</si>
  <si>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</si>
  <si>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</si>
  <si>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</si>
  <si>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</si>
  <si>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</si>
  <si>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</si>
  <si>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</si>
  <si>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</si>
  <si>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</si>
  <si>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</si>
  <si>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</si>
  <si>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</si>
  <si>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</si>
  <si>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</si>
  <si>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</si>
  <si>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</si>
  <si>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</si>
  <si>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</si>
  <si>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</si>
  <si>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</si>
  <si>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</si>
  <si>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</si>
  <si>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</si>
  <si>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</si>
  <si>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</si>
  <si>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</si>
  <si>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</si>
  <si>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</si>
  <si>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</si>
  <si>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</si>
  <si>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</si>
  <si>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</si>
  <si>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</si>
  <si>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</si>
  <si>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</si>
  <si>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</si>
  <si>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</si>
  <si>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</si>
  <si>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</si>
  <si>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</si>
  <si>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</si>
  <si>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</si>
  <si>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</si>
  <si>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</si>
  <si>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</si>
  <si>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</si>
  <si>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</si>
  <si>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</si>
  <si>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</si>
  <si>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</si>
  <si>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</si>
  <si>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</si>
  <si>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</si>
  <si>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</si>
  <si>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</si>
  <si>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</si>
  <si>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</si>
  <si>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</si>
  <si>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</si>
  <si>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</si>
  <si>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</si>
  <si>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</si>
  <si>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</si>
  <si>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</si>
  <si>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</si>
  <si>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</si>
  <si>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</si>
  <si>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</si>
  <si>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</si>
  <si>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</si>
  <si>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</si>
  <si>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</si>
  <si>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</si>
  <si>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</si>
  <si>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</si>
  <si>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</si>
  <si>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</si>
  <si>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</si>
  <si>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</si>
  <si>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</si>
  <si>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</si>
  <si>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</si>
  <si>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</si>
  <si>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</si>
  <si>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</si>
  <si>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</si>
  <si>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</si>
  <si>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</si>
  <si>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</si>
  <si>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</si>
  <si>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</si>
  <si>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</si>
  <si>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</si>
  <si>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</si>
  <si>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</si>
  <si>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</si>
  <si>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</si>
  <si>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</si>
  <si>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</si>
  <si>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</si>
  <si>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</si>
  <si>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</si>
  <si>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</si>
  <si>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</si>
  <si>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</si>
  <si>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</si>
  <si>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</si>
  <si>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</si>
  <si>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</si>
  <si>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</si>
  <si>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</si>
  <si>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</si>
  <si>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</si>
  <si>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</si>
  <si>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</si>
  <si>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</si>
  <si>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</si>
  <si>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</si>
  <si>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</si>
  <si>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</si>
  <si>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</si>
  <si>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</si>
  <si>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</si>
  <si>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</si>
  <si>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</si>
  <si>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</si>
  <si>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</si>
  <si>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</si>
  <si>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</si>
  <si>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</si>
  <si>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</si>
  <si>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</si>
  <si>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</si>
  <si>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</si>
  <si>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</si>
  <si>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</si>
  <si>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</si>
  <si>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</si>
  <si>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</si>
  <si>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</si>
  <si>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</si>
  <si>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</si>
  <si>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</si>
  <si>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</si>
  <si>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</si>
  <si>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</si>
  <si>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</si>
  <si>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</si>
  <si>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</si>
  <si>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</si>
  <si>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</si>
  <si>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</si>
  <si>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</si>
  <si>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</si>
  <si>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</si>
  <si>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</si>
  <si>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</si>
  <si>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</si>
  <si>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</si>
  <si>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</si>
  <si>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</si>
  <si>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</si>
  <si>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</si>
  <si>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</si>
  <si>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</si>
  <si>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</si>
  <si>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</si>
  <si>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</si>
  <si>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</si>
  <si>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</si>
  <si>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</si>
  <si>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</si>
  <si>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</si>
  <si>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</si>
  <si>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</si>
  <si>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</si>
  <si>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</si>
  <si>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</si>
  <si>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</si>
  <si>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</si>
  <si>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</si>
  <si>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</si>
  <si>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</si>
  <si>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</si>
  <si>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</si>
  <si>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</si>
  <si>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</si>
  <si>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</si>
  <si>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</si>
  <si>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</si>
  <si>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</si>
  <si>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</si>
  <si>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</si>
  <si>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</si>
  <si>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</si>
  <si>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</si>
  <si>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</si>
  <si>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</si>
  <si>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</si>
  <si>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</si>
  <si>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</si>
  <si>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</si>
  <si>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</si>
  <si>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</si>
  <si>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</si>
  <si>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</si>
  <si>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</si>
  <si>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</si>
  <si>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</si>
  <si>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</si>
  <si>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</si>
  <si>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</si>
  <si>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</si>
  <si>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</si>
  <si>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</si>
  <si>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</si>
  <si>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</si>
  <si>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</si>
  <si>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</si>
  <si>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</si>
  <si>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</si>
  <si>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</si>
  <si>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</si>
  <si>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</si>
  <si>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</si>
  <si>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</si>
  <si>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</si>
  <si>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</si>
  <si>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</si>
  <si>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</si>
  <si>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</si>
  <si>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</si>
  <si>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</si>
  <si>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</si>
  <si>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</si>
  <si>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</si>
  <si>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</si>
  <si>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</si>
  <si>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</si>
  <si>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</si>
  <si>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</si>
  <si>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</si>
  <si>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</si>
  <si>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</si>
  <si>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</si>
  <si>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</si>
  <si>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</si>
  <si>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</si>
  <si>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</si>
  <si>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</si>
  <si>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</si>
  <si>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</si>
  <si>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</si>
  <si>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</si>
  <si>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</si>
  <si>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</si>
  <si>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</si>
  <si>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</si>
  <si>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</si>
  <si>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</si>
  <si>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</si>
  <si>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</si>
  <si>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</si>
  <si>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</si>
  <si>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</si>
  <si>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</si>
  <si>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</si>
  <si>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</si>
  <si>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</si>
  <si>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</si>
  <si>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</si>
  <si>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</si>
  <si>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</si>
  <si>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</si>
  <si>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</si>
  <si>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</si>
  <si>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</si>
  <si>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</si>
  <si>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</si>
  <si>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</si>
  <si>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</si>
  <si>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</si>
  <si>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</si>
  <si>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</si>
  <si>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</si>
  <si>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</si>
  <si>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</si>
  <si>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</si>
  <si>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</si>
  <si>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</si>
  <si>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</si>
  <si>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</si>
  <si>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</si>
  <si>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</si>
  <si>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</si>
  <si>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</si>
  <si>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</si>
  <si>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</si>
  <si>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</si>
  <si>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</si>
  <si>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</si>
  <si>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</si>
  <si>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</si>
  <si>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</si>
  <si>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</si>
  <si>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</si>
  <si>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</si>
  <si>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</si>
  <si>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</si>
  <si>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</si>
  <si>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</si>
  <si>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</si>
  <si>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</si>
  <si>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</si>
  <si>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</si>
  <si>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</si>
  <si>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</si>
  <si>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</si>
  <si>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</si>
  <si>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</si>
  <si>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</si>
  <si>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</si>
  <si>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</si>
  <si>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</si>
  <si>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</si>
  <si>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</si>
  <si>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</si>
  <si>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</si>
  <si>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</si>
  <si>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</si>
  <si>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</si>
  <si>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</si>
  <si>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</si>
  <si>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</si>
  <si>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</si>
  <si>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</si>
  <si>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</si>
  <si>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</si>
  <si>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</si>
  <si>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</si>
  <si>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</si>
  <si>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</si>
  <si>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</si>
  <si>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</si>
  <si>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</si>
  <si>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</si>
  <si>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</si>
  <si>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</si>
  <si>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</si>
  <si>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</si>
  <si>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</si>
  <si>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</si>
  <si>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</si>
  <si>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</si>
  <si>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</si>
  <si>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</si>
  <si>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</si>
  <si>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</si>
  <si>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</si>
  <si>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</si>
  <si>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</si>
  <si>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</si>
  <si>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</si>
  <si>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</si>
  <si>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</si>
  <si>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</si>
  <si>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</si>
  <si>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</si>
  <si>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</si>
  <si>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</si>
  <si>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</si>
  <si>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</si>
  <si>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</si>
  <si>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</si>
  <si>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</si>
  <si>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</si>
  <si>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</si>
  <si>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</si>
  <si>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</si>
  <si>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</si>
  <si>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</si>
  <si>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</si>
  <si>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</si>
  <si>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</si>
  <si>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</si>
  <si>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</si>
  <si>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</si>
  <si>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</si>
  <si>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</si>
  <si>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</si>
  <si>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</si>
  <si>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</si>
  <si>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</si>
  <si>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</si>
  <si>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</si>
  <si>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</si>
  <si>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</si>
  <si>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</si>
  <si>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</si>
  <si>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</si>
  <si>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</si>
  <si>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</si>
  <si>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</si>
  <si>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</si>
  <si>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</si>
  <si>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</si>
  <si>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</si>
  <si>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</si>
  <si>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</si>
  <si>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</si>
  <si>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</si>
  <si>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</si>
  <si>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</si>
  <si>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</si>
  <si>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</si>
  <si>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</si>
  <si>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</si>
  <si>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</si>
  <si>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</si>
  <si>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</si>
  <si>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</si>
  <si>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</si>
  <si>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</si>
  <si>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</si>
  <si>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</si>
  <si>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</si>
  <si>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</si>
  <si>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</si>
  <si>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</si>
  <si>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</si>
  <si>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</si>
  <si>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</si>
  <si>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</si>
  <si>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</si>
  <si>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</si>
  <si>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</si>
  <si>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</si>
  <si>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</si>
  <si>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</si>
  <si>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</si>
  <si>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</si>
  <si>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</si>
  <si>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</si>
  <si>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</si>
  <si>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</si>
  <si>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</si>
  <si>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</si>
  <si>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</si>
  <si>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</si>
  <si>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</si>
  <si>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</si>
  <si>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</si>
  <si>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</si>
  <si>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</si>
  <si>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</si>
  <si>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</si>
  <si>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</si>
  <si>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</si>
  <si>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</si>
  <si>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</si>
  <si>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</si>
  <si>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</si>
  <si>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</si>
  <si>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</si>
  <si>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</si>
  <si>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</si>
  <si>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</si>
  <si>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</si>
  <si>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</si>
  <si>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</si>
  <si>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</si>
  <si>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</si>
  <si>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</si>
  <si>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</si>
  <si>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</si>
  <si>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</si>
  <si>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</si>
  <si>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</si>
  <si>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</si>
  <si>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</si>
  <si>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</si>
  <si>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</si>
  <si>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</si>
  <si>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</si>
  <si>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</si>
  <si>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</si>
  <si>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</si>
  <si>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</si>
  <si>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</si>
  <si>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</si>
  <si>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</si>
  <si>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</si>
  <si>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</si>
  <si>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</si>
  <si>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</si>
  <si>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</si>
  <si>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</si>
  <si>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</si>
  <si>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</si>
  <si>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</si>
  <si>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</si>
  <si>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</si>
  <si>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</si>
  <si>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</si>
  <si>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</si>
  <si>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</si>
  <si>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</si>
  <si>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</si>
  <si>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</si>
  <si>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</si>
  <si>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</si>
  <si>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</si>
  <si>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</si>
  <si>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</si>
  <si>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</si>
  <si>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</si>
  <si>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</si>
  <si>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</si>
  <si>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</si>
  <si>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</si>
  <si>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</si>
  <si>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</si>
  <si>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</si>
  <si>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</si>
  <si>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</si>
  <si>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</si>
  <si>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</si>
  <si>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</si>
  <si>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</si>
  <si>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</si>
  <si>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</si>
  <si>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</si>
  <si>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</si>
  <si>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</si>
  <si>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</si>
  <si>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</si>
  <si>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</si>
  <si>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</si>
  <si>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</si>
  <si>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</si>
  <si>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</si>
  <si>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</si>
  <si>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</si>
  <si>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</si>
  <si>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</si>
  <si>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</si>
  <si>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</si>
  <si>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</si>
  <si>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</si>
  <si>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</si>
  <si>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</si>
  <si>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</si>
  <si>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</si>
  <si>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</si>
  <si>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</si>
  <si>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</si>
  <si>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</si>
  <si>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</si>
  <si>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</si>
  <si>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</si>
  <si>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</si>
  <si>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</si>
  <si>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</si>
  <si>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</si>
  <si>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</si>
  <si>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</si>
  <si>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</si>
  <si>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</si>
  <si>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</si>
  <si>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</si>
  <si>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</si>
  <si>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</si>
  <si>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</si>
  <si>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</si>
  <si>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</si>
  <si>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</si>
  <si>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</si>
  <si>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</si>
  <si>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</si>
  <si>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</si>
  <si>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</si>
  <si>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</si>
  <si>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</si>
  <si>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</si>
  <si>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</si>
  <si>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</si>
  <si>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</si>
  <si>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</si>
  <si>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</si>
  <si>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</si>
  <si>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</si>
  <si>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</si>
  <si>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</si>
  <si>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</si>
  <si>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</si>
  <si>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</si>
  <si>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</si>
  <si>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</si>
  <si>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</si>
  <si>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</si>
  <si>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</si>
  <si>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</si>
  <si>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</si>
  <si>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</si>
  <si>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</si>
  <si>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</si>
  <si>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</si>
  <si>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</si>
  <si>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</si>
  <si>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</si>
  <si>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</si>
  <si>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</si>
  <si>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</si>
  <si>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</si>
  <si>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</si>
  <si>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</si>
  <si>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</si>
  <si>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</si>
  <si>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</si>
  <si>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</si>
  <si>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</si>
  <si>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</si>
  <si>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</si>
  <si>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</si>
  <si>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</si>
  <si>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</si>
  <si>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</si>
  <si>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</si>
  <si>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</si>
  <si>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</si>
  <si>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</si>
  <si>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</si>
  <si>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</si>
  <si>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</si>
  <si>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</si>
  <si>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</si>
  <si>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</si>
  <si>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</si>
  <si>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</si>
  <si>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</si>
  <si>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</si>
  <si>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</si>
  <si>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</si>
  <si>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</si>
  <si>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</si>
  <si>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</si>
  <si>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</si>
  <si>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</si>
  <si>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</si>
  <si>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</si>
  <si>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</si>
  <si>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</si>
  <si>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</si>
  <si>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</si>
  <si>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</si>
  <si>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</si>
  <si>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</si>
  <si>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</si>
  <si>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</si>
  <si>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</si>
  <si>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</si>
  <si>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</si>
  <si>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</si>
  <si>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</si>
  <si>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</si>
  <si>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</si>
  <si>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</si>
  <si>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</si>
  <si>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</si>
  <si>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</si>
  <si>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</si>
  <si>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</si>
  <si>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</si>
  <si>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</si>
  <si>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</si>
  <si>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</si>
  <si>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</si>
  <si>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</si>
  <si>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</si>
  <si>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</si>
  <si>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</si>
  <si>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</si>
  <si>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</si>
  <si>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</si>
  <si>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</si>
  <si>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</si>
  <si>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</si>
  <si>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</si>
  <si>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</si>
  <si>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</si>
  <si>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</si>
  <si>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</si>
  <si>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</si>
  <si>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</si>
  <si>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</si>
  <si>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</si>
  <si>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</si>
  <si>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</si>
  <si>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</si>
  <si>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</si>
  <si>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</si>
  <si>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</si>
  <si>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</si>
  <si>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</si>
  <si>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</si>
  <si>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</si>
  <si>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</si>
  <si>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</si>
  <si>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</si>
  <si>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</si>
  <si>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</si>
  <si>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</si>
  <si>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</si>
  <si>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</si>
  <si>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</si>
  <si>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</si>
  <si>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</si>
  <si>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</si>
  <si>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</si>
  <si>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</si>
  <si>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</si>
  <si>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</si>
  <si>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</si>
  <si>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</si>
  <si>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</si>
  <si>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</si>
  <si>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</si>
  <si>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</si>
  <si>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</si>
  <si>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</si>
  <si>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</si>
  <si>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</si>
  <si>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</si>
  <si>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</si>
  <si>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</si>
  <si>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</si>
  <si>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</si>
  <si>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</si>
  <si>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</si>
  <si>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</si>
  <si>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</si>
  <si>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</si>
  <si>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</si>
  <si>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</si>
  <si>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</si>
  <si>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</si>
  <si>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</si>
  <si>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</si>
  <si>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</si>
  <si>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</si>
  <si>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</si>
  <si>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</si>
  <si>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</si>
  <si>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</si>
  <si>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</si>
  <si>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</si>
  <si>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</si>
  <si>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</si>
  <si>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</si>
  <si>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</si>
  <si>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</si>
  <si>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</si>
  <si>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</si>
  <si>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</si>
  <si>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</si>
  <si>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</si>
  <si>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</si>
  <si>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</si>
  <si>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</si>
  <si>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</si>
  <si>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</si>
  <si>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</si>
  <si>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</si>
  <si>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</si>
  <si>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</si>
  <si>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</si>
  <si>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</si>
  <si>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</si>
  <si>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</si>
  <si>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</si>
  <si>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</si>
  <si>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</si>
  <si>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</si>
  <si>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</si>
  <si>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</si>
  <si>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</si>
  <si>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</si>
  <si>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</si>
  <si>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</si>
  <si>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</si>
  <si>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</si>
  <si>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</si>
  <si>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</si>
  <si>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</si>
  <si>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</si>
  <si>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</si>
  <si>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</si>
  <si>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</si>
  <si>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</si>
  <si>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</si>
  <si>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</si>
  <si>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</si>
  <si>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</si>
  <si>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</si>
  <si>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</si>
  <si>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</si>
  <si>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</si>
  <si>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</si>
  <si>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</si>
  <si>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</si>
  <si>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</si>
  <si>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</si>
  <si>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</si>
  <si>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</si>
  <si>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</si>
  <si>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</si>
  <si>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</si>
  <si>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</si>
  <si>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</si>
  <si>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</si>
  <si>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</si>
  <si>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</si>
  <si>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</si>
  <si>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</si>
  <si>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</si>
  <si>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</si>
  <si>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</si>
  <si>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</si>
  <si>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</si>
  <si>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</si>
  <si>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</si>
  <si>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</si>
  <si>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</si>
  <si>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</si>
  <si>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</si>
  <si>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</si>
  <si>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</si>
  <si>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</si>
  <si>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</si>
  <si>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</si>
  <si>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</si>
  <si>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</si>
  <si>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</si>
  <si>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</si>
  <si>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</si>
  <si>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</si>
  <si>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</si>
  <si>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</si>
  <si>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</si>
  <si>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</si>
  <si>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</si>
  <si>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</si>
  <si>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</si>
  <si>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</si>
  <si>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</si>
  <si>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</si>
  <si>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</si>
  <si>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</si>
  <si>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</si>
  <si>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</si>
  <si>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</si>
  <si>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</si>
  <si>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</si>
  <si>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</si>
  <si>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</si>
  <si>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</si>
  <si>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</si>
  <si>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</si>
  <si>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</si>
  <si>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</si>
  <si>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</si>
  <si>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</si>
  <si>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</si>
  <si>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</si>
  <si>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</si>
  <si>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</si>
  <si>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</si>
  <si>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</si>
  <si>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</si>
  <si>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</si>
  <si>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</si>
  <si>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</si>
  <si>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</si>
  <si>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</si>
  <si>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</si>
  <si>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</si>
  <si>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</si>
  <si>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</si>
  <si>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</si>
  <si>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</si>
  <si>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</si>
  <si>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</si>
  <si>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</si>
  <si>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</si>
  <si>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</si>
  <si>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</si>
  <si>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</si>
  <si>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</si>
  <si>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</si>
  <si>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</si>
  <si>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</si>
  <si>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</si>
  <si>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</si>
  <si>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</si>
  <si>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</si>
  <si>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</si>
  <si>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</si>
  <si>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</si>
  <si>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</si>
  <si>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</si>
  <si>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</si>
  <si>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</si>
  <si>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</si>
  <si>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</si>
  <si>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</si>
  <si>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</si>
  <si>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</si>
  <si>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</si>
  <si>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</si>
  <si>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</si>
  <si>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</si>
  <si>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</si>
  <si>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</si>
  <si>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</si>
  <si>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</si>
  <si>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</si>
  <si>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</si>
  <si>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</si>
  <si>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</si>
  <si>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</si>
  <si>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</si>
  <si>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</si>
  <si>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</si>
  <si>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</si>
  <si>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</si>
  <si>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</si>
  <si>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</si>
  <si>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</si>
  <si>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</si>
  <si>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</si>
  <si>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</si>
  <si>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</si>
  <si>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</si>
  <si>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</si>
  <si>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</si>
  <si>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</si>
  <si>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</si>
  <si>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</si>
  <si>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</si>
  <si>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</si>
  <si>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</si>
  <si>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</si>
  <si>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</si>
  <si>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</si>
  <si>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</si>
  <si>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</si>
  <si>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</si>
  <si>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</si>
  <si>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</si>
  <si>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</si>
  <si>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</si>
  <si>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</si>
  <si>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</si>
  <si>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</si>
  <si>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</si>
  <si>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</si>
  <si>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</si>
  <si>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</si>
  <si>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</si>
  <si>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</si>
  <si>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</si>
  <si>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</si>
  <si>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</si>
  <si>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</si>
  <si>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</si>
  <si>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</si>
  <si>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</si>
  <si>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</si>
  <si>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</si>
  <si>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</si>
  <si>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</si>
  <si>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</si>
  <si>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</si>
  <si>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</si>
  <si>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</si>
  <si>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</si>
  <si>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</si>
  <si>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</si>
  <si>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</si>
  <si>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</si>
  <si>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</si>
  <si>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</si>
  <si>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</si>
  <si>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</si>
  <si>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</si>
  <si>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</si>
  <si>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</si>
  <si>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</si>
  <si>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</si>
  <si>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</si>
  <si>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</si>
  <si>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</si>
  <si>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</si>
  <si>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</si>
  <si>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</si>
  <si>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</si>
  <si>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</si>
  <si>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</si>
  <si>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</si>
  <si>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</si>
  <si>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</si>
  <si>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</si>
  <si>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</si>
  <si>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</si>
  <si>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</si>
  <si>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</si>
  <si>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</si>
  <si>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</si>
  <si>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</si>
  <si>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</si>
  <si>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</si>
  <si>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</si>
  <si>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</si>
  <si>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</si>
  <si>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</si>
  <si>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</si>
  <si>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</si>
  <si>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</si>
  <si>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</si>
  <si>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</si>
  <si>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</si>
  <si>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</si>
  <si>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</si>
  <si>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</si>
  <si>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</si>
  <si>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</si>
  <si>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</si>
  <si>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</si>
  <si>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</si>
  <si>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</si>
  <si>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</si>
  <si>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</si>
  <si>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</si>
  <si>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</si>
  <si>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</si>
  <si>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</si>
  <si>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</si>
  <si>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</si>
  <si>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</si>
  <si>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</si>
  <si>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</si>
  <si>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</si>
  <si>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</si>
  <si>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</si>
  <si>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</si>
  <si>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</si>
  <si>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</si>
  <si>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</si>
  <si>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</si>
  <si>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</si>
  <si>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</si>
  <si>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</si>
  <si>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</si>
  <si>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</si>
  <si>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</si>
  <si>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</si>
  <si>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</si>
  <si>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</si>
  <si>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</si>
  <si>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</si>
  <si>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</si>
  <si>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</si>
  <si>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</si>
  <si>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</si>
  <si>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</si>
  <si>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</si>
  <si>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</si>
  <si>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</si>
  <si>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</si>
  <si>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</si>
  <si>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</si>
  <si>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</si>
  <si>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</si>
  <si>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</si>
  <si>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</si>
  <si>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</si>
  <si>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</si>
  <si>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</si>
  <si>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</si>
  <si>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</si>
  <si>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</si>
  <si>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</si>
  <si>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</si>
  <si>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</si>
  <si>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</si>
  <si>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</si>
  <si>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</si>
  <si>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</si>
  <si>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</si>
  <si>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</si>
  <si>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</si>
  <si>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</si>
  <si>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</si>
  <si>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</si>
  <si>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</si>
  <si>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</si>
  <si>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</si>
  <si>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</si>
  <si>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</si>
  <si>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</si>
  <si>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</si>
  <si>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</si>
  <si>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</si>
  <si>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</si>
  <si>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</si>
  <si>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</si>
  <si>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</si>
  <si>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</si>
  <si>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</si>
  <si>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</si>
  <si>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</si>
  <si>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</si>
  <si>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</si>
  <si>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</si>
  <si>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</si>
  <si>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</si>
  <si>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</si>
  <si>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</si>
  <si>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</si>
  <si>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</si>
  <si>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</si>
  <si>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</si>
  <si>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</si>
  <si>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</si>
  <si>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</si>
  <si>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</si>
  <si>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</si>
  <si>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</si>
  <si>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</si>
  <si>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</si>
  <si>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</si>
  <si>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</si>
  <si>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</si>
  <si>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</si>
  <si>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</si>
  <si>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</si>
  <si>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</si>
  <si>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</si>
  <si>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</si>
  <si>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</si>
  <si>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</si>
  <si>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</si>
  <si>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</si>
  <si>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</si>
  <si>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</si>
  <si>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</si>
  <si>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</si>
  <si>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</si>
  <si>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</si>
  <si>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</si>
  <si>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</si>
  <si>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</si>
  <si>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</si>
  <si>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</si>
  <si>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</si>
  <si>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</si>
  <si>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</si>
  <si>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</si>
  <si>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</si>
  <si>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</si>
  <si>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</si>
  <si>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</si>
  <si>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</si>
  <si>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</si>
  <si>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</si>
  <si>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</si>
  <si>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</si>
  <si>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</si>
  <si>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</si>
  <si>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</si>
  <si>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</si>
  <si>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</si>
  <si>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</si>
  <si>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</si>
  <si>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</si>
  <si>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</si>
  <si>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</si>
  <si>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</si>
  <si>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</si>
  <si>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</si>
  <si>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</si>
  <si>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</si>
  <si>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</si>
  <si>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</si>
  <si>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</si>
  <si>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</si>
  <si>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</si>
  <si>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</si>
  <si>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</si>
  <si>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</si>
  <si>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</si>
  <si>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</si>
  <si>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</si>
  <si>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</si>
  <si>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</si>
  <si>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</si>
  <si>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</si>
  <si>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</si>
  <si>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</si>
  <si>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</si>
  <si>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</si>
  <si>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</si>
  <si>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</si>
  <si>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</si>
  <si>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</si>
  <si>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</si>
  <si>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</si>
  <si>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</si>
  <si>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</si>
  <si>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</si>
  <si>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</si>
  <si>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</si>
  <si>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</si>
  <si>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</si>
  <si>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</si>
  <si>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</si>
  <si>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</si>
  <si>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</si>
  <si>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</si>
  <si>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</si>
  <si>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</si>
  <si>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</si>
  <si>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</si>
  <si>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</si>
  <si>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</si>
  <si>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</si>
  <si>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</si>
  <si>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</si>
  <si>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</si>
  <si>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</si>
  <si>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</si>
  <si>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</si>
  <si>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</si>
  <si>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</si>
  <si>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</si>
  <si>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</si>
  <si>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</si>
  <si>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</si>
  <si>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</si>
  <si>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</si>
  <si>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</si>
  <si>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</si>
  <si>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</si>
  <si>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</si>
  <si>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</si>
  <si>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</si>
  <si>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</si>
  <si>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</si>
  <si>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</si>
  <si>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</si>
  <si>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</si>
  <si>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</si>
  <si>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</si>
  <si>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</si>
  <si>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</si>
  <si>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</si>
  <si>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</si>
  <si>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</si>
  <si>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</si>
  <si>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</si>
  <si>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</si>
  <si>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</si>
  <si>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</si>
  <si>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</si>
  <si>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</si>
  <si>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</si>
  <si>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</si>
  <si>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</si>
  <si>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</si>
  <si>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</si>
  <si>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</si>
  <si>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</si>
  <si>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</si>
  <si>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</si>
  <si>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</si>
  <si>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</si>
  <si>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</si>
  <si>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</si>
  <si>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</si>
  <si>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</si>
  <si>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</si>
  <si>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</si>
  <si>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</si>
  <si>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</si>
  <si>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</si>
  <si>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</si>
  <si>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</si>
  <si>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</si>
  <si>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</si>
  <si>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</si>
  <si>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</si>
  <si>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</si>
  <si>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</si>
  <si>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</si>
  <si>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</si>
  <si>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</si>
  <si>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</si>
  <si>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</si>
  <si>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</si>
  <si>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</si>
  <si>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</si>
  <si>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</si>
  <si>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</si>
  <si>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</si>
  <si>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</si>
  <si>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</si>
  <si>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</si>
  <si>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</si>
  <si>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</si>
  <si>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</si>
  <si>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</si>
  <si>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</si>
  <si>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</si>
  <si>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</si>
  <si>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</si>
  <si>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</si>
  <si>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</si>
  <si>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</si>
  <si>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</si>
  <si>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</si>
  <si>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</si>
  <si>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</si>
  <si>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</si>
  <si>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</si>
  <si>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</si>
  <si>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</si>
  <si>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</si>
  <si>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</si>
  <si>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</si>
  <si>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</si>
  <si>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</si>
  <si>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</si>
  <si>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</si>
  <si>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</si>
  <si>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</si>
  <si>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</si>
  <si>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</si>
  <si>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</si>
  <si>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</si>
  <si>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</si>
  <si>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</si>
  <si>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</si>
  <si>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</si>
  <si>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</si>
  <si>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</si>
  <si>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</si>
  <si>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</si>
  <si>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</si>
  <si>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</si>
  <si>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</si>
  <si>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</si>
  <si>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</si>
  <si>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</si>
  <si>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</si>
  <si>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</si>
  <si>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</si>
  <si>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</si>
  <si>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</si>
  <si>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</si>
  <si>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</si>
  <si>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</si>
  <si>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</si>
  <si>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</si>
  <si>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</si>
  <si>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</si>
  <si>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</si>
  <si>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</si>
  <si>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</si>
  <si>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</si>
  <si>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</si>
  <si>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</si>
  <si>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</si>
  <si>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</si>
  <si>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</si>
  <si>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</si>
  <si>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</si>
  <si>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</si>
  <si>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</si>
  <si>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</si>
  <si>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</si>
  <si>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</si>
  <si>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</si>
  <si>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</si>
  <si>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</si>
  <si>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</si>
  <si>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</si>
  <si>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</si>
  <si>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</si>
  <si>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</si>
  <si>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</si>
  <si>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</si>
  <si>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</si>
  <si>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</si>
  <si>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</si>
  <si>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</si>
  <si>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</si>
  <si>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</si>
  <si>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</si>
  <si>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</si>
  <si>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</si>
  <si>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</si>
  <si>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</si>
  <si>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</si>
  <si>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</si>
  <si>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</si>
  <si>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</si>
  <si>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</si>
  <si>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</si>
  <si>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</si>
  <si>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</si>
  <si>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</si>
  <si>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</si>
  <si>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</si>
  <si>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</si>
  <si>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</si>
  <si>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</si>
  <si>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</si>
  <si>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</si>
  <si>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</si>
  <si>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</si>
  <si>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</si>
  <si>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</si>
  <si>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</si>
  <si>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</si>
  <si>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</si>
  <si>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</si>
  <si>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</si>
  <si>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</si>
  <si>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</si>
  <si>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</si>
  <si>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</si>
  <si>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</si>
  <si>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</si>
  <si>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</si>
  <si>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</si>
  <si>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</si>
  <si>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</si>
  <si>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</si>
  <si>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</si>
  <si>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</si>
  <si>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</si>
  <si>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</si>
  <si>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</si>
  <si>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</si>
  <si>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</si>
  <si>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</si>
  <si>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</si>
  <si>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</si>
  <si>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</si>
  <si>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</si>
  <si>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</si>
  <si>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</si>
  <si>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</si>
  <si>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</si>
  <si>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</si>
  <si>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</si>
  <si>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</si>
  <si>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</si>
  <si>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</si>
  <si>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</si>
  <si>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</si>
  <si>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</si>
  <si>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</si>
  <si>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</si>
  <si>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</si>
  <si>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</si>
  <si>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</si>
  <si>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</si>
  <si>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</si>
  <si>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</si>
  <si>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</si>
  <si>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</si>
  <si>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</si>
  <si>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</si>
  <si>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</si>
  <si>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</si>
  <si>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</si>
  <si>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</si>
  <si>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</si>
  <si>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</si>
  <si>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</si>
  <si>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</si>
  <si>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</si>
  <si>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</si>
  <si>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</si>
  <si>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</si>
  <si>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</si>
  <si>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</si>
  <si>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</si>
  <si>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</si>
  <si>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</si>
  <si>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</si>
  <si>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</si>
  <si>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</si>
  <si>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</si>
  <si>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</si>
  <si>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</si>
  <si>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</si>
  <si>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</si>
  <si>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</si>
  <si>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</si>
  <si>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</si>
  <si>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</si>
  <si>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</si>
  <si>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</si>
  <si>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</si>
  <si>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</si>
  <si>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</si>
  <si>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</si>
  <si>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</si>
  <si>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</si>
  <si>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</si>
  <si>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</si>
  <si>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</si>
  <si>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</si>
  <si>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</si>
  <si>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</si>
  <si>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</si>
  <si>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</si>
  <si>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</si>
  <si>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</si>
  <si>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</si>
  <si>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</si>
  <si>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</si>
  <si>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</si>
  <si>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</si>
  <si>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</si>
  <si>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</si>
  <si>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</si>
  <si>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</si>
  <si>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</si>
  <si>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</si>
  <si>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</si>
  <si>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</si>
  <si>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</si>
  <si>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</si>
  <si>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</si>
  <si>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</si>
  <si>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</si>
  <si>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</si>
  <si>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</si>
  <si>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</si>
  <si>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</si>
  <si>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</si>
  <si>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</si>
  <si>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</si>
  <si>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</si>
  <si>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</si>
  <si>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</si>
  <si>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</si>
  <si>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</si>
  <si>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</si>
  <si>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</si>
  <si>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</si>
  <si>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</si>
  <si>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</si>
  <si>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</si>
  <si>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</si>
  <si>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</si>
  <si>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</si>
  <si>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</si>
  <si>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</si>
  <si>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</si>
  <si>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</si>
  <si>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</si>
  <si>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</si>
  <si>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</si>
  <si>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</si>
  <si>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</si>
  <si>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</si>
  <si>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</si>
  <si>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</si>
  <si>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</si>
  <si>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</si>
  <si>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</si>
  <si>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</si>
  <si>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</si>
  <si>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</si>
  <si>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</si>
  <si>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</si>
  <si>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</si>
  <si>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</si>
  <si>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</si>
  <si>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</si>
  <si>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</si>
  <si>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</si>
  <si>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</si>
  <si>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</si>
  <si>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</si>
  <si>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</si>
  <si>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</si>
  <si>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</si>
  <si>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</si>
  <si>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</si>
  <si>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</si>
  <si>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</si>
  <si>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</si>
  <si>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</si>
  <si>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</si>
  <si>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</si>
  <si>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</si>
  <si>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</si>
  <si>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</si>
  <si>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</si>
  <si>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</si>
  <si>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</si>
  <si>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</si>
  <si>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</si>
  <si>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</si>
  <si>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</si>
  <si>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</si>
  <si>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</si>
  <si>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</si>
  <si>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</si>
  <si>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</si>
  <si>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</si>
  <si>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</si>
  <si>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</si>
  <si>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</si>
  <si>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</si>
  <si>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</si>
  <si>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</si>
  <si>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</si>
  <si>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</si>
  <si>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</si>
  <si>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</si>
  <si>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</si>
  <si>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</si>
  <si>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</si>
  <si>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</si>
  <si>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</si>
  <si>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</si>
  <si>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</si>
  <si>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</si>
  <si>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</si>
  <si>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</si>
  <si>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</si>
  <si>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</si>
  <si>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</si>
  <si>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</si>
  <si>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</si>
  <si>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</si>
  <si>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</si>
  <si>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</si>
  <si>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</si>
  <si>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</si>
  <si>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</si>
  <si>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</si>
  <si>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</si>
  <si>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</si>
  <si>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</si>
  <si>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</si>
  <si>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</si>
  <si>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</si>
  <si>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</si>
  <si>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</si>
  <si>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</si>
  <si>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</si>
  <si>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</si>
  <si>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</si>
  <si>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</si>
  <si>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</si>
  <si>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</si>
  <si>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</si>
  <si>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</si>
  <si>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</si>
  <si>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</si>
  <si>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</si>
  <si>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</si>
  <si>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</si>
  <si>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</si>
  <si>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</si>
  <si>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</si>
  <si>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</si>
  <si>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</si>
  <si>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</si>
  <si>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</si>
  <si>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</si>
  <si>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</si>
  <si>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</si>
  <si>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</si>
  <si>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</si>
  <si>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</si>
  <si>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</si>
  <si>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</si>
  <si>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</si>
  <si>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</si>
  <si>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</si>
  <si>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</si>
  <si>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</si>
  <si>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</si>
  <si>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</si>
  <si>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</si>
  <si>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</si>
  <si>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</si>
  <si>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</si>
  <si>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</si>
  <si>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</si>
  <si>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</si>
  <si>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</si>
  <si>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</si>
  <si>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</si>
  <si>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</si>
  <si>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</si>
  <si>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</si>
  <si>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</si>
  <si>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</si>
  <si>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</si>
  <si>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</si>
  <si>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</si>
  <si>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</si>
  <si>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</si>
  <si>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</si>
  <si>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</si>
  <si>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</si>
  <si>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</si>
  <si>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</si>
  <si>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</si>
  <si>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</si>
  <si>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</si>
  <si>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</si>
  <si>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</si>
  <si>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</si>
  <si>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</si>
  <si>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</si>
  <si>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</si>
  <si>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</si>
  <si>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</si>
  <si>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</si>
  <si>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</si>
  <si>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</si>
  <si>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</si>
  <si>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</si>
  <si>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</si>
  <si>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</si>
  <si>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</si>
  <si>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</si>
  <si>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</si>
  <si>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</si>
  <si>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</si>
  <si>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</si>
  <si>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</si>
  <si>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</si>
  <si>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</si>
  <si>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</si>
  <si>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</si>
  <si>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</si>
  <si>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</si>
  <si>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</si>
  <si>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</si>
  <si>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</si>
  <si>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</si>
  <si>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</si>
  <si>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</si>
  <si>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</si>
  <si>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</si>
  <si>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</si>
  <si>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</si>
  <si>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</si>
  <si>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</si>
  <si>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</si>
  <si>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</si>
  <si>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</si>
  <si>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</si>
  <si>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</si>
  <si>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</si>
  <si>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</si>
  <si>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</si>
  <si>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</si>
  <si>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</si>
  <si>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</si>
  <si>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</si>
  <si>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</si>
  <si>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</si>
  <si>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</si>
  <si>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</si>
  <si>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</si>
  <si>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</si>
  <si>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</si>
  <si>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</si>
  <si>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</si>
  <si>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</si>
  <si>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</si>
  <si>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</si>
  <si>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</si>
  <si>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</si>
  <si>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</si>
  <si>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</si>
  <si>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</si>
  <si>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</si>
  <si>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</si>
  <si>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</si>
  <si>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</si>
  <si>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</si>
  <si>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</si>
  <si>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</si>
  <si>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</si>
  <si>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</si>
  <si>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</si>
  <si>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</si>
  <si>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</si>
  <si>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</si>
  <si>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</si>
  <si>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</si>
  <si>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</si>
  <si>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</si>
  <si>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</si>
  <si>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</si>
  <si>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</si>
  <si>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</si>
  <si>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</si>
  <si>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</si>
  <si>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</si>
  <si>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</si>
  <si>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</si>
  <si>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</si>
  <si>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</si>
  <si>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</si>
  <si>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</si>
  <si>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</si>
  <si>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</si>
  <si>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</si>
  <si>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</si>
  <si>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</si>
  <si>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</si>
  <si>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</si>
  <si>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</si>
  <si>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</si>
  <si>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</si>
  <si>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</si>
  <si>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</si>
  <si>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</si>
  <si>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</si>
  <si>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</si>
  <si>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</si>
  <si>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</si>
  <si>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</si>
  <si>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</si>
  <si>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INSTITUCIÓN EDUCATIVA GIMNASIO CAMPESTRE</t>
  </si>
  <si>
    <t>282</t>
  </si>
  <si>
    <t>291</t>
  </si>
  <si>
    <t>304</t>
  </si>
  <si>
    <t>340</t>
  </si>
  <si>
    <t>341</t>
  </si>
  <si>
    <t>095</t>
  </si>
  <si>
    <t>N/A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</si>
  <si>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</si>
  <si>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exclusividad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</si>
  <si>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</si>
  <si>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ADMINSTRADORA DEL SERVICIOS en la modalidad de Hogares Comunitarios de Bienestar en las siguientes formas de atención: Familiares, Múltiples, Grupales, Empresariales, Jardines Sociales y en la Modalidad FAMI.</t>
  </si>
  <si>
    <t>Atender a los alumnos de los niveles de educación inicial pre jardín, jardín y transición, con el fin de promover el desarrollo integral de la primera infancia con calidad en el marco de la Política de Estado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</si>
  <si>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</si>
  <si>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08004472020</t>
  </si>
  <si>
    <t>GRACE BEATRIZ CAMARGO ORTEGA</t>
  </si>
  <si>
    <t xml:space="preserve">CARRERA 79 No. 82 - 63 </t>
  </si>
  <si>
    <t>3022114 - 3008122802</t>
  </si>
  <si>
    <t>CARRERA 79 No. 82 - 63</t>
  </si>
  <si>
    <t>funepan@hotmail.com</t>
  </si>
  <si>
    <t>2021-8-08001502020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</si>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</sst>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8" t="str">
        <f>HYPERLINK("#MI_Oferente_Singular!A114","CAPACIDAD RESIDUAL")</f>
        <v>CAPACIDAD RESIDUAL</v>
      </c>
      <c r="F8" s="179"/>
      <c r="G8" s="180"/>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8" t="str">
        <f>HYPERLINK("#MI_Oferente_Singular!A162","TALENTO HUMANO")</f>
        <v>TALENTO HUMANO</v>
      </c>
      <c r="F9" s="179"/>
      <c r="G9" s="180"/>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8" t="str">
        <f>HYPERLINK("#MI_Oferente_Singular!F162","INFRAESTRUCTURA")</f>
        <v>INFRAESTRUCTURA</v>
      </c>
      <c r="F10" s="179"/>
      <c r="G10" s="180"/>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2697</v>
      </c>
      <c r="D15" s="35"/>
      <c r="E15" s="35"/>
      <c r="F15" s="5"/>
      <c r="G15" s="32" t="s">
        <v>1168</v>
      </c>
      <c r="H15" s="103" t="s">
        <v>163</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900642207</v>
      </c>
      <c r="C20" s="5"/>
      <c r="D20" s="73"/>
      <c r="E20" s="5"/>
      <c r="F20" s="5"/>
      <c r="G20" s="5"/>
      <c r="H20" s="181"/>
      <c r="I20" s="141" t="s">
        <v>163</v>
      </c>
      <c r="J20" s="142" t="s">
        <v>178</v>
      </c>
      <c r="K20" s="143">
        <v>357576200</v>
      </c>
      <c r="L20" s="144">
        <v>44194</v>
      </c>
      <c r="M20" s="144">
        <v>44561</v>
      </c>
      <c r="N20" s="128">
        <f>+(M20-L20)/30</f>
        <v>12.233333333333333</v>
      </c>
      <c r="O20" s="131"/>
      <c r="U20" s="127"/>
      <c r="V20" s="105">
        <f ca="1">NOW()</f>
        <v>44194.712129976855</v>
      </c>
      <c r="W20" s="105">
        <f ca="1">NOW()</f>
        <v>44194.712129976855</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FUNDACION CONSTRUYENDO VIDAS PARA EL FUTURO SIGLA FUNCOVIF</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2698</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2678</v>
      </c>
      <c r="E48" s="169">
        <v>41519</v>
      </c>
      <c r="F48" s="169">
        <v>42004</v>
      </c>
      <c r="G48" s="152">
        <f>IF(AND(E48&lt;&gt;"",F48&lt;&gt;""),((F48-E48)/30),"")</f>
        <v>16.166666666666668</v>
      </c>
      <c r="H48" s="115" t="s">
        <v>2685</v>
      </c>
      <c r="I48" s="114" t="s">
        <v>163</v>
      </c>
      <c r="J48" s="114" t="s">
        <v>165</v>
      </c>
      <c r="K48" s="116">
        <v>1941194592</v>
      </c>
      <c r="L48" s="117" t="s">
        <v>1148</v>
      </c>
      <c r="M48" s="111">
        <f>+IF(L48="No",1,IF(L48="Si","Ingrese %",""))</f>
        <v>1</v>
      </c>
      <c r="N48" s="117" t="s">
        <v>27</v>
      </c>
      <c r="O48" s="117" t="s">
        <v>26</v>
      </c>
      <c r="P48" s="78"/>
    </row>
    <row r="49" spans="1:16" s="6" customFormat="1" ht="24.75" customHeight="1" x14ac:dyDescent="0.25">
      <c r="A49" s="136">
        <v>2</v>
      </c>
      <c r="B49" s="115" t="s">
        <v>2676</v>
      </c>
      <c r="C49" s="110" t="s">
        <v>31</v>
      </c>
      <c r="D49" s="114" t="s">
        <v>2678</v>
      </c>
      <c r="E49" s="169">
        <v>41519</v>
      </c>
      <c r="F49" s="169">
        <v>42004</v>
      </c>
      <c r="G49" s="152">
        <f t="shared" ref="G49:G50" si="2">IF(AND(E49&lt;&gt;"",F49&lt;&gt;""),((F49-E49)/30),"")</f>
        <v>16.166666666666668</v>
      </c>
      <c r="H49" s="115" t="s">
        <v>2685</v>
      </c>
      <c r="I49" s="114" t="s">
        <v>163</v>
      </c>
      <c r="J49" s="114" t="s">
        <v>178</v>
      </c>
      <c r="K49" s="116">
        <v>1941194592</v>
      </c>
      <c r="L49" s="117" t="s">
        <v>1148</v>
      </c>
      <c r="M49" s="111">
        <f t="shared" ref="M49:M60" si="3">+IF(L49="No",1,IF(L49="Si","Ingrese %",""))</f>
        <v>1</v>
      </c>
      <c r="N49" s="117" t="s">
        <v>27</v>
      </c>
      <c r="O49" s="117" t="s">
        <v>26</v>
      </c>
      <c r="P49" s="78"/>
    </row>
    <row r="50" spans="1:16" s="6" customFormat="1" ht="24.75" customHeight="1" x14ac:dyDescent="0.25">
      <c r="A50" s="136">
        <v>3</v>
      </c>
      <c r="B50" s="115" t="s">
        <v>2676</v>
      </c>
      <c r="C50" s="110" t="s">
        <v>31</v>
      </c>
      <c r="D50" s="114" t="s">
        <v>2679</v>
      </c>
      <c r="E50" s="169">
        <v>41944</v>
      </c>
      <c r="F50" s="169">
        <v>42004</v>
      </c>
      <c r="G50" s="152">
        <f t="shared" si="2"/>
        <v>2</v>
      </c>
      <c r="H50" s="115" t="s">
        <v>2686</v>
      </c>
      <c r="I50" s="114" t="s">
        <v>163</v>
      </c>
      <c r="J50" s="114" t="s">
        <v>165</v>
      </c>
      <c r="K50" s="112">
        <v>234240619</v>
      </c>
      <c r="L50" s="117" t="s">
        <v>1148</v>
      </c>
      <c r="M50" s="111">
        <f t="shared" si="3"/>
        <v>1</v>
      </c>
      <c r="N50" s="117" t="s">
        <v>27</v>
      </c>
      <c r="O50" s="117" t="s">
        <v>1148</v>
      </c>
      <c r="P50" s="78"/>
    </row>
    <row r="51" spans="1:16" s="6" customFormat="1" ht="24.75" customHeight="1" outlineLevel="1" x14ac:dyDescent="0.25">
      <c r="A51" s="136">
        <v>4</v>
      </c>
      <c r="B51" s="115" t="s">
        <v>2676</v>
      </c>
      <c r="C51" s="110" t="s">
        <v>31</v>
      </c>
      <c r="D51" s="114" t="s">
        <v>2679</v>
      </c>
      <c r="E51" s="169">
        <v>41944</v>
      </c>
      <c r="F51" s="169">
        <v>42004</v>
      </c>
      <c r="G51" s="152">
        <f t="shared" ref="G51:G107" si="4">IF(AND(E51&lt;&gt;"",F51&lt;&gt;""),((F51-E51)/30),"")</f>
        <v>2</v>
      </c>
      <c r="H51" s="115" t="s">
        <v>2686</v>
      </c>
      <c r="I51" s="114" t="s">
        <v>163</v>
      </c>
      <c r="J51" s="114" t="s">
        <v>178</v>
      </c>
      <c r="K51" s="112">
        <v>234240619</v>
      </c>
      <c r="L51" s="117" t="s">
        <v>1148</v>
      </c>
      <c r="M51" s="111">
        <f t="shared" si="3"/>
        <v>1</v>
      </c>
      <c r="N51" s="117" t="s">
        <v>27</v>
      </c>
      <c r="O51" s="117" t="s">
        <v>1148</v>
      </c>
      <c r="P51" s="78"/>
    </row>
    <row r="52" spans="1:16" s="7" customFormat="1" ht="24.75" customHeight="1" outlineLevel="1" x14ac:dyDescent="0.25">
      <c r="A52" s="137">
        <v>5</v>
      </c>
      <c r="B52" s="115" t="s">
        <v>2676</v>
      </c>
      <c r="C52" s="110" t="s">
        <v>31</v>
      </c>
      <c r="D52" s="114" t="s">
        <v>2680</v>
      </c>
      <c r="E52" s="169">
        <v>41974</v>
      </c>
      <c r="F52" s="169">
        <v>42034</v>
      </c>
      <c r="G52" s="152">
        <f t="shared" si="4"/>
        <v>2</v>
      </c>
      <c r="H52" s="115" t="s">
        <v>2686</v>
      </c>
      <c r="I52" s="114" t="s">
        <v>163</v>
      </c>
      <c r="J52" s="114" t="s">
        <v>165</v>
      </c>
      <c r="K52" s="112">
        <v>29420040</v>
      </c>
      <c r="L52" s="117" t="s">
        <v>1148</v>
      </c>
      <c r="M52" s="111">
        <f t="shared" si="3"/>
        <v>1</v>
      </c>
      <c r="N52" s="117" t="s">
        <v>27</v>
      </c>
      <c r="O52" s="117" t="s">
        <v>1148</v>
      </c>
      <c r="P52" s="79"/>
    </row>
    <row r="53" spans="1:16" s="7" customFormat="1" ht="24.75" customHeight="1" outlineLevel="1" x14ac:dyDescent="0.25">
      <c r="A53" s="137">
        <v>6</v>
      </c>
      <c r="B53" s="115" t="s">
        <v>2676</v>
      </c>
      <c r="C53" s="110" t="s">
        <v>31</v>
      </c>
      <c r="D53" s="114" t="s">
        <v>2680</v>
      </c>
      <c r="E53" s="169">
        <v>41974</v>
      </c>
      <c r="F53" s="169">
        <v>42034</v>
      </c>
      <c r="G53" s="152">
        <f t="shared" si="4"/>
        <v>2</v>
      </c>
      <c r="H53" s="115" t="s">
        <v>2686</v>
      </c>
      <c r="I53" s="114" t="s">
        <v>163</v>
      </c>
      <c r="J53" s="114" t="s">
        <v>178</v>
      </c>
      <c r="K53" s="112">
        <v>29420040</v>
      </c>
      <c r="L53" s="117" t="s">
        <v>1148</v>
      </c>
      <c r="M53" s="111">
        <f t="shared" si="3"/>
        <v>1</v>
      </c>
      <c r="N53" s="117" t="s">
        <v>27</v>
      </c>
      <c r="O53" s="117" t="s">
        <v>1148</v>
      </c>
      <c r="P53" s="79"/>
    </row>
    <row r="54" spans="1:16" s="7" customFormat="1" ht="24.75" customHeight="1" outlineLevel="1" x14ac:dyDescent="0.25">
      <c r="A54" s="137">
        <v>7</v>
      </c>
      <c r="B54" s="115" t="s">
        <v>2676</v>
      </c>
      <c r="C54" s="110" t="s">
        <v>31</v>
      </c>
      <c r="D54" s="114" t="s">
        <v>2681</v>
      </c>
      <c r="E54" s="169">
        <v>41999</v>
      </c>
      <c r="F54" s="169">
        <v>42369</v>
      </c>
      <c r="G54" s="152">
        <f t="shared" si="4"/>
        <v>12.333333333333334</v>
      </c>
      <c r="H54" s="115" t="s">
        <v>2687</v>
      </c>
      <c r="I54" s="114" t="s">
        <v>163</v>
      </c>
      <c r="J54" s="114" t="s">
        <v>178</v>
      </c>
      <c r="K54" s="116">
        <v>1065549124</v>
      </c>
      <c r="L54" s="117" t="s">
        <v>26</v>
      </c>
      <c r="M54" s="111" t="str">
        <f t="shared" si="3"/>
        <v>Ingrese %</v>
      </c>
      <c r="N54" s="117" t="s">
        <v>27</v>
      </c>
      <c r="O54" s="117" t="s">
        <v>1148</v>
      </c>
      <c r="P54" s="79"/>
    </row>
    <row r="55" spans="1:16" s="7" customFormat="1" ht="24.75" customHeight="1" outlineLevel="1" x14ac:dyDescent="0.25">
      <c r="A55" s="137">
        <v>8</v>
      </c>
      <c r="B55" s="115" t="s">
        <v>2676</v>
      </c>
      <c r="C55" s="110" t="s">
        <v>31</v>
      </c>
      <c r="D55" s="114" t="s">
        <v>2682</v>
      </c>
      <c r="E55" s="169">
        <v>41999</v>
      </c>
      <c r="F55" s="169">
        <v>42369</v>
      </c>
      <c r="G55" s="152">
        <f t="shared" si="4"/>
        <v>12.333333333333334</v>
      </c>
      <c r="H55" s="115" t="s">
        <v>2687</v>
      </c>
      <c r="I55" s="114" t="s">
        <v>163</v>
      </c>
      <c r="J55" s="114" t="s">
        <v>178</v>
      </c>
      <c r="K55" s="116">
        <v>417312610</v>
      </c>
      <c r="L55" s="117" t="s">
        <v>26</v>
      </c>
      <c r="M55" s="111">
        <v>0.5</v>
      </c>
      <c r="N55" s="117" t="s">
        <v>27</v>
      </c>
      <c r="O55" s="117" t="s">
        <v>1148</v>
      </c>
      <c r="P55" s="79"/>
    </row>
    <row r="56" spans="1:16" s="7" customFormat="1" ht="24.75" customHeight="1" outlineLevel="1" x14ac:dyDescent="0.25">
      <c r="A56" s="137">
        <v>9</v>
      </c>
      <c r="B56" s="115" t="s">
        <v>2676</v>
      </c>
      <c r="C56" s="110" t="s">
        <v>31</v>
      </c>
      <c r="D56" s="114" t="s">
        <v>2683</v>
      </c>
      <c r="E56" s="169">
        <v>42034</v>
      </c>
      <c r="F56" s="169">
        <v>42369</v>
      </c>
      <c r="G56" s="152">
        <f t="shared" si="4"/>
        <v>11.166666666666666</v>
      </c>
      <c r="H56" s="115" t="s">
        <v>2688</v>
      </c>
      <c r="I56" s="114" t="s">
        <v>163</v>
      </c>
      <c r="J56" s="114" t="s">
        <v>165</v>
      </c>
      <c r="K56" s="116">
        <v>685971858</v>
      </c>
      <c r="L56" s="117" t="s">
        <v>1148</v>
      </c>
      <c r="M56" s="111">
        <v>0.5</v>
      </c>
      <c r="N56" s="117" t="s">
        <v>27</v>
      </c>
      <c r="O56" s="117" t="s">
        <v>1148</v>
      </c>
      <c r="P56" s="79"/>
    </row>
    <row r="57" spans="1:16" s="7" customFormat="1" ht="24.75" customHeight="1" outlineLevel="1" x14ac:dyDescent="0.25">
      <c r="A57" s="137">
        <v>10</v>
      </c>
      <c r="B57" s="115" t="s">
        <v>2676</v>
      </c>
      <c r="C57" s="65" t="s">
        <v>31</v>
      </c>
      <c r="D57" s="114" t="s">
        <v>2683</v>
      </c>
      <c r="E57" s="169">
        <v>42034</v>
      </c>
      <c r="F57" s="169">
        <v>42369</v>
      </c>
      <c r="G57" s="152">
        <f t="shared" si="4"/>
        <v>11.166666666666666</v>
      </c>
      <c r="H57" s="115" t="s">
        <v>2688</v>
      </c>
      <c r="I57" s="114" t="s">
        <v>163</v>
      </c>
      <c r="J57" s="114" t="s">
        <v>178</v>
      </c>
      <c r="K57" s="116">
        <v>685971858</v>
      </c>
      <c r="L57" s="117" t="s">
        <v>1148</v>
      </c>
      <c r="M57" s="111">
        <f t="shared" si="3"/>
        <v>1</v>
      </c>
      <c r="N57" s="117" t="s">
        <v>27</v>
      </c>
      <c r="O57" s="117" t="s">
        <v>1148</v>
      </c>
      <c r="P57" s="79"/>
    </row>
    <row r="58" spans="1:16" s="7" customFormat="1" ht="24.75" customHeight="1" outlineLevel="1" x14ac:dyDescent="0.25">
      <c r="A58" s="137">
        <v>11</v>
      </c>
      <c r="B58" s="115" t="s">
        <v>2677</v>
      </c>
      <c r="C58" s="65" t="s">
        <v>32</v>
      </c>
      <c r="D58" s="114" t="s">
        <v>2684</v>
      </c>
      <c r="E58" s="169">
        <v>42384</v>
      </c>
      <c r="F58" s="169">
        <v>43646</v>
      </c>
      <c r="G58" s="152">
        <f t="shared" si="4"/>
        <v>42.06666666666667</v>
      </c>
      <c r="H58" s="115" t="s">
        <v>2689</v>
      </c>
      <c r="I58" s="114" t="s">
        <v>163</v>
      </c>
      <c r="J58" s="114" t="s">
        <v>178</v>
      </c>
      <c r="K58" s="116">
        <v>43500000</v>
      </c>
      <c r="L58" s="117" t="s">
        <v>1148</v>
      </c>
      <c r="M58" s="111">
        <f t="shared" si="3"/>
        <v>1</v>
      </c>
      <c r="N58" s="117" t="s">
        <v>27</v>
      </c>
      <c r="O58" s="117" t="s">
        <v>26</v>
      </c>
      <c r="P58" s="79"/>
    </row>
    <row r="59" spans="1:16" s="7" customFormat="1" ht="24.75" customHeight="1" outlineLevel="1" x14ac:dyDescent="0.25">
      <c r="A59" s="137">
        <v>12</v>
      </c>
      <c r="B59" s="115"/>
      <c r="C59" s="65"/>
      <c r="D59" s="114"/>
      <c r="E59" s="169"/>
      <c r="F59" s="169"/>
      <c r="G59" s="152" t="str">
        <f t="shared" si="4"/>
        <v/>
      </c>
      <c r="H59" s="115"/>
      <c r="I59" s="114"/>
      <c r="J59" s="114"/>
      <c r="K59" s="116"/>
      <c r="L59" s="117"/>
      <c r="M59" s="111"/>
      <c r="N59" s="117"/>
      <c r="O59" s="117"/>
      <c r="P59" s="79"/>
    </row>
    <row r="60" spans="1:16" s="7" customFormat="1" ht="24.75" customHeight="1" outlineLevel="1" x14ac:dyDescent="0.25">
      <c r="A60" s="137">
        <v>13</v>
      </c>
      <c r="B60" s="115"/>
      <c r="C60" s="65"/>
      <c r="D60" s="114"/>
      <c r="E60" s="169"/>
      <c r="F60" s="169"/>
      <c r="G60" s="152" t="str">
        <f t="shared" si="4"/>
        <v/>
      </c>
      <c r="H60" s="115"/>
      <c r="I60" s="114"/>
      <c r="J60" s="114"/>
      <c r="K60" s="116"/>
      <c r="L60" s="117"/>
      <c r="M60" s="111" t="str">
        <f t="shared" si="3"/>
        <v/>
      </c>
      <c r="N60" s="117"/>
      <c r="O60" s="117"/>
      <c r="P60" s="79"/>
    </row>
    <row r="61" spans="1:16" s="7" customFormat="1" ht="24.75" customHeight="1" outlineLevel="1" x14ac:dyDescent="0.25">
      <c r="A61" s="137">
        <v>14</v>
      </c>
      <c r="B61" s="115"/>
      <c r="C61" s="65"/>
      <c r="D61" s="63"/>
      <c r="E61" s="138"/>
      <c r="F61" s="138"/>
      <c r="G61" s="152" t="str">
        <f t="shared" si="4"/>
        <v/>
      </c>
      <c r="H61" s="64"/>
      <c r="I61" s="63"/>
      <c r="J61" s="63"/>
      <c r="K61" s="66"/>
      <c r="L61" s="65"/>
      <c r="M61" s="111"/>
      <c r="N61" s="65"/>
      <c r="O61" s="65"/>
      <c r="P61" s="79"/>
    </row>
    <row r="62" spans="1:16" s="7" customFormat="1" ht="24.75" customHeight="1" outlineLevel="1" x14ac:dyDescent="0.25">
      <c r="A62" s="137">
        <v>15</v>
      </c>
      <c r="B62" s="64"/>
      <c r="C62" s="65"/>
      <c r="D62" s="63"/>
      <c r="E62" s="138"/>
      <c r="F62" s="138"/>
      <c r="G62" s="152" t="str">
        <f t="shared" si="4"/>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2" t="str">
        <f t="shared" si="4"/>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2" t="str">
        <f t="shared" si="4"/>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2" t="str">
        <f t="shared" si="4"/>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2" t="str">
        <f t="shared" si="4"/>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2" t="str">
        <f t="shared" si="4"/>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2" t="str">
        <f t="shared" si="4"/>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2" t="str">
        <f t="shared" si="4"/>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2" t="str">
        <f t="shared" si="4"/>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2" t="str">
        <f t="shared" si="4"/>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2" t="str">
        <f t="shared" si="4"/>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4"/>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4"/>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4"/>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4"/>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4"/>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4"/>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4"/>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4"/>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4"/>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4"/>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4"/>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4"/>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4"/>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4"/>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3" t="s">
        <v>2691</v>
      </c>
      <c r="E114" s="138">
        <v>44180</v>
      </c>
      <c r="F114" s="138">
        <v>44773</v>
      </c>
      <c r="G114" s="152">
        <f>IF(AND(E114&lt;&gt;"",F114&lt;&gt;""),((F114-E114)/30),"")</f>
        <v>19.766666666666666</v>
      </c>
      <c r="H114" s="115" t="s">
        <v>2690</v>
      </c>
      <c r="I114" s="114" t="s">
        <v>163</v>
      </c>
      <c r="J114" s="114" t="s">
        <v>165</v>
      </c>
      <c r="K114" s="116">
        <v>5153385474</v>
      </c>
      <c r="L114" s="100">
        <f>+IF(AND(K114&gt;0,O114="Ejecución"),(K114/877802)*Tabla28[[#This Row],[% participación]],IF(AND(K114&gt;0,O114&lt;&gt;"Ejecución"),"-",""))</f>
        <v>5870.7834728104972</v>
      </c>
      <c r="M114" s="117" t="s">
        <v>1148</v>
      </c>
      <c r="N114" s="165">
        <f>+IF(M114="No",1,IF(M114="Si","Ingrese %",""))</f>
        <v>1</v>
      </c>
      <c r="O114" s="154" t="s">
        <v>1150</v>
      </c>
      <c r="P114" s="78"/>
    </row>
    <row r="115" spans="1:16" s="6" customFormat="1" ht="24.75" customHeight="1" x14ac:dyDescent="0.25">
      <c r="A115" s="136">
        <v>2</v>
      </c>
      <c r="B115" s="153" t="s">
        <v>2664</v>
      </c>
      <c r="C115" s="155" t="s">
        <v>31</v>
      </c>
      <c r="D115" s="63"/>
      <c r="E115" s="138"/>
      <c r="F115" s="138"/>
      <c r="G115" s="152" t="str">
        <f t="shared" ref="G115:G116" si="5">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5"/>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6">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6"/>
        <v/>
      </c>
      <c r="H118" s="64"/>
      <c r="I118" s="63"/>
      <c r="J118" s="63"/>
      <c r="K118" s="68"/>
      <c r="L118" s="100" t="str">
        <f>+IF(AND(K118&gt;0,O118="Ejecución"),(K118/877802)*Tabla28[[#This Row],[% participación]],IF(AND(K118&gt;0,O118&lt;&gt;"Ejecución"),"-",""))</f>
        <v/>
      </c>
      <c r="M118" s="65"/>
      <c r="N118" s="165" t="str">
        <f t="shared" ref="N118:N160" si="7">+IF(M118="No",1,IF(M118="Si","Ingrese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6"/>
        <v/>
      </c>
      <c r="H119" s="64"/>
      <c r="I119" s="63"/>
      <c r="J119" s="63"/>
      <c r="K119" s="68"/>
      <c r="L119" s="100" t="str">
        <f>+IF(AND(K119&gt;0,O119="Ejecución"),(K119/877802)*Tabla28[[#This Row],[% participación]],IF(AND(K119&gt;0,O119&lt;&gt;"Ejecución"),"-",""))</f>
        <v/>
      </c>
      <c r="M119" s="65"/>
      <c r="N119" s="165" t="str">
        <f t="shared" si="7"/>
        <v/>
      </c>
      <c r="O119" s="154" t="s">
        <v>1150</v>
      </c>
      <c r="P119" s="79"/>
    </row>
    <row r="120" spans="1:16" s="7" customFormat="1" ht="24.75" customHeight="1" outlineLevel="1" x14ac:dyDescent="0.25">
      <c r="A120" s="137">
        <v>7</v>
      </c>
      <c r="B120" s="153" t="s">
        <v>2664</v>
      </c>
      <c r="C120" s="155" t="s">
        <v>31</v>
      </c>
      <c r="D120" s="63"/>
      <c r="E120" s="138"/>
      <c r="F120" s="138"/>
      <c r="G120" s="152" t="str">
        <f t="shared" si="6"/>
        <v/>
      </c>
      <c r="H120" s="64"/>
      <c r="I120" s="63"/>
      <c r="J120" s="63"/>
      <c r="K120" s="68"/>
      <c r="L120" s="100" t="str">
        <f>+IF(AND(K120&gt;0,O120="Ejecución"),(K120/877802)*Tabla28[[#This Row],[% participación]],IF(AND(K120&gt;0,O120&lt;&gt;"Ejecución"),"-",""))</f>
        <v/>
      </c>
      <c r="M120" s="65"/>
      <c r="N120" s="165" t="str">
        <f t="shared" si="7"/>
        <v/>
      </c>
      <c r="O120" s="154" t="s">
        <v>1150</v>
      </c>
      <c r="P120" s="79"/>
    </row>
    <row r="121" spans="1:16" s="7" customFormat="1" ht="24.75" customHeight="1" outlineLevel="1" x14ac:dyDescent="0.25">
      <c r="A121" s="137">
        <v>8</v>
      </c>
      <c r="B121" s="153" t="s">
        <v>2664</v>
      </c>
      <c r="C121" s="155" t="s">
        <v>31</v>
      </c>
      <c r="D121" s="63"/>
      <c r="E121" s="138"/>
      <c r="F121" s="138"/>
      <c r="G121" s="152" t="str">
        <f t="shared" si="6"/>
        <v/>
      </c>
      <c r="H121" s="102"/>
      <c r="I121" s="63"/>
      <c r="J121" s="63"/>
      <c r="K121" s="68"/>
      <c r="L121" s="100" t="str">
        <f>+IF(AND(K121&gt;0,O121="Ejecución"),(K121/877802)*Tabla28[[#This Row],[% participación]],IF(AND(K121&gt;0,O121&lt;&gt;"Ejecución"),"-",""))</f>
        <v/>
      </c>
      <c r="M121" s="65"/>
      <c r="N121" s="165" t="str">
        <f t="shared" si="7"/>
        <v/>
      </c>
      <c r="O121" s="154" t="s">
        <v>1150</v>
      </c>
      <c r="P121" s="79"/>
    </row>
    <row r="122" spans="1:16" s="7" customFormat="1" ht="24.75" customHeight="1" outlineLevel="1" x14ac:dyDescent="0.25">
      <c r="A122" s="137">
        <v>9</v>
      </c>
      <c r="B122" s="153" t="s">
        <v>2664</v>
      </c>
      <c r="C122" s="155" t="s">
        <v>31</v>
      </c>
      <c r="D122" s="63"/>
      <c r="E122" s="138"/>
      <c r="F122" s="138"/>
      <c r="G122" s="152" t="str">
        <f t="shared" si="6"/>
        <v/>
      </c>
      <c r="H122" s="64"/>
      <c r="I122" s="63"/>
      <c r="J122" s="63"/>
      <c r="K122" s="68"/>
      <c r="L122" s="100" t="str">
        <f>+IF(AND(K122&gt;0,O122="Ejecución"),(K122/877802)*Tabla28[[#This Row],[% participación]],IF(AND(K122&gt;0,O122&lt;&gt;"Ejecución"),"-",""))</f>
        <v/>
      </c>
      <c r="M122" s="65"/>
      <c r="N122" s="165" t="str">
        <f t="shared" si="7"/>
        <v/>
      </c>
      <c r="O122" s="154" t="s">
        <v>1150</v>
      </c>
      <c r="P122" s="79"/>
    </row>
    <row r="123" spans="1:16" s="7" customFormat="1" ht="24.75" customHeight="1" outlineLevel="1" x14ac:dyDescent="0.25">
      <c r="A123" s="137">
        <v>10</v>
      </c>
      <c r="B123" s="153" t="s">
        <v>2664</v>
      </c>
      <c r="C123" s="155" t="s">
        <v>31</v>
      </c>
      <c r="D123" s="63"/>
      <c r="E123" s="138"/>
      <c r="F123" s="138"/>
      <c r="G123" s="152" t="str">
        <f t="shared" si="6"/>
        <v/>
      </c>
      <c r="H123" s="64"/>
      <c r="I123" s="63"/>
      <c r="J123" s="63"/>
      <c r="K123" s="68"/>
      <c r="L123" s="100" t="str">
        <f>+IF(AND(K123&gt;0,O123="Ejecución"),(K123/877802)*Tabla28[[#This Row],[% participación]],IF(AND(K123&gt;0,O123&lt;&gt;"Ejecución"),"-",""))</f>
        <v/>
      </c>
      <c r="M123" s="65"/>
      <c r="N123" s="165" t="str">
        <f t="shared" si="7"/>
        <v/>
      </c>
      <c r="O123" s="154" t="s">
        <v>1150</v>
      </c>
      <c r="P123" s="79"/>
    </row>
    <row r="124" spans="1:16" s="7" customFormat="1" ht="24.75" customHeight="1" outlineLevel="1" x14ac:dyDescent="0.25">
      <c r="A124" s="137">
        <v>11</v>
      </c>
      <c r="B124" s="153" t="s">
        <v>2664</v>
      </c>
      <c r="C124" s="155" t="s">
        <v>31</v>
      </c>
      <c r="D124" s="63"/>
      <c r="E124" s="138"/>
      <c r="F124" s="138"/>
      <c r="G124" s="152" t="str">
        <f t="shared" si="6"/>
        <v/>
      </c>
      <c r="H124" s="64"/>
      <c r="I124" s="63"/>
      <c r="J124" s="6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7">
        <v>12</v>
      </c>
      <c r="B125" s="153" t="s">
        <v>2664</v>
      </c>
      <c r="C125" s="155" t="s">
        <v>31</v>
      </c>
      <c r="D125" s="63"/>
      <c r="E125" s="138"/>
      <c r="F125" s="138"/>
      <c r="G125" s="152" t="str">
        <f t="shared" si="6"/>
        <v/>
      </c>
      <c r="H125" s="64"/>
      <c r="I125" s="63"/>
      <c r="J125" s="6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7">
        <v>13</v>
      </c>
      <c r="B126" s="153" t="s">
        <v>2664</v>
      </c>
      <c r="C126" s="155" t="s">
        <v>31</v>
      </c>
      <c r="D126" s="63"/>
      <c r="E126" s="138"/>
      <c r="F126" s="138"/>
      <c r="G126" s="152" t="str">
        <f t="shared" si="6"/>
        <v/>
      </c>
      <c r="H126" s="64"/>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7">
        <v>14</v>
      </c>
      <c r="B127" s="153" t="s">
        <v>2664</v>
      </c>
      <c r="C127" s="155" t="s">
        <v>31</v>
      </c>
      <c r="D127" s="63"/>
      <c r="E127" s="138"/>
      <c r="F127" s="138"/>
      <c r="G127" s="152" t="str">
        <f t="shared" si="6"/>
        <v/>
      </c>
      <c r="H127" s="64"/>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7">
        <v>15</v>
      </c>
      <c r="B128" s="153" t="s">
        <v>2664</v>
      </c>
      <c r="C128" s="155" t="s">
        <v>31</v>
      </c>
      <c r="D128" s="63"/>
      <c r="E128" s="138"/>
      <c r="F128" s="138"/>
      <c r="G128" s="152" t="str">
        <f t="shared" si="6"/>
        <v/>
      </c>
      <c r="H128" s="64"/>
      <c r="I128" s="63"/>
      <c r="J128" s="63"/>
      <c r="K128" s="68"/>
      <c r="L128" s="100" t="str">
        <f>+IF(AND(K128&gt;0,O128="Ejecución"),(K128/877802)*Tabla28[[#This Row],[% participación]],IF(AND(K128&gt;0,O128&lt;&gt;"Ejecución"),"-",""))</f>
        <v/>
      </c>
      <c r="M128" s="65"/>
      <c r="N128" s="165" t="str">
        <f t="shared" si="7"/>
        <v/>
      </c>
      <c r="O128" s="154" t="s">
        <v>1150</v>
      </c>
      <c r="P128" s="79"/>
    </row>
    <row r="129" spans="1:16" s="7" customFormat="1" ht="24.75" customHeight="1" outlineLevel="1" x14ac:dyDescent="0.25">
      <c r="A129" s="137">
        <v>16</v>
      </c>
      <c r="B129" s="153" t="s">
        <v>2664</v>
      </c>
      <c r="C129" s="155" t="s">
        <v>31</v>
      </c>
      <c r="D129" s="63"/>
      <c r="E129" s="138"/>
      <c r="F129" s="138"/>
      <c r="G129" s="152" t="str">
        <f t="shared" si="6"/>
        <v/>
      </c>
      <c r="H129" s="64"/>
      <c r="I129" s="63"/>
      <c r="J129" s="63"/>
      <c r="K129" s="68"/>
      <c r="L129" s="100" t="str">
        <f>+IF(AND(K129&gt;0,O129="Ejecución"),(K129/877802)*Tabla28[[#This Row],[% participación]],IF(AND(K129&gt;0,O129&lt;&gt;"Ejecución"),"-",""))</f>
        <v/>
      </c>
      <c r="M129" s="65"/>
      <c r="N129" s="165" t="str">
        <f t="shared" si="7"/>
        <v/>
      </c>
      <c r="O129" s="154" t="s">
        <v>1150</v>
      </c>
      <c r="P129" s="79"/>
    </row>
    <row r="130" spans="1:16" s="7" customFormat="1" ht="24.75" customHeight="1" outlineLevel="1" x14ac:dyDescent="0.25">
      <c r="A130" s="137">
        <v>17</v>
      </c>
      <c r="B130" s="153" t="s">
        <v>2664</v>
      </c>
      <c r="C130" s="155" t="s">
        <v>31</v>
      </c>
      <c r="D130" s="63"/>
      <c r="E130" s="138"/>
      <c r="F130" s="138"/>
      <c r="G130" s="152" t="str">
        <f t="shared" si="6"/>
        <v/>
      </c>
      <c r="H130" s="64"/>
      <c r="I130" s="63"/>
      <c r="J130" s="63"/>
      <c r="K130" s="68"/>
      <c r="L130" s="100" t="str">
        <f>+IF(AND(K130&gt;0,O130="Ejecución"),(K130/877802)*Tabla28[[#This Row],[% participación]],IF(AND(K130&gt;0,O130&lt;&gt;"Ejecución"),"-",""))</f>
        <v/>
      </c>
      <c r="M130" s="65"/>
      <c r="N130" s="165" t="str">
        <f t="shared" si="7"/>
        <v/>
      </c>
      <c r="O130" s="154" t="s">
        <v>1150</v>
      </c>
      <c r="P130" s="79"/>
    </row>
    <row r="131" spans="1:16" s="7" customFormat="1" ht="24.75" customHeight="1" outlineLevel="1" x14ac:dyDescent="0.25">
      <c r="A131" s="137">
        <v>18</v>
      </c>
      <c r="B131" s="153" t="s">
        <v>2664</v>
      </c>
      <c r="C131" s="155" t="s">
        <v>31</v>
      </c>
      <c r="D131" s="63"/>
      <c r="E131" s="138"/>
      <c r="F131" s="138"/>
      <c r="G131" s="152" t="str">
        <f t="shared" si="6"/>
        <v/>
      </c>
      <c r="H131" s="64"/>
      <c r="I131" s="63"/>
      <c r="J131" s="63"/>
      <c r="K131" s="68"/>
      <c r="L131" s="100" t="str">
        <f>+IF(AND(K131&gt;0,O131="Ejecución"),(K131/877802)*Tabla28[[#This Row],[% participación]],IF(AND(K131&gt;0,O131&lt;&gt;"Ejecución"),"-",""))</f>
        <v/>
      </c>
      <c r="M131" s="65"/>
      <c r="N131" s="165" t="str">
        <f t="shared" si="7"/>
        <v/>
      </c>
      <c r="O131" s="154" t="s">
        <v>1150</v>
      </c>
      <c r="P131" s="79"/>
    </row>
    <row r="132" spans="1:16" s="7" customFormat="1" ht="24.75" customHeight="1" outlineLevel="1" x14ac:dyDescent="0.25">
      <c r="A132" s="137">
        <v>19</v>
      </c>
      <c r="B132" s="153" t="s">
        <v>2664</v>
      </c>
      <c r="C132" s="155" t="s">
        <v>31</v>
      </c>
      <c r="D132" s="63"/>
      <c r="E132" s="138"/>
      <c r="F132" s="138"/>
      <c r="G132" s="152" t="str">
        <f t="shared" si="6"/>
        <v/>
      </c>
      <c r="H132" s="64"/>
      <c r="I132" s="63"/>
      <c r="J132" s="63"/>
      <c r="K132" s="68"/>
      <c r="L132" s="100" t="str">
        <f>+IF(AND(K132&gt;0,O132="Ejecución"),(K132/877802)*Tabla28[[#This Row],[% participación]],IF(AND(K132&gt;0,O132&lt;&gt;"Ejecución"),"-",""))</f>
        <v/>
      </c>
      <c r="M132" s="65"/>
      <c r="N132" s="165" t="str">
        <f t="shared" si="7"/>
        <v/>
      </c>
      <c r="O132" s="154" t="s">
        <v>1150</v>
      </c>
      <c r="P132" s="79"/>
    </row>
    <row r="133" spans="1:16" s="7" customFormat="1" ht="24.75" customHeight="1" outlineLevel="1" x14ac:dyDescent="0.25">
      <c r="A133" s="137">
        <v>20</v>
      </c>
      <c r="B133" s="153" t="s">
        <v>2664</v>
      </c>
      <c r="C133" s="155" t="s">
        <v>31</v>
      </c>
      <c r="D133" s="63"/>
      <c r="E133" s="138"/>
      <c r="F133" s="138"/>
      <c r="G133" s="152" t="str">
        <f t="shared" si="6"/>
        <v/>
      </c>
      <c r="H133" s="64"/>
      <c r="I133" s="63"/>
      <c r="J133" s="63"/>
      <c r="K133" s="68"/>
      <c r="L133" s="100" t="str">
        <f>+IF(AND(K133&gt;0,O133="Ejecución"),(K133/877802)*Tabla28[[#This Row],[% participación]],IF(AND(K133&gt;0,O133&lt;&gt;"Ejecución"),"-",""))</f>
        <v/>
      </c>
      <c r="M133" s="65"/>
      <c r="N133" s="165" t="str">
        <f t="shared" si="7"/>
        <v/>
      </c>
      <c r="O133" s="154" t="s">
        <v>1150</v>
      </c>
      <c r="P133" s="79"/>
    </row>
    <row r="134" spans="1:16" s="7" customFormat="1" ht="24.75" customHeight="1" outlineLevel="1" x14ac:dyDescent="0.25">
      <c r="A134" s="137">
        <v>21</v>
      </c>
      <c r="B134" s="153" t="s">
        <v>2664</v>
      </c>
      <c r="C134" s="155" t="s">
        <v>31</v>
      </c>
      <c r="D134" s="63"/>
      <c r="E134" s="138"/>
      <c r="F134" s="138"/>
      <c r="G134" s="152" t="str">
        <f t="shared" si="6"/>
        <v/>
      </c>
      <c r="H134" s="64"/>
      <c r="I134" s="63"/>
      <c r="J134" s="63"/>
      <c r="K134" s="68"/>
      <c r="L134" s="100" t="str">
        <f>+IF(AND(K134&gt;0,O134="Ejecución"),(K134/877802)*Tabla28[[#This Row],[% participación]],IF(AND(K134&gt;0,O134&lt;&gt;"Ejecución"),"-",""))</f>
        <v/>
      </c>
      <c r="M134" s="65"/>
      <c r="N134" s="165" t="str">
        <f t="shared" si="7"/>
        <v/>
      </c>
      <c r="O134" s="154" t="s">
        <v>1150</v>
      </c>
      <c r="P134" s="79"/>
    </row>
    <row r="135" spans="1:16" s="7" customFormat="1" ht="24.75" customHeight="1" outlineLevel="1" x14ac:dyDescent="0.25">
      <c r="A135" s="137">
        <v>22</v>
      </c>
      <c r="B135" s="153" t="s">
        <v>2664</v>
      </c>
      <c r="C135" s="155" t="s">
        <v>31</v>
      </c>
      <c r="D135" s="63"/>
      <c r="E135" s="138"/>
      <c r="F135" s="138"/>
      <c r="G135" s="152" t="str">
        <f t="shared" si="6"/>
        <v/>
      </c>
      <c r="H135" s="64"/>
      <c r="I135" s="63"/>
      <c r="J135" s="63"/>
      <c r="K135" s="68"/>
      <c r="L135" s="100" t="str">
        <f>+IF(AND(K135&gt;0,O135="Ejecución"),(K135/877802)*Tabla28[[#This Row],[% participación]],IF(AND(K135&gt;0,O135&lt;&gt;"Ejecución"),"-",""))</f>
        <v/>
      </c>
      <c r="M135" s="65"/>
      <c r="N135" s="165" t="str">
        <f t="shared" si="7"/>
        <v/>
      </c>
      <c r="O135" s="154" t="s">
        <v>1150</v>
      </c>
      <c r="P135" s="79"/>
    </row>
    <row r="136" spans="1:16" s="7" customFormat="1" ht="24.75" customHeight="1" outlineLevel="1" x14ac:dyDescent="0.25">
      <c r="A136" s="137">
        <v>23</v>
      </c>
      <c r="B136" s="153" t="s">
        <v>2664</v>
      </c>
      <c r="C136" s="155" t="s">
        <v>31</v>
      </c>
      <c r="D136" s="63"/>
      <c r="E136" s="138"/>
      <c r="F136" s="138"/>
      <c r="G136" s="152" t="str">
        <f t="shared" si="6"/>
        <v/>
      </c>
      <c r="H136" s="64"/>
      <c r="I136" s="63"/>
      <c r="J136" s="63"/>
      <c r="K136" s="68"/>
      <c r="L136" s="100" t="str">
        <f>+IF(AND(K136&gt;0,O136="Ejecución"),(K136/877802)*Tabla28[[#This Row],[% participación]],IF(AND(K136&gt;0,O136&lt;&gt;"Ejecución"),"-",""))</f>
        <v/>
      </c>
      <c r="M136" s="65"/>
      <c r="N136" s="165" t="str">
        <f t="shared" si="7"/>
        <v/>
      </c>
      <c r="O136" s="154" t="s">
        <v>1150</v>
      </c>
      <c r="P136" s="79"/>
    </row>
    <row r="137" spans="1:16" s="7" customFormat="1" ht="24.75" customHeight="1" outlineLevel="1" x14ac:dyDescent="0.25">
      <c r="A137" s="137">
        <v>24</v>
      </c>
      <c r="B137" s="153" t="s">
        <v>2664</v>
      </c>
      <c r="C137" s="155" t="s">
        <v>31</v>
      </c>
      <c r="D137" s="63"/>
      <c r="E137" s="138"/>
      <c r="F137" s="138"/>
      <c r="G137" s="152" t="str">
        <f t="shared" si="6"/>
        <v/>
      </c>
      <c r="H137" s="64"/>
      <c r="I137" s="63"/>
      <c r="J137" s="6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7">
        <v>25</v>
      </c>
      <c r="B138" s="153" t="s">
        <v>2664</v>
      </c>
      <c r="C138" s="155" t="s">
        <v>31</v>
      </c>
      <c r="D138" s="63"/>
      <c r="E138" s="138"/>
      <c r="F138" s="138"/>
      <c r="G138" s="152" t="str">
        <f t="shared" si="6"/>
        <v/>
      </c>
      <c r="H138" s="64"/>
      <c r="I138" s="63"/>
      <c r="J138" s="6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7">
        <v>26</v>
      </c>
      <c r="B139" s="153" t="s">
        <v>2664</v>
      </c>
      <c r="C139" s="155" t="s">
        <v>31</v>
      </c>
      <c r="D139" s="63"/>
      <c r="E139" s="138"/>
      <c r="F139" s="138"/>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7">
        <v>27</v>
      </c>
      <c r="B140" s="153" t="s">
        <v>2664</v>
      </c>
      <c r="C140" s="155" t="s">
        <v>31</v>
      </c>
      <c r="D140" s="63"/>
      <c r="E140" s="138"/>
      <c r="F140" s="138"/>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7">
        <v>28</v>
      </c>
      <c r="B141" s="153" t="s">
        <v>2664</v>
      </c>
      <c r="C141" s="155" t="s">
        <v>31</v>
      </c>
      <c r="D141" s="63"/>
      <c r="E141" s="138"/>
      <c r="F141" s="138"/>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7">
        <v>29</v>
      </c>
      <c r="B142" s="153" t="s">
        <v>2664</v>
      </c>
      <c r="C142" s="155" t="s">
        <v>31</v>
      </c>
      <c r="D142" s="63"/>
      <c r="E142" s="138"/>
      <c r="F142" s="138"/>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7">
        <v>30</v>
      </c>
      <c r="B143" s="153" t="s">
        <v>2664</v>
      </c>
      <c r="C143" s="155" t="s">
        <v>31</v>
      </c>
      <c r="D143" s="63"/>
      <c r="E143" s="138"/>
      <c r="F143" s="138"/>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7">
        <v>31</v>
      </c>
      <c r="B144" s="153" t="s">
        <v>2664</v>
      </c>
      <c r="C144" s="155" t="s">
        <v>31</v>
      </c>
      <c r="D144" s="63"/>
      <c r="E144" s="138"/>
      <c r="F144" s="138"/>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7">
        <v>32</v>
      </c>
      <c r="B145" s="153" t="s">
        <v>2664</v>
      </c>
      <c r="C145" s="155" t="s">
        <v>31</v>
      </c>
      <c r="D145" s="63"/>
      <c r="E145" s="138"/>
      <c r="F145" s="138"/>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7">
        <v>33</v>
      </c>
      <c r="B146" s="153" t="s">
        <v>2664</v>
      </c>
      <c r="C146" s="155" t="s">
        <v>31</v>
      </c>
      <c r="D146" s="63"/>
      <c r="E146" s="138"/>
      <c r="F146" s="138"/>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7">
        <v>34</v>
      </c>
      <c r="B147" s="153" t="s">
        <v>2664</v>
      </c>
      <c r="C147" s="155" t="s">
        <v>31</v>
      </c>
      <c r="D147" s="63"/>
      <c r="E147" s="138"/>
      <c r="F147" s="138"/>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7">
        <v>35</v>
      </c>
      <c r="B148" s="153" t="s">
        <v>2664</v>
      </c>
      <c r="C148" s="155" t="s">
        <v>31</v>
      </c>
      <c r="D148" s="63"/>
      <c r="E148" s="138"/>
      <c r="F148" s="138"/>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7">
        <v>36</v>
      </c>
      <c r="B149" s="153" t="s">
        <v>2664</v>
      </c>
      <c r="C149" s="155" t="s">
        <v>31</v>
      </c>
      <c r="D149" s="63"/>
      <c r="E149" s="138"/>
      <c r="F149" s="138"/>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7">
        <v>37</v>
      </c>
      <c r="B150" s="153" t="s">
        <v>2664</v>
      </c>
      <c r="C150" s="155" t="s">
        <v>31</v>
      </c>
      <c r="D150" s="63"/>
      <c r="E150" s="138"/>
      <c r="F150" s="138"/>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7">
        <v>38</v>
      </c>
      <c r="B151" s="153" t="s">
        <v>2664</v>
      </c>
      <c r="C151" s="155" t="s">
        <v>31</v>
      </c>
      <c r="D151" s="63"/>
      <c r="E151" s="138"/>
      <c r="F151" s="138"/>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7">
        <v>39</v>
      </c>
      <c r="B152" s="153" t="s">
        <v>2664</v>
      </c>
      <c r="C152" s="155" t="s">
        <v>31</v>
      </c>
      <c r="D152" s="63"/>
      <c r="E152" s="138"/>
      <c r="F152" s="138"/>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7">
        <v>40</v>
      </c>
      <c r="B153" s="153" t="s">
        <v>2664</v>
      </c>
      <c r="C153" s="155" t="s">
        <v>31</v>
      </c>
      <c r="D153" s="63"/>
      <c r="E153" s="138"/>
      <c r="F153" s="138"/>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7">
        <v>41</v>
      </c>
      <c r="B154" s="153" t="s">
        <v>2664</v>
      </c>
      <c r="C154" s="155" t="s">
        <v>31</v>
      </c>
      <c r="D154" s="63"/>
      <c r="E154" s="138"/>
      <c r="F154" s="138"/>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7">
        <v>42</v>
      </c>
      <c r="B155" s="153" t="s">
        <v>2664</v>
      </c>
      <c r="C155" s="155" t="s">
        <v>31</v>
      </c>
      <c r="D155" s="63"/>
      <c r="E155" s="138"/>
      <c r="F155" s="138"/>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7">
        <v>43</v>
      </c>
      <c r="B156" s="153" t="s">
        <v>2664</v>
      </c>
      <c r="C156" s="155" t="s">
        <v>31</v>
      </c>
      <c r="D156" s="63"/>
      <c r="E156" s="138"/>
      <c r="F156" s="138"/>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7">
        <v>44</v>
      </c>
      <c r="B157" s="153" t="s">
        <v>2664</v>
      </c>
      <c r="C157" s="155" t="s">
        <v>31</v>
      </c>
      <c r="D157" s="63"/>
      <c r="E157" s="138"/>
      <c r="F157" s="138"/>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7">
        <v>45</v>
      </c>
      <c r="B158" s="153" t="s">
        <v>2664</v>
      </c>
      <c r="C158" s="155" t="s">
        <v>31</v>
      </c>
      <c r="D158" s="63"/>
      <c r="E158" s="138"/>
      <c r="F158" s="138"/>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7">
        <v>46</v>
      </c>
      <c r="B159" s="153" t="s">
        <v>2664</v>
      </c>
      <c r="C159" s="155" t="s">
        <v>31</v>
      </c>
      <c r="D159" s="63"/>
      <c r="E159" s="138"/>
      <c r="F159" s="138"/>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8">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9"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6"/>
      <c r="Z178" s="157" t="str">
        <f>IF(Y178&gt;0,SUM(E180+Y178),"")</f>
        <v/>
      </c>
      <c r="AA178" s="19"/>
      <c r="AB178" s="19"/>
    </row>
    <row r="179" spans="1:28" ht="23.25" x14ac:dyDescent="0.25">
      <c r="A179" s="9"/>
      <c r="B179" s="216" t="s">
        <v>2668</v>
      </c>
      <c r="C179" s="216"/>
      <c r="D179" s="216"/>
      <c r="E179" s="163">
        <v>0.02</v>
      </c>
      <c r="F179" s="162">
        <v>0</v>
      </c>
      <c r="G179" s="157" t="str">
        <f>IF(F179&gt;0,SUM(E179+F179),"")</f>
        <v/>
      </c>
      <c r="H179" s="5"/>
      <c r="I179" s="216" t="s">
        <v>2670</v>
      </c>
      <c r="J179" s="216"/>
      <c r="K179" s="216"/>
      <c r="L179" s="216"/>
      <c r="M179" s="164"/>
      <c r="O179" s="8"/>
      <c r="Q179" s="19"/>
      <c r="R179" s="151" t="str">
        <f>IF(M179&gt;0,SUM(L179+M179),"")</f>
        <v/>
      </c>
      <c r="T179" s="19"/>
      <c r="U179" s="172" t="s">
        <v>1166</v>
      </c>
      <c r="V179" s="172"/>
      <c r="W179" s="172"/>
      <c r="X179" s="24">
        <v>0.02</v>
      </c>
      <c r="Y179" s="156"/>
      <c r="Z179" s="157" t="str">
        <f>IF(Y179&gt;0,SUM(E181+Y179),"")</f>
        <v/>
      </c>
      <c r="AA179" s="19"/>
      <c r="AB179" s="19"/>
    </row>
    <row r="180" spans="1:28" ht="23.25" hidden="1" x14ac:dyDescent="0.25">
      <c r="A180" s="9"/>
      <c r="B180" s="196"/>
      <c r="C180" s="196"/>
      <c r="D180" s="196"/>
      <c r="E180" s="161"/>
      <c r="H180" s="5"/>
      <c r="I180" s="196"/>
      <c r="J180" s="196"/>
      <c r="K180" s="196"/>
      <c r="L180" s="196"/>
      <c r="M180" s="5"/>
      <c r="O180" s="8"/>
      <c r="Q180" s="19"/>
      <c r="R180" s="151" t="str">
        <f>IF(S180&gt;0,SUM(L180+S180),"")</f>
        <v/>
      </c>
      <c r="S180" s="156"/>
      <c r="T180" s="19"/>
      <c r="U180" s="172" t="s">
        <v>1167</v>
      </c>
      <c r="V180" s="172"/>
      <c r="W180" s="172"/>
      <c r="X180" s="24">
        <v>0.03</v>
      </c>
      <c r="Y180" s="156"/>
      <c r="Z180" s="157" t="str">
        <f>IF(Y180&gt;0,SUM(E182+Y180),"")</f>
        <v/>
      </c>
      <c r="AA180" s="19"/>
      <c r="AB180" s="19"/>
    </row>
    <row r="181" spans="1:28" ht="23.25" hidden="1" x14ac:dyDescent="0.25">
      <c r="A181" s="9"/>
      <c r="B181" s="196"/>
      <c r="C181" s="196"/>
      <c r="D181" s="196"/>
      <c r="E181" s="161"/>
      <c r="H181" s="5"/>
      <c r="I181" s="196"/>
      <c r="J181" s="196"/>
      <c r="K181" s="196"/>
      <c r="L181" s="196"/>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6"/>
      <c r="C182" s="196"/>
      <c r="D182" s="196"/>
      <c r="E182" s="161"/>
      <c r="H182" s="5"/>
      <c r="I182" s="196"/>
      <c r="J182" s="196"/>
      <c r="K182" s="196"/>
      <c r="L182" s="196"/>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1" t="s">
        <v>2636</v>
      </c>
      <c r="C192" s="231"/>
      <c r="E192" s="5" t="s">
        <v>20</v>
      </c>
      <c r="H192" s="26" t="s">
        <v>24</v>
      </c>
      <c r="J192" s="5" t="s">
        <v>2637</v>
      </c>
      <c r="K192" s="5"/>
      <c r="M192" s="5"/>
      <c r="N192" s="5"/>
      <c r="O192" s="8"/>
      <c r="Q192" s="146"/>
      <c r="R192" s="147"/>
      <c r="S192" s="147"/>
      <c r="T192" s="146"/>
    </row>
    <row r="193" spans="1:18" x14ac:dyDescent="0.25">
      <c r="A193" s="9"/>
      <c r="C193" s="118">
        <v>41962</v>
      </c>
      <c r="D193" s="5"/>
      <c r="E193" s="119">
        <v>1887</v>
      </c>
      <c r="F193" s="5"/>
      <c r="G193" s="5"/>
      <c r="H193" s="140" t="s">
        <v>2692</v>
      </c>
      <c r="J193" s="5"/>
      <c r="K193" s="120">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70" t="s">
        <v>2693</v>
      </c>
      <c r="J211" s="27" t="s">
        <v>2622</v>
      </c>
      <c r="K211" s="171" t="s">
        <v>2695</v>
      </c>
      <c r="L211" s="21"/>
      <c r="M211" s="21"/>
      <c r="N211" s="21"/>
      <c r="O211" s="8"/>
    </row>
    <row r="212" spans="1:15" x14ac:dyDescent="0.25">
      <c r="A212" s="9"/>
      <c r="B212" s="27" t="s">
        <v>2619</v>
      </c>
      <c r="C212" s="140" t="s">
        <v>2692</v>
      </c>
      <c r="D212" s="21"/>
      <c r="G212" s="27" t="s">
        <v>2621</v>
      </c>
      <c r="H212" s="170" t="s">
        <v>2694</v>
      </c>
      <c r="J212" s="27" t="s">
        <v>2623</v>
      </c>
      <c r="K212" s="171"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EDUARDO CAMARGO</cp:lastModifiedBy>
  <cp:lastPrinted>2020-11-20T15:12:35Z</cp:lastPrinted>
  <dcterms:created xsi:type="dcterms:W3CDTF">2020-10-14T21:57:42Z</dcterms:created>
  <dcterms:modified xsi:type="dcterms:W3CDTF">2020-12-29T22:06:43Z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