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RAICES\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2" l="1"/>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<sst xmlns="http://schemas.openxmlformats.org/spreadsheetml/2006/main" count="3128" uniqueCount="2692">
  <si>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</si>
  <si>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</si>
  <si>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</si>
  <si>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</si>
  <si>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</si>
  <si>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</si>
  <si>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</si>
  <si>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</si>
  <si>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</si>
  <si>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</si>
  <si>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</si>
  <si>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</si>
  <si>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</si>
  <si>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</si>
  <si>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</si>
  <si>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</si>
  <si>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</si>
  <si>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</si>
  <si>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</si>
  <si>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</si>
  <si>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</si>
  <si>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</si>
  <si>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</si>
  <si>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</si>
  <si>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</si>
  <si>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</si>
  <si>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</si>
  <si>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</si>
  <si>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</si>
  <si>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</si>
  <si>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</si>
  <si>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</si>
  <si>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</si>
  <si>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</si>
  <si>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</si>
  <si>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</si>
  <si>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</si>
  <si>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</si>
  <si>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</si>
  <si>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</si>
  <si>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</si>
  <si>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</si>
  <si>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</si>
  <si>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</si>
  <si>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</si>
  <si>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</si>
  <si>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</si>
  <si>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</si>
  <si>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</si>
  <si>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</si>
  <si>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</si>
  <si>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</si>
  <si>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</si>
  <si>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</si>
  <si>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</si>
  <si>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</si>
  <si>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</si>
  <si>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</si>
  <si>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</si>
  <si>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</si>
  <si>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</si>
  <si>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</si>
  <si>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</si>
  <si>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</si>
  <si>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</si>
  <si>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</si>
  <si>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</si>
  <si>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</si>
  <si>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</si>
  <si>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</si>
  <si>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</si>
  <si>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</si>
  <si>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</si>
  <si>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</si>
  <si>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</si>
  <si>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</si>
  <si>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</si>
  <si>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</si>
  <si>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</si>
  <si>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</si>
  <si>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</si>
  <si>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</si>
  <si>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</si>
  <si>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</si>
  <si>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</si>
  <si>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</si>
  <si>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</si>
  <si>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</si>
  <si>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</si>
  <si>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</si>
  <si>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</si>
  <si>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</si>
  <si>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</si>
  <si>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</si>
  <si>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</si>
  <si>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</si>
  <si>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</si>
  <si>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</si>
  <si>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</si>
  <si>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</si>
  <si>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</si>
  <si>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</si>
  <si>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</si>
  <si>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</si>
  <si>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</si>
  <si>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</si>
  <si>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</si>
  <si>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</si>
  <si>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</si>
  <si>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</si>
  <si>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</si>
  <si>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</si>
  <si>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</si>
  <si>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</si>
  <si>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</si>
  <si>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</si>
  <si>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</si>
  <si>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</si>
  <si>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</si>
  <si>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</si>
  <si>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</si>
  <si>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</si>
  <si>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</si>
  <si>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</si>
  <si>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</si>
  <si>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</si>
  <si>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</si>
  <si>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</si>
  <si>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</si>
  <si>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</si>
  <si>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</si>
  <si>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</si>
  <si>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</si>
  <si>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</si>
  <si>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</si>
  <si>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</si>
  <si>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</si>
  <si>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</si>
  <si>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</si>
  <si>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</si>
  <si>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</si>
  <si>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</si>
  <si>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</si>
  <si>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</si>
  <si>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</si>
  <si>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</si>
  <si>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</si>
  <si>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</si>
  <si>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</si>
  <si>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</si>
  <si>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</si>
  <si>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</si>
  <si>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</si>
  <si>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</si>
  <si>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</si>
  <si>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</si>
  <si>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</si>
  <si>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</si>
  <si>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</si>
  <si>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</si>
  <si>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</si>
  <si>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</si>
  <si>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</si>
  <si>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</si>
  <si>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</si>
  <si>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</si>
  <si>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</si>
  <si>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</si>
  <si>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</si>
  <si>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</si>
  <si>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</si>
  <si>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</si>
  <si>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</si>
  <si>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</si>
  <si>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</si>
  <si>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</si>
  <si>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</si>
  <si>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</si>
  <si>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</si>
  <si>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</si>
  <si>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</si>
  <si>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</si>
  <si>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</si>
  <si>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</si>
  <si>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</si>
  <si>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</si>
  <si>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</si>
  <si>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</si>
  <si>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</si>
  <si>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</si>
  <si>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</si>
  <si>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</si>
  <si>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</si>
  <si>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</si>
  <si>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</si>
  <si>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</si>
  <si>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</si>
  <si>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</si>
  <si>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</si>
  <si>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</si>
  <si>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</si>
  <si>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</si>
  <si>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</si>
  <si>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</si>
  <si>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</si>
  <si>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</si>
  <si>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</si>
  <si>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</si>
  <si>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</si>
  <si>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</si>
  <si>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</si>
  <si>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</si>
  <si>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</si>
  <si>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</si>
  <si>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</si>
  <si>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</si>
  <si>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</si>
  <si>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</si>
  <si>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</si>
  <si>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</si>
  <si>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</si>
  <si>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</si>
  <si>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</si>
  <si>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</si>
  <si>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</si>
  <si>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</si>
  <si>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</si>
  <si>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</si>
  <si>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</si>
  <si>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</si>
  <si>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</si>
  <si>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</si>
  <si>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</si>
  <si>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</si>
  <si>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</si>
  <si>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</si>
  <si>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</si>
  <si>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</si>
  <si>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</si>
  <si>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</si>
  <si>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</si>
  <si>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</si>
  <si>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</si>
  <si>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</si>
  <si>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</si>
  <si>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</si>
  <si>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</si>
  <si>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</si>
  <si>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</si>
  <si>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</si>
  <si>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</si>
  <si>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</si>
  <si>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</si>
  <si>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</si>
  <si>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</si>
  <si>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</si>
  <si>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</si>
  <si>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</si>
  <si>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</si>
  <si>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</si>
  <si>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</si>
  <si>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</si>
  <si>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</si>
  <si>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</si>
  <si>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</si>
  <si>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</si>
  <si>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</si>
  <si>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</si>
  <si>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</si>
  <si>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</si>
  <si>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</si>
  <si>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</si>
  <si>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</si>
  <si>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</si>
  <si>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</si>
  <si>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</si>
  <si>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</si>
  <si>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</si>
  <si>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</si>
  <si>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</si>
  <si>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</si>
  <si>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</si>
  <si>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</si>
  <si>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</si>
  <si>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</si>
  <si>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</si>
  <si>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</si>
  <si>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</si>
  <si>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</si>
  <si>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</si>
  <si>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</si>
  <si>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</si>
  <si>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</si>
  <si>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</si>
  <si>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</si>
  <si>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</si>
  <si>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</si>
  <si>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</si>
  <si>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</si>
  <si>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</si>
  <si>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</si>
  <si>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</si>
  <si>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</si>
  <si>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</si>
  <si>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</si>
  <si>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</si>
  <si>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</si>
  <si>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</si>
  <si>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</si>
  <si>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</si>
  <si>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</si>
  <si>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</si>
  <si>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</si>
  <si>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</si>
  <si>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</si>
  <si>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</si>
  <si>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</si>
  <si>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</si>
  <si>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</si>
  <si>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</si>
  <si>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</si>
  <si>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</si>
  <si>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</si>
  <si>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</si>
  <si>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</si>
  <si>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</si>
  <si>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</si>
  <si>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</si>
  <si>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</si>
  <si>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</si>
  <si>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</si>
  <si>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</si>
  <si>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</si>
  <si>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</si>
  <si>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</si>
  <si>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</si>
  <si>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</si>
  <si>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</si>
  <si>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</si>
  <si>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</si>
  <si>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</si>
  <si>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</si>
  <si>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</si>
  <si>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</si>
  <si>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</si>
  <si>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</si>
  <si>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</si>
  <si>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</si>
  <si>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</si>
  <si>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</si>
  <si>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</si>
  <si>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</si>
  <si>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</si>
  <si>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</si>
  <si>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</si>
  <si>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</si>
  <si>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</si>
  <si>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</si>
  <si>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</si>
  <si>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</si>
  <si>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</si>
  <si>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</si>
  <si>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</si>
  <si>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</si>
  <si>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</si>
  <si>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</si>
  <si>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</si>
  <si>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</si>
  <si>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</si>
  <si>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</si>
  <si>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</si>
  <si>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</si>
  <si>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</si>
  <si>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</si>
  <si>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</si>
  <si>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</si>
  <si>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</si>
  <si>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</si>
  <si>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</si>
  <si>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</si>
  <si>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</si>
  <si>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</si>
  <si>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</si>
  <si>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</si>
  <si>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</si>
  <si>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</si>
  <si>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</si>
  <si>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</si>
  <si>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</si>
  <si>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</si>
  <si>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</si>
  <si>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</si>
  <si>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</si>
  <si>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</si>
  <si>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</si>
  <si>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</si>
  <si>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</si>
  <si>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</si>
  <si>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</si>
  <si>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</si>
  <si>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</si>
  <si>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</si>
  <si>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</si>
  <si>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</si>
  <si>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</si>
  <si>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</si>
  <si>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</si>
  <si>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</si>
  <si>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</si>
  <si>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</si>
  <si>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</si>
  <si>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</si>
  <si>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</si>
  <si>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</si>
  <si>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</si>
  <si>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</si>
  <si>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</si>
  <si>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</si>
  <si>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</si>
  <si>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</si>
  <si>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</si>
  <si>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</si>
  <si>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</si>
  <si>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</si>
  <si>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</si>
  <si>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</si>
  <si>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</si>
  <si>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</si>
  <si>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</si>
  <si>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</si>
  <si>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</si>
  <si>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</si>
  <si>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</si>
  <si>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</si>
  <si>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</si>
  <si>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</si>
  <si>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</si>
  <si>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</si>
  <si>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</si>
  <si>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</si>
  <si>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</si>
  <si>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</si>
  <si>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</si>
  <si>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</si>
  <si>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</si>
  <si>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</si>
  <si>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</si>
  <si>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</si>
  <si>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</si>
  <si>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</si>
  <si>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</si>
  <si>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</si>
  <si>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</si>
  <si>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</si>
  <si>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</si>
  <si>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</si>
  <si>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</si>
  <si>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</si>
  <si>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</si>
  <si>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</si>
  <si>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</si>
  <si>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</si>
  <si>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</si>
  <si>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</si>
  <si>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</si>
  <si>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</si>
  <si>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</si>
  <si>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</si>
  <si>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</si>
  <si>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</si>
  <si>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</si>
  <si>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</si>
  <si>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</si>
  <si>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</si>
  <si>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</si>
  <si>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</si>
  <si>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</si>
  <si>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</si>
  <si>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</si>
  <si>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</si>
  <si>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</si>
  <si>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</si>
  <si>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</si>
  <si>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</si>
  <si>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</si>
  <si>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</si>
  <si>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</si>
  <si>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</si>
  <si>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</si>
  <si>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</si>
  <si>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</si>
  <si>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</si>
  <si>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</si>
  <si>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</si>
  <si>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</si>
  <si>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</si>
  <si>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</si>
  <si>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</si>
  <si>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</si>
  <si>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</si>
  <si>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</si>
  <si>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</si>
  <si>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</si>
  <si>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</si>
  <si>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</si>
  <si>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</si>
  <si>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</si>
  <si>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</si>
  <si>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</si>
  <si>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</si>
  <si>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</si>
  <si>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</si>
  <si>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</si>
  <si>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</si>
  <si>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</si>
  <si>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</si>
  <si>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</si>
  <si>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</si>
  <si>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</si>
  <si>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</si>
  <si>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</si>
  <si>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</si>
  <si>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</si>
  <si>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</si>
  <si>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</si>
  <si>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</si>
  <si>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</si>
  <si>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</si>
  <si>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</si>
  <si>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</si>
  <si>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</si>
  <si>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</si>
  <si>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</si>
  <si>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</si>
  <si>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</si>
  <si>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</si>
  <si>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</si>
  <si>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</si>
  <si>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</si>
  <si>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</si>
  <si>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</si>
  <si>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</si>
  <si>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</si>
  <si>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</si>
  <si>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</si>
  <si>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</si>
  <si>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</si>
  <si>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</si>
  <si>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</si>
  <si>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</si>
  <si>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</si>
  <si>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</si>
  <si>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</si>
  <si>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</si>
  <si>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</si>
  <si>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</si>
  <si>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</si>
  <si>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</si>
  <si>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</si>
  <si>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</si>
  <si>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</si>
  <si>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</si>
  <si>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</si>
  <si>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</si>
  <si>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</si>
  <si>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</si>
  <si>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</si>
  <si>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</si>
  <si>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</si>
  <si>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</si>
  <si>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</si>
  <si>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</si>
  <si>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</si>
  <si>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</si>
  <si>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</si>
  <si>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</si>
  <si>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</si>
  <si>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</si>
  <si>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</si>
  <si>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</si>
  <si>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</si>
  <si>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</si>
  <si>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</si>
  <si>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</si>
  <si>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</si>
  <si>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</si>
  <si>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</si>
  <si>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</si>
  <si>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</si>
  <si>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</si>
  <si>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</si>
  <si>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</si>
  <si>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</si>
  <si>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</si>
  <si>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</si>
  <si>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</si>
  <si>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</si>
  <si>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</si>
  <si>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</si>
  <si>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</si>
  <si>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</si>
  <si>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</si>
  <si>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</si>
  <si>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</si>
  <si>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</si>
  <si>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</si>
  <si>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</si>
  <si>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</si>
  <si>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</si>
  <si>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</si>
  <si>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</si>
  <si>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</si>
  <si>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</si>
  <si>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</si>
  <si>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</si>
  <si>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</si>
  <si>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</si>
  <si>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</si>
  <si>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</si>
  <si>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</si>
  <si>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</si>
  <si>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</si>
  <si>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</si>
  <si>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</si>
  <si>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</si>
  <si>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</si>
  <si>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</si>
  <si>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</si>
  <si>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</si>
  <si>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</si>
  <si>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</si>
  <si>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</si>
  <si>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</si>
  <si>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</si>
  <si>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</si>
  <si>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</si>
  <si>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</si>
  <si>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</si>
  <si>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</si>
  <si>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</si>
  <si>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</si>
  <si>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</si>
  <si>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</si>
  <si>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</si>
  <si>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</si>
  <si>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</si>
  <si>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</si>
  <si>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</si>
  <si>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</si>
  <si>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</si>
  <si>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</si>
  <si>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</si>
  <si>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</si>
  <si>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</si>
  <si>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</si>
  <si>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</si>
  <si>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</si>
  <si>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</si>
  <si>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</si>
  <si>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</si>
  <si>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</si>
  <si>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</si>
  <si>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</si>
  <si>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</si>
  <si>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</si>
  <si>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</si>
  <si>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</si>
  <si>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</si>
  <si>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</si>
  <si>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</si>
  <si>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</si>
  <si>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</si>
  <si>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</si>
  <si>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</si>
  <si>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</si>
  <si>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</si>
  <si>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</si>
  <si>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</si>
  <si>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</si>
  <si>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</si>
  <si>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</si>
  <si>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</si>
  <si>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</si>
  <si>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</si>
  <si>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</si>
  <si>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</si>
  <si>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</si>
  <si>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</si>
  <si>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</si>
  <si>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</si>
  <si>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</si>
  <si>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</si>
  <si>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</si>
  <si>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</si>
  <si>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</si>
  <si>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</si>
  <si>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</si>
  <si>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</si>
  <si>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</si>
  <si>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</si>
  <si>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</si>
  <si>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</si>
  <si>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</si>
  <si>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</si>
  <si>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</si>
  <si>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</si>
  <si>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</si>
  <si>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</si>
  <si>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</si>
  <si>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</si>
  <si>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</si>
  <si>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</si>
  <si>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</si>
  <si>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</si>
  <si>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</si>
  <si>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</si>
  <si>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</si>
  <si>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</si>
  <si>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</si>
  <si>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</si>
  <si>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</si>
  <si>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</si>
  <si>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</si>
  <si>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</si>
  <si>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</si>
  <si>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</si>
  <si>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</si>
  <si>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</si>
  <si>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</si>
  <si>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</si>
  <si>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</si>
  <si>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</si>
  <si>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</si>
  <si>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</si>
  <si>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</si>
  <si>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</si>
  <si>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</si>
  <si>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</si>
  <si>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</si>
  <si>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</si>
  <si>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</si>
  <si>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</si>
  <si>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</si>
  <si>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</si>
  <si>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</si>
  <si>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</si>
  <si>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</si>
  <si>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</si>
  <si>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</si>
  <si>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</si>
  <si>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</si>
  <si>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</si>
  <si>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</si>
  <si>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</si>
  <si>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</si>
  <si>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</si>
  <si>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</si>
  <si>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</si>
  <si>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</si>
  <si>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</si>
  <si>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</si>
  <si>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</si>
  <si>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</si>
  <si>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</si>
  <si>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</si>
  <si>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</si>
  <si>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</si>
  <si>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</si>
  <si>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</si>
  <si>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</si>
  <si>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</si>
  <si>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</si>
  <si>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</si>
  <si>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</si>
  <si>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</si>
  <si>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</si>
  <si>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</si>
  <si>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</si>
  <si>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</si>
  <si>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</si>
  <si>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</si>
  <si>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</si>
  <si>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</si>
  <si>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</si>
  <si>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</si>
  <si>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</si>
  <si>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</si>
  <si>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</si>
  <si>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</si>
  <si>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</si>
  <si>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</si>
  <si>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</si>
  <si>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</si>
  <si>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</si>
  <si>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</si>
  <si>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</si>
  <si>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</si>
  <si>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</si>
  <si>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</si>
  <si>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</si>
  <si>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</si>
  <si>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</si>
  <si>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</si>
  <si>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</si>
  <si>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</si>
  <si>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</si>
  <si>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</si>
  <si>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</si>
  <si>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</si>
  <si>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</si>
  <si>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</si>
  <si>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</si>
  <si>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</si>
  <si>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</si>
  <si>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</si>
  <si>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</si>
  <si>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</si>
  <si>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</si>
  <si>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</si>
  <si>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</si>
  <si>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</si>
  <si>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</si>
  <si>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</si>
  <si>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</si>
  <si>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</si>
  <si>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</si>
  <si>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</si>
  <si>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</si>
  <si>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</si>
  <si>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</si>
  <si>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</si>
  <si>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</si>
  <si>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</si>
  <si>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</si>
  <si>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</si>
  <si>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</si>
  <si>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</si>
  <si>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</si>
  <si>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</si>
  <si>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</si>
  <si>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</si>
  <si>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</si>
  <si>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</si>
  <si>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</si>
  <si>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</si>
  <si>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</si>
  <si>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</si>
  <si>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</si>
  <si>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</si>
  <si>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</si>
  <si>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</si>
  <si>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</si>
  <si>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</si>
  <si>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</si>
  <si>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</si>
  <si>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</si>
  <si>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</si>
  <si>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</si>
  <si>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</si>
  <si>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</si>
  <si>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</si>
  <si>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</si>
  <si>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</si>
  <si>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</si>
  <si>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</si>
  <si>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</si>
  <si>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</si>
  <si>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</si>
  <si>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</si>
  <si>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</si>
  <si>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</si>
  <si>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</si>
  <si>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</si>
  <si>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</si>
  <si>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</si>
  <si>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</si>
  <si>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</si>
  <si>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</si>
  <si>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</si>
  <si>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</si>
  <si>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</si>
  <si>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</si>
  <si>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</si>
  <si>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</si>
  <si>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</si>
  <si>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</si>
  <si>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</si>
  <si>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</si>
  <si>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</si>
  <si>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</si>
  <si>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</si>
  <si>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</si>
  <si>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</si>
  <si>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</si>
  <si>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</si>
  <si>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</si>
  <si>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</si>
  <si>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</si>
  <si>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</si>
  <si>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</si>
  <si>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</si>
  <si>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</si>
  <si>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</si>
  <si>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</si>
  <si>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</si>
  <si>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</si>
  <si>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</si>
  <si>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</si>
  <si>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</si>
  <si>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</si>
  <si>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</si>
  <si>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</si>
  <si>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</si>
  <si>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</si>
  <si>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</si>
  <si>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</si>
  <si>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</si>
  <si>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</si>
  <si>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</si>
  <si>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</si>
  <si>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</si>
  <si>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</si>
  <si>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</si>
  <si>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</si>
  <si>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</si>
  <si>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</si>
  <si>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</si>
  <si>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</si>
  <si>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</si>
  <si>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</si>
  <si>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</si>
  <si>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</si>
  <si>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</si>
  <si>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</si>
  <si>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</si>
  <si>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</si>
  <si>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</si>
  <si>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</si>
  <si>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</si>
  <si>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</si>
  <si>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</si>
  <si>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</si>
  <si>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</si>
  <si>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</si>
  <si>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</si>
  <si>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</si>
  <si>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</si>
  <si>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</si>
  <si>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</si>
  <si>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</si>
  <si>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</si>
  <si>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</si>
  <si>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</si>
  <si>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</si>
  <si>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</si>
  <si>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</si>
  <si>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</si>
  <si>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</si>
  <si>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</si>
  <si>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</si>
  <si>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</si>
  <si>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</si>
  <si>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</si>
  <si>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</si>
  <si>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</si>
  <si>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</si>
  <si>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</si>
  <si>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</si>
  <si>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</si>
  <si>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</si>
  <si>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</si>
  <si>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</si>
  <si>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</si>
  <si>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</si>
  <si>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</si>
  <si>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</si>
  <si>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</si>
  <si>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</si>
  <si>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</si>
  <si>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</si>
  <si>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</si>
  <si>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</si>
  <si>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</si>
  <si>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</si>
  <si>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</si>
  <si>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</si>
  <si>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</si>
  <si>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</si>
  <si>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</si>
  <si>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</si>
  <si>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</si>
  <si>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</si>
  <si>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</si>
  <si>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</si>
  <si>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</si>
  <si>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</si>
  <si>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</si>
  <si>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</si>
  <si>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</si>
  <si>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</si>
  <si>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</si>
  <si>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</si>
  <si>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</si>
  <si>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</si>
  <si>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</si>
  <si>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</si>
  <si>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</si>
  <si>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</si>
  <si>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</si>
  <si>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</si>
  <si>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</si>
  <si>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</si>
  <si>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</si>
  <si>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</si>
  <si>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</si>
  <si>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</si>
  <si>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</si>
  <si>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</si>
  <si>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</si>
  <si>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</si>
  <si>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</si>
  <si>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</si>
  <si>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</si>
  <si>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</si>
  <si>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</si>
  <si>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</si>
  <si>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</si>
  <si>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</si>
  <si>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</si>
  <si>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</si>
  <si>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</si>
  <si>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</si>
  <si>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</si>
  <si>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</si>
  <si>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</si>
  <si>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</si>
  <si>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</si>
  <si>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</si>
  <si>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</si>
  <si>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</si>
  <si>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</si>
  <si>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</si>
  <si>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</si>
  <si>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</si>
  <si>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</si>
  <si>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</si>
  <si>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</si>
  <si>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</si>
  <si>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</si>
  <si>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</si>
  <si>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</si>
  <si>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</si>
  <si>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</si>
  <si>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</si>
  <si>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</si>
  <si>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</si>
  <si>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</si>
  <si>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</si>
  <si>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</si>
  <si>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</si>
  <si>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</si>
  <si>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</si>
  <si>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</si>
  <si>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</si>
  <si>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</si>
  <si>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</si>
  <si>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</si>
  <si>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</si>
  <si>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</si>
  <si>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</si>
  <si>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</si>
  <si>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</si>
  <si>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</si>
  <si>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</si>
  <si>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</si>
  <si>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</si>
  <si>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</si>
  <si>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</si>
  <si>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</si>
  <si>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</si>
  <si>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</si>
  <si>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</si>
  <si>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</si>
  <si>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</si>
  <si>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</si>
  <si>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</si>
  <si>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</si>
  <si>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</si>
  <si>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</si>
  <si>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</si>
  <si>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</si>
  <si>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</si>
  <si>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</si>
  <si>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</si>
  <si>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</si>
  <si>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</si>
  <si>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</si>
  <si>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</si>
  <si>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</si>
  <si>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</si>
  <si>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</si>
  <si>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</si>
  <si>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</si>
  <si>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</si>
  <si>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</si>
  <si>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</si>
  <si>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</si>
  <si>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</si>
  <si>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</si>
  <si>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</si>
  <si>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</si>
  <si>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</si>
  <si>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</si>
  <si>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</si>
  <si>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</si>
  <si>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</si>
  <si>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</si>
  <si>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</si>
  <si>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</si>
  <si>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</si>
  <si>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</si>
  <si>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</si>
  <si>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</si>
  <si>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</si>
  <si>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</si>
  <si>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</si>
  <si>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</si>
  <si>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</si>
  <si>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</si>
  <si>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</si>
  <si>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</si>
  <si>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</si>
  <si>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</si>
  <si>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</si>
  <si>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</si>
  <si>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</si>
  <si>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</si>
  <si>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</si>
  <si>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</si>
  <si>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</si>
  <si>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</si>
  <si>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</si>
  <si>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</si>
  <si>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</si>
  <si>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</si>
  <si>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</si>
  <si>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</si>
  <si>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</si>
  <si>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</si>
  <si>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</si>
  <si>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</si>
  <si>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</si>
  <si>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</si>
  <si>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</si>
  <si>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</si>
  <si>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</si>
  <si>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</si>
  <si>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</si>
  <si>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</si>
  <si>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</si>
  <si>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</si>
  <si>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</si>
  <si>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</si>
  <si>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</si>
  <si>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</si>
  <si>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</si>
  <si>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</si>
  <si>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</si>
  <si>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</si>
  <si>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</si>
  <si>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</si>
  <si>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</si>
  <si>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</si>
  <si>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</si>
  <si>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</si>
  <si>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</si>
  <si>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</si>
  <si>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</si>
  <si>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</si>
  <si>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</si>
  <si>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</si>
  <si>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</si>
  <si>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</si>
  <si>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</si>
  <si>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</si>
  <si>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</si>
  <si>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</si>
  <si>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</si>
  <si>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</si>
  <si>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</si>
  <si>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</si>
  <si>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</si>
  <si>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</si>
  <si>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</si>
  <si>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</si>
  <si>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</si>
  <si>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</si>
  <si>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</si>
  <si>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</si>
  <si>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</si>
  <si>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</si>
  <si>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</si>
  <si>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</si>
  <si>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</si>
  <si>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</si>
  <si>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</si>
  <si>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</si>
  <si>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</si>
  <si>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</si>
  <si>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</si>
  <si>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</si>
  <si>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</si>
  <si>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</si>
  <si>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</si>
  <si>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</si>
  <si>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</si>
  <si>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</si>
  <si>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</si>
  <si>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</si>
  <si>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</si>
  <si>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</si>
  <si>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</si>
  <si>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</si>
  <si>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</si>
  <si>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</si>
  <si>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</si>
  <si>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</si>
  <si>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</si>
  <si>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</si>
  <si>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</si>
  <si>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</si>
  <si>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</si>
  <si>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</si>
  <si>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</si>
  <si>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</si>
  <si>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</si>
  <si>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</si>
  <si>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</si>
  <si>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</si>
  <si>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</si>
  <si>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</si>
  <si>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</si>
  <si>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</si>
  <si>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</si>
  <si>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</si>
  <si>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</si>
  <si>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</si>
  <si>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</si>
  <si>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</si>
  <si>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</si>
  <si>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</si>
  <si>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</si>
  <si>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</si>
  <si>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</si>
  <si>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</si>
  <si>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</si>
  <si>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</si>
  <si>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</si>
  <si>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</si>
  <si>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</si>
  <si>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</si>
  <si>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</si>
  <si>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</si>
  <si>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</si>
  <si>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</si>
  <si>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</si>
  <si>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</si>
  <si>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</si>
  <si>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</si>
  <si>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</si>
  <si>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</si>
  <si>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</si>
  <si>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</si>
  <si>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</si>
  <si>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</si>
  <si>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</si>
  <si>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</si>
  <si>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</si>
  <si>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</si>
  <si>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</si>
  <si>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</si>
  <si>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</si>
  <si>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</si>
  <si>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</si>
  <si>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</si>
  <si>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</si>
  <si>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</si>
  <si>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</si>
  <si>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</si>
  <si>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</si>
  <si>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</si>
  <si>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</si>
  <si>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</si>
  <si>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</si>
  <si>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</si>
  <si>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</si>
  <si>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</si>
  <si>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</si>
  <si>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</si>
  <si>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</si>
  <si>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</si>
  <si>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</si>
  <si>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</si>
  <si>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</si>
  <si>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</si>
  <si>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</si>
  <si>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</si>
  <si>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</si>
  <si>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</si>
  <si>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</si>
  <si>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</si>
  <si>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</si>
  <si>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</si>
  <si>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</si>
  <si>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</si>
  <si>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</si>
  <si>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</si>
  <si>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</si>
  <si>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</si>
  <si>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</si>
  <si>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</si>
  <si>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</si>
  <si>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</si>
  <si>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</si>
  <si>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</si>
  <si>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</si>
  <si>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</si>
  <si>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</si>
  <si>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</si>
  <si>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</si>
  <si>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</si>
  <si>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</si>
  <si>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</si>
  <si>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</si>
  <si>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</si>
  <si>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</si>
  <si>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</si>
  <si>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</si>
  <si>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</si>
  <si>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</si>
  <si>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</si>
  <si>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</si>
  <si>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</si>
  <si>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</si>
  <si>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</si>
  <si>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</si>
  <si>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</si>
  <si>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</si>
  <si>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</si>
  <si>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</si>
  <si>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</si>
  <si>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</si>
  <si>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</si>
  <si>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</si>
  <si>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</si>
  <si>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</si>
  <si>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</si>
  <si>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</si>
  <si>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</si>
  <si>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</si>
  <si>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</si>
  <si>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</si>
  <si>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</si>
  <si>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</si>
  <si>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</si>
  <si>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</si>
  <si>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</si>
  <si>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</si>
  <si>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</si>
  <si>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</si>
  <si>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</si>
  <si>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</si>
  <si>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</si>
  <si>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</si>
  <si>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</si>
  <si>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</si>
  <si>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</si>
  <si>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</si>
  <si>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</si>
  <si>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</si>
  <si>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</si>
  <si>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</si>
  <si>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</si>
  <si>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</si>
  <si>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</si>
  <si>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</si>
  <si>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</si>
  <si>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</si>
  <si>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</si>
  <si>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</si>
  <si>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</si>
  <si>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</si>
  <si>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</si>
  <si>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</si>
  <si>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</si>
  <si>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</si>
  <si>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</si>
  <si>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</si>
  <si>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</si>
  <si>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</si>
  <si>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</si>
  <si>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</si>
  <si>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</si>
  <si>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</si>
  <si>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</si>
  <si>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</si>
  <si>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</si>
  <si>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</si>
  <si>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</si>
  <si>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</si>
  <si>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</si>
  <si>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</si>
  <si>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</si>
  <si>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</si>
  <si>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</si>
  <si>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</si>
  <si>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</si>
  <si>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</si>
  <si>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</si>
  <si>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</si>
  <si>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</si>
  <si>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</si>
  <si>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</si>
  <si>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</si>
  <si>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</si>
  <si>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</si>
  <si>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</si>
  <si>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</si>
  <si>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</si>
  <si>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</si>
  <si>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</si>
  <si>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</si>
  <si>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</si>
  <si>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</si>
  <si>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</si>
  <si>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</si>
  <si>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</si>
  <si>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</si>
  <si>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</si>
  <si>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</si>
  <si>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</si>
  <si>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</si>
  <si>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</si>
  <si>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</si>
  <si>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</si>
  <si>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</si>
  <si>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</si>
  <si>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</si>
  <si>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</si>
  <si>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</si>
  <si>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</si>
  <si>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</si>
  <si>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</si>
  <si>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</si>
  <si>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</si>
  <si>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</si>
  <si>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</si>
  <si>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</si>
  <si>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</si>
  <si>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</si>
  <si>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</si>
  <si>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</si>
  <si>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</si>
  <si>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</si>
  <si>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</si>
  <si>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</si>
  <si>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</si>
  <si>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</si>
  <si>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</si>
  <si>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</si>
  <si>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</si>
  <si>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</si>
  <si>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</si>
  <si>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</si>
  <si>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</si>
  <si>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</si>
  <si>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</si>
  <si>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</si>
  <si>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</si>
  <si>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</si>
  <si>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</si>
  <si>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</si>
  <si>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</si>
  <si>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</si>
  <si>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</si>
  <si>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</si>
  <si>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</si>
  <si>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</si>
  <si>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</si>
  <si>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</si>
  <si>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</si>
  <si>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</si>
  <si>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</si>
  <si>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</si>
  <si>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</si>
  <si>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</si>
  <si>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</si>
  <si>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</si>
  <si>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</si>
  <si>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</si>
  <si>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</si>
  <si>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</si>
  <si>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</si>
  <si>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</si>
  <si>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</si>
  <si>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</si>
  <si>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</si>
  <si>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</si>
  <si>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</si>
  <si>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</si>
  <si>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</si>
  <si>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</si>
  <si>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</si>
  <si>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</si>
  <si>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</si>
  <si>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</si>
  <si>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</si>
  <si>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</si>
  <si>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</si>
  <si>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</si>
  <si>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</si>
  <si>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</si>
  <si>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</si>
  <si>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</si>
  <si>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</si>
  <si>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</si>
  <si>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</si>
  <si>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</si>
  <si>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</si>
  <si>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</si>
  <si>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</si>
  <si>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</si>
  <si>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</si>
  <si>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</si>
  <si>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</si>
  <si>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</si>
  <si>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</si>
  <si>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</si>
  <si>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</si>
  <si>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</si>
  <si>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</si>
  <si>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</si>
  <si>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</si>
  <si>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</si>
  <si>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</si>
  <si>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</si>
  <si>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</si>
  <si>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</si>
  <si>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</si>
  <si>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</si>
  <si>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</si>
  <si>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</si>
  <si>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</si>
  <si>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</si>
  <si>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</si>
  <si>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</si>
  <si>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</si>
  <si>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</si>
  <si>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</si>
  <si>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</si>
  <si>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</si>
  <si>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</si>
  <si>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</si>
  <si>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</si>
  <si>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</si>
  <si>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</si>
  <si>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</si>
  <si>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</si>
  <si>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</si>
  <si>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</si>
  <si>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</si>
  <si>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</si>
  <si>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</si>
  <si>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</si>
  <si>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</si>
  <si>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</si>
  <si>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</si>
  <si>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</si>
  <si>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</si>
  <si>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</si>
  <si>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</si>
  <si>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</si>
  <si>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</si>
  <si>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</si>
  <si>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</si>
  <si>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</si>
  <si>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</si>
  <si>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</si>
  <si>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</si>
  <si>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</si>
  <si>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</si>
  <si>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</si>
  <si>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</si>
  <si>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</si>
  <si>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</si>
  <si>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</si>
  <si>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</si>
  <si>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</si>
  <si>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</si>
  <si>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</si>
  <si>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</si>
  <si>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</si>
  <si>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</si>
  <si>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</si>
  <si>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</si>
  <si>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</si>
  <si>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</si>
  <si>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</si>
  <si>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</si>
  <si>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</si>
  <si>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</si>
  <si>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</si>
  <si>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</si>
  <si>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</si>
  <si>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</si>
  <si>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</si>
  <si>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</si>
  <si>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</si>
  <si>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</si>
  <si>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</si>
  <si>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</si>
  <si>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</si>
  <si>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</si>
  <si>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</si>
  <si>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</si>
  <si>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</si>
  <si>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</si>
  <si>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</si>
  <si>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</si>
  <si>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</si>
  <si>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</si>
  <si>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</si>
  <si>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</si>
  <si>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</si>
  <si>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</si>
  <si>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</si>
  <si>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</si>
  <si>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</si>
  <si>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</si>
  <si>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</si>
  <si>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</si>
  <si>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</si>
  <si>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</si>
  <si>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</si>
  <si>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</si>
  <si>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</si>
  <si>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</si>
  <si>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</si>
  <si>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</si>
  <si>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</si>
  <si>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</si>
  <si>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</si>
  <si>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</si>
  <si>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</si>
  <si>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</si>
  <si>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</si>
  <si>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</si>
  <si>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</si>
  <si>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</si>
  <si>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</si>
  <si>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</si>
  <si>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</si>
  <si>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</si>
  <si>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</si>
  <si>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</si>
  <si>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</si>
  <si>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</si>
  <si>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</si>
  <si>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</si>
  <si>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</si>
  <si>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</si>
  <si>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</si>
  <si>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</si>
  <si>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</si>
  <si>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</si>
  <si>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</si>
  <si>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</si>
  <si>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</si>
  <si>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</si>
  <si>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</si>
  <si>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</si>
  <si>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</si>
  <si>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</si>
  <si>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</si>
  <si>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</si>
  <si>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</si>
  <si>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</si>
  <si>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</si>
  <si>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</si>
  <si>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</si>
  <si>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</si>
  <si>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</si>
  <si>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</si>
  <si>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</si>
  <si>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</si>
  <si>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</si>
  <si>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</si>
  <si>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</si>
  <si>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</si>
  <si>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</si>
  <si>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</si>
  <si>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</si>
  <si>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</si>
  <si>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</si>
  <si>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</si>
  <si>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</si>
  <si>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</si>
  <si>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</si>
  <si>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</si>
  <si>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</si>
  <si>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</si>
  <si>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</si>
  <si>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</si>
  <si>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</si>
  <si>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</si>
  <si>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</si>
  <si>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</si>
  <si>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</si>
  <si>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</si>
  <si>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</si>
  <si>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</si>
  <si>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</si>
  <si>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</si>
  <si>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</si>
  <si>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</si>
  <si>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</si>
  <si>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</si>
  <si>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</si>
  <si>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</si>
  <si>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</si>
  <si>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</si>
  <si>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</si>
  <si>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</si>
  <si>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</si>
  <si>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</si>
  <si>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</si>
  <si>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</si>
  <si>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</si>
  <si>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</si>
  <si>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</si>
  <si>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</si>
  <si>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</si>
  <si>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</si>
  <si>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</si>
  <si>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</si>
  <si>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</si>
  <si>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</si>
  <si>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</si>
  <si>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</si>
  <si>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</si>
  <si>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</si>
  <si>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</si>
  <si>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</si>
  <si>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</si>
  <si>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</si>
  <si>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</si>
  <si>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</si>
  <si>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</si>
  <si>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</si>
  <si>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</si>
  <si>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</si>
  <si>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</si>
  <si>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</si>
  <si>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</si>
  <si>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</si>
  <si>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</si>
  <si>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</si>
  <si>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</si>
  <si>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</si>
  <si>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</si>
  <si>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</si>
  <si>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</si>
  <si>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</si>
  <si>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</si>
  <si>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</si>
  <si>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</si>
  <si>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</si>
  <si>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</si>
  <si>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</si>
  <si>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</si>
  <si>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</si>
  <si>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</si>
  <si>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</si>
  <si>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</si>
  <si>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</si>
  <si>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</si>
  <si>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</si>
  <si>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</si>
  <si>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</si>
  <si>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</si>
  <si>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</si>
  <si>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</si>
  <si>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</si>
  <si>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</si>
  <si>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</si>
  <si>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</si>
  <si>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</si>
  <si>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</si>
  <si>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</si>
  <si>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</si>
  <si>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</si>
  <si>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</si>
  <si>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</si>
  <si>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</si>
  <si>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</si>
  <si>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</si>
  <si>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</si>
  <si>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</si>
  <si>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</si>
  <si>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</si>
  <si>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</si>
  <si>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</si>
  <si>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</si>
  <si>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</si>
  <si>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</si>
  <si>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</si>
  <si>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</si>
  <si>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</si>
  <si>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</si>
  <si>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</si>
  <si>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</si>
  <si>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</si>
  <si>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</si>
  <si>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</si>
  <si>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</si>
  <si>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</si>
  <si>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</si>
  <si>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</si>
  <si>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</si>
  <si>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</si>
  <si>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</si>
  <si>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</si>
  <si>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</si>
  <si>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</si>
  <si>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</si>
  <si>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</si>
  <si>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</si>
  <si>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</si>
  <si>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</si>
  <si>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</si>
  <si>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</si>
  <si>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</si>
  <si>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</si>
  <si>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</si>
  <si>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</si>
  <si>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</si>
  <si>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</si>
  <si>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</si>
  <si>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</si>
  <si>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</si>
  <si>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</si>
  <si>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</si>
  <si>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</si>
  <si>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</si>
  <si>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</si>
  <si>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</si>
  <si>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</si>
  <si>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</si>
  <si>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</si>
  <si>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</si>
  <si>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</si>
  <si>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</si>
  <si>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</si>
  <si>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</si>
  <si>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</si>
  <si>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</si>
  <si>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</si>
  <si>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</si>
  <si>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</si>
  <si>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</si>
  <si>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</si>
  <si>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</si>
  <si>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</si>
  <si>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</si>
  <si>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</si>
  <si>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</si>
  <si>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</si>
  <si>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</si>
  <si>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</si>
  <si>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</si>
  <si>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</si>
  <si>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</si>
  <si>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</si>
  <si>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</si>
  <si>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</si>
  <si>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</si>
  <si>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</si>
  <si>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</si>
  <si>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</si>
  <si>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</si>
  <si>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</si>
  <si>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</si>
  <si>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</si>
  <si>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</si>
  <si>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</si>
  <si>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</si>
  <si>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</si>
  <si>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</si>
  <si>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</si>
  <si>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</si>
  <si>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</si>
  <si>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</si>
  <si>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</si>
  <si>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</si>
  <si>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</si>
  <si>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</si>
  <si>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</si>
  <si>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</si>
  <si>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</si>
  <si>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</si>
  <si>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</si>
  <si>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</si>
  <si>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</si>
  <si>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</si>
  <si>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</si>
  <si>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</si>
  <si>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</si>
  <si>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</si>
  <si>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</si>
  <si>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</si>
  <si>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</si>
  <si>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</si>
  <si>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</si>
  <si>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</si>
  <si>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</si>
  <si>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</si>
  <si>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</si>
  <si>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</si>
  <si>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</si>
  <si>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</si>
  <si>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</si>
  <si>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</si>
  <si>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</si>
  <si>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</si>
  <si>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</si>
  <si>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</si>
  <si>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</si>
  <si>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</si>
  <si>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</si>
  <si>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</si>
  <si>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</si>
  <si>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</si>
  <si>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</si>
  <si>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</si>
  <si>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</si>
  <si>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</si>
  <si>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</si>
  <si>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</si>
  <si>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</si>
  <si>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</si>
  <si>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</si>
  <si>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</si>
  <si>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</si>
  <si>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</si>
  <si>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</si>
  <si>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</si>
  <si>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</si>
  <si>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</si>
  <si>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</si>
  <si>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</si>
  <si>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</si>
  <si>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</si>
  <si>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</si>
  <si>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</si>
  <si>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</si>
  <si>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</si>
  <si>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</si>
  <si>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</si>
  <si>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</si>
  <si>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</si>
  <si>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</si>
  <si>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</si>
  <si>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</si>
  <si>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</si>
  <si>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</si>
  <si>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</si>
  <si>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</si>
  <si>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</si>
  <si>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</si>
  <si>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</si>
  <si>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</si>
  <si>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</si>
  <si>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</si>
  <si>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</si>
  <si>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</si>
  <si>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</si>
  <si>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</si>
  <si>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</si>
  <si>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</si>
  <si>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</si>
  <si>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</si>
  <si>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</si>
  <si>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</si>
  <si>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</si>
  <si>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</si>
  <si>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</si>
  <si>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</si>
  <si>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</si>
  <si>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</si>
  <si>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</si>
  <si>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</si>
  <si>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</si>
  <si>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</si>
  <si>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</si>
  <si>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</si>
  <si>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</si>
  <si>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</si>
  <si>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</si>
  <si>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</si>
  <si>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</si>
  <si>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</si>
  <si>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</si>
  <si>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</si>
  <si>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</si>
  <si>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</si>
  <si>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</si>
  <si>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</si>
  <si>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</si>
  <si>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</si>
  <si>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</si>
  <si>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</si>
  <si>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</si>
  <si>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</si>
  <si>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</si>
  <si>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</si>
  <si>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</si>
  <si>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</si>
  <si>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</si>
  <si>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</si>
  <si>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</si>
  <si>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</si>
  <si>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</si>
  <si>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</si>
  <si>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</si>
  <si>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</si>
  <si>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</si>
  <si>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</si>
  <si>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</si>
  <si>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</si>
  <si>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</si>
  <si>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</si>
  <si>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</si>
  <si>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</si>
  <si>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</si>
  <si>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</si>
  <si>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</si>
  <si>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</si>
  <si>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</si>
  <si>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</si>
  <si>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</si>
  <si>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</si>
  <si>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</si>
  <si>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</si>
  <si>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</si>
  <si>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</si>
  <si>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</si>
  <si>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</si>
  <si>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</si>
  <si>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</si>
  <si>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</si>
  <si>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</si>
  <si>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</si>
  <si>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</si>
  <si>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</si>
  <si>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</si>
  <si>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</si>
  <si>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</si>
  <si>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</si>
  <si>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</si>
  <si>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</si>
  <si>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</si>
  <si>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</si>
  <si>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</si>
  <si>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</si>
  <si>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</si>
  <si>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</si>
  <si>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</si>
  <si>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</si>
  <si>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</si>
  <si>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</si>
  <si>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</si>
  <si>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</si>
  <si>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</si>
  <si>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</si>
  <si>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</si>
  <si>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</si>
  <si>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</si>
  <si>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</si>
  <si>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</si>
  <si>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</si>
  <si>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</si>
  <si>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</si>
  <si>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</si>
  <si>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</si>
  <si>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</si>
  <si>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</si>
  <si>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</si>
  <si>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</si>
  <si>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</si>
  <si>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</si>
  <si>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</si>
  <si>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</si>
  <si>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</si>
  <si>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</si>
  <si>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</si>
  <si>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</si>
  <si>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</si>
  <si>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</si>
  <si>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</si>
  <si>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</si>
  <si>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</si>
  <si>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</si>
  <si>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</si>
  <si>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</si>
  <si>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</si>
  <si>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</si>
  <si>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</si>
  <si>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</si>
  <si>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</si>
  <si>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</si>
  <si>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</si>
  <si>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</si>
  <si>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</si>
  <si>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</si>
  <si>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</si>
  <si>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</si>
  <si>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</si>
  <si>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</si>
  <si>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</si>
  <si>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</si>
  <si>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</si>
  <si>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</si>
  <si>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</si>
  <si>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</si>
  <si>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</si>
  <si>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</si>
  <si>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</si>
  <si>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</si>
  <si>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</si>
  <si>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</si>
  <si>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</si>
  <si>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</si>
  <si>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</si>
  <si>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</si>
  <si>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</si>
  <si>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</si>
  <si>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</si>
  <si>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</si>
  <si>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</si>
  <si>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</si>
  <si>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</si>
  <si>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</si>
  <si>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</si>
  <si>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</si>
  <si>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</si>
  <si>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</si>
  <si>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</si>
  <si>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</si>
  <si>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</si>
  <si>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</si>
  <si>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</si>
  <si>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</si>
  <si>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</si>
  <si>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</si>
  <si>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</si>
  <si>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</si>
  <si>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</si>
  <si>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</si>
  <si>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</si>
  <si>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</si>
  <si>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</si>
  <si>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</si>
  <si>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</si>
  <si>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</si>
  <si>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</si>
  <si>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</si>
  <si>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</si>
  <si>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</si>
  <si>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</si>
  <si>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</si>
  <si>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</si>
  <si>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</si>
  <si>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</si>
  <si>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</si>
  <si>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</si>
  <si>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</si>
  <si>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</si>
  <si>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</si>
  <si>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</si>
  <si>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</si>
  <si>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</si>
  <si>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</si>
  <si>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</si>
  <si>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</si>
  <si>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</si>
  <si>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</si>
  <si>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</si>
  <si>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</si>
  <si>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</si>
  <si>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</si>
  <si>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</si>
  <si>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</si>
  <si>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</si>
  <si>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</si>
  <si>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</si>
  <si>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</si>
  <si>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</si>
  <si>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</si>
  <si>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</si>
  <si>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</si>
  <si>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</si>
  <si>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</si>
  <si>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</si>
  <si>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</si>
  <si>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</si>
  <si>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</si>
  <si>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</si>
  <si>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</si>
  <si>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</si>
  <si>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</si>
  <si>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</si>
  <si>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</si>
  <si>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</si>
  <si>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</si>
  <si>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</si>
  <si>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</si>
  <si>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</si>
  <si>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</si>
  <si>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</si>
  <si>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</si>
  <si>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</si>
  <si>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</si>
  <si>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</si>
  <si>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</si>
  <si>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</si>
  <si>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</si>
  <si>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</si>
  <si>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</si>
  <si>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</si>
  <si>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</si>
  <si>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</si>
  <si>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</si>
  <si>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</si>
  <si>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</si>
  <si>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</si>
  <si>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</si>
  <si>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</si>
  <si>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</si>
  <si>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</si>
  <si>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</si>
  <si>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</si>
  <si>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</si>
  <si>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</si>
  <si>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</si>
  <si>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</si>
  <si>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</si>
  <si>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</si>
  <si>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</si>
  <si>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</si>
  <si>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</si>
  <si>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</si>
  <si>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</si>
  <si>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</si>
  <si>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</si>
  <si>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</si>
  <si>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</si>
  <si>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</si>
  <si>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</si>
  <si>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</si>
  <si>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</si>
  <si>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</si>
  <si>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</si>
  <si>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</si>
  <si>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</si>
  <si>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</si>
  <si>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</si>
  <si>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</si>
  <si>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</si>
  <si>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</si>
  <si>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</si>
  <si>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</si>
  <si>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</si>
  <si>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</si>
  <si>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</si>
  <si>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</si>
  <si>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</si>
  <si>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</si>
  <si>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</si>
  <si>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</si>
  <si>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</si>
  <si>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</si>
  <si>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</si>
  <si>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</si>
  <si>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</si>
  <si>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</si>
  <si>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</si>
  <si>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</si>
  <si>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</si>
  <si>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</si>
  <si>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</si>
  <si>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</si>
  <si>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</si>
  <si>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</si>
  <si>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</si>
  <si>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</si>
  <si>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</si>
  <si>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</si>
  <si>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</si>
  <si>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</si>
  <si>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</si>
  <si>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</si>
  <si>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</si>
  <si>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</si>
  <si>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</si>
  <si>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</si>
  <si>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</si>
  <si>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</si>
  <si>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</si>
  <si>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</si>
  <si>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</si>
  <si>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</si>
  <si>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</si>
  <si>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</si>
  <si>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</si>
  <si>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</si>
  <si>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</si>
  <si>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</si>
  <si>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</si>
  <si>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</si>
  <si>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</si>
  <si>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</si>
  <si>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</si>
  <si>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</si>
  <si>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</si>
  <si>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</si>
  <si>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</si>
  <si>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</si>
  <si>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</si>
  <si>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</si>
  <si>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</si>
  <si>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</si>
  <si>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</si>
  <si>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</si>
  <si>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</si>
  <si>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</si>
  <si>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</si>
  <si>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</si>
  <si>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</si>
  <si>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</si>
  <si>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</si>
  <si>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</si>
  <si>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</si>
  <si>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</si>
  <si>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</si>
  <si>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</si>
  <si>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</si>
  <si>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</si>
  <si>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</si>
  <si>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</si>
  <si>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</si>
  <si>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</si>
  <si>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</si>
  <si>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</si>
  <si>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</si>
  <si>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</si>
  <si>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</si>
  <si>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</si>
  <si>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</si>
  <si>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</si>
  <si>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</si>
  <si>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</si>
  <si>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</si>
  <si>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</si>
  <si>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</si>
  <si>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</si>
  <si>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</si>
  <si>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</si>
  <si>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</si>
  <si>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</si>
  <si>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</si>
  <si>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</si>
  <si>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</si>
  <si>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</si>
  <si>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</si>
  <si>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</si>
  <si>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</si>
  <si>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</si>
  <si>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</si>
  <si>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</si>
  <si>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</si>
  <si>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</si>
  <si>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</si>
  <si>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</si>
  <si>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</si>
  <si>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</si>
  <si>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</si>
  <si>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</si>
  <si>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</si>
  <si>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</si>
  <si>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</si>
  <si>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</si>
  <si>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</si>
  <si>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</si>
  <si>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</si>
  <si>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</si>
  <si>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</si>
  <si>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</si>
  <si>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</si>
  <si>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</si>
  <si>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</si>
  <si>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</si>
  <si>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</si>
  <si>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</si>
  <si>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</si>
  <si>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</si>
  <si>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</si>
  <si>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</si>
  <si>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</si>
  <si>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</si>
  <si>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</si>
  <si>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</si>
  <si>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</si>
  <si>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</si>
  <si>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</si>
  <si>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</si>
  <si>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</si>
  <si>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</si>
  <si>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</si>
  <si>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</si>
  <si>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</si>
  <si>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</si>
  <si>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</si>
  <si>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</si>
  <si>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</si>
  <si>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</si>
  <si>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</si>
  <si>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</si>
  <si>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</si>
  <si>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</si>
  <si>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</si>
  <si>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</si>
  <si>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</si>
  <si>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</si>
  <si>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</si>
  <si>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</si>
  <si>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</si>
  <si>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</si>
  <si>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</si>
  <si>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</si>
  <si>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</si>
  <si>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</si>
  <si>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</si>
  <si>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</si>
  <si>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</si>
  <si>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</si>
  <si>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</si>
  <si>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</si>
  <si>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</si>
  <si>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</si>
  <si>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</si>
  <si>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</si>
  <si>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</si>
  <si>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</si>
  <si>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</si>
  <si>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</si>
  <si>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</si>
  <si>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</si>
  <si>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</si>
  <si>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</si>
  <si>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</si>
  <si>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</si>
  <si>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</si>
  <si>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</si>
  <si>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</si>
  <si>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</si>
  <si>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</si>
  <si>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</si>
  <si>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</si>
  <si>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</si>
  <si>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</si>
  <si>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</si>
  <si>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</si>
  <si>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</si>
  <si>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</si>
  <si>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</si>
  <si>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</si>
  <si>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</si>
  <si>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</si>
  <si>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</si>
  <si>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</si>
  <si>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</si>
  <si>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</si>
  <si>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</si>
  <si>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</si>
  <si>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</si>
  <si>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</si>
  <si>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</si>
  <si>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</si>
  <si>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</si>
  <si>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</si>
  <si>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</si>
  <si>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</si>
  <si>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</si>
  <si>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</si>
  <si>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</si>
  <si>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</si>
  <si>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</si>
  <si>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</si>
  <si>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</si>
  <si>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</si>
  <si>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</si>
  <si>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</si>
  <si>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</si>
  <si>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</si>
  <si>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</si>
  <si>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</si>
  <si>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</si>
  <si>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</si>
  <si>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</si>
  <si>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</si>
  <si>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</si>
  <si>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</si>
  <si>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</si>
  <si>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</si>
  <si>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</si>
  <si>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</si>
  <si>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</si>
  <si>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</si>
  <si>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</si>
  <si>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</si>
  <si>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</si>
  <si>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</si>
  <si>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</si>
  <si>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</si>
  <si>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</si>
  <si>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</si>
  <si>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</si>
  <si>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</si>
  <si>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</si>
  <si>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</si>
  <si>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</si>
  <si>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</si>
  <si>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</si>
  <si>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</si>
  <si>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</si>
  <si>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</si>
  <si>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</si>
  <si>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</si>
  <si>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</si>
  <si>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</si>
  <si>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</si>
  <si>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</si>
  <si>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</si>
  <si>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</si>
  <si>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</si>
  <si>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</si>
  <si>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</si>
  <si>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</si>
  <si>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</si>
  <si>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</si>
  <si>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</si>
  <si>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</si>
  <si>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</si>
  <si>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</si>
  <si>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</si>
  <si>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</si>
  <si>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</si>
  <si>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</si>
  <si>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</si>
  <si>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</si>
  <si>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</si>
  <si>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</si>
  <si>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</si>
  <si>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</si>
  <si>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</si>
  <si>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</si>
  <si>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</si>
  <si>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</si>
  <si>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</si>
  <si>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</si>
  <si>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</si>
  <si>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</si>
  <si>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</si>
  <si>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</si>
  <si>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</si>
  <si>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</si>
  <si>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</si>
  <si>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</si>
  <si>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</si>
  <si>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</si>
  <si>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</si>
  <si>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</si>
  <si>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</si>
  <si>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</si>
  <si>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</si>
  <si>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</si>
  <si>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</si>
  <si>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</si>
  <si>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</si>
  <si>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</si>
  <si>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</si>
  <si>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</si>
  <si>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</si>
  <si>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</si>
  <si>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</si>
  <si>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</si>
  <si>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</si>
  <si>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</si>
  <si>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</si>
  <si>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</si>
  <si>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</si>
  <si>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</si>
  <si>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</si>
  <si>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</si>
  <si>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</si>
  <si>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</si>
  <si>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</si>
  <si>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</si>
  <si>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</si>
  <si>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</si>
  <si>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</si>
  <si>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</si>
  <si>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</si>
  <si>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</si>
  <si>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</si>
  <si>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</si>
  <si>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</si>
  <si>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</si>
  <si>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</si>
  <si>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</si>
  <si>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</si>
  <si>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</si>
  <si>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</si>
  <si>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</si>
  <si>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</si>
  <si>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</si>
  <si>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</si>
  <si>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</si>
  <si>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</si>
  <si>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</si>
  <si>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</si>
  <si>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</si>
  <si>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</si>
  <si>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</si>
  <si>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</si>
  <si>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</si>
  <si>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</si>
  <si>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</si>
  <si>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</si>
  <si>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</si>
  <si>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</si>
  <si>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</si>
  <si>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</si>
  <si>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</si>
  <si>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</si>
  <si>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</si>
  <si>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</si>
  <si>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</si>
  <si>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</si>
  <si>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</si>
  <si>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</si>
  <si>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</si>
  <si>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</si>
  <si>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</si>
  <si>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</si>
  <si>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</si>
  <si>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</si>
  <si>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</si>
  <si>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</si>
  <si>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</si>
  <si>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</si>
  <si>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</si>
  <si>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</si>
  <si>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</si>
  <si>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</si>
  <si>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</si>
  <si>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03-2015</t>
  </si>
  <si>
    <t>ATENCION INTEGRAL EN EDUCACION INICIAL A NIÑO Y NIÑAS DE 0 A 5 AÑOS 11 MESES EN FAMILIAS EN CONDICIONES DE VULNERABILIDAD Y VICTIMAS DEL CONFLICTO ARMADO EN LA ZONA RURAL ALTO MIRA Y FRONTERA DEL MUNICIPIO DE TUMACO.</t>
  </si>
  <si>
    <t>WENDY JOHANNA ORTIZ OCHOA</t>
  </si>
  <si>
    <t>AVENIDA LA PLAYA BARRIO EL TRIUNFO CASA 3-68 SEGUNDO PISO</t>
  </si>
  <si>
    <t>asociacionraices2014@gmail.com</t>
  </si>
  <si>
    <t>INSTITUCION EDUCATIVA LICEO DEL PACIFICO</t>
  </si>
  <si>
    <t>INSTITUCION EDUCATIVA EL CANAL</t>
  </si>
  <si>
    <t>002</t>
  </si>
  <si>
    <t>003</t>
  </si>
  <si>
    <t>004</t>
  </si>
  <si>
    <t>PROMOVER EL CUIDADO Y LA PROTECCION DE LOS 42 NIÑOS Y NIÑAS MENORES DE 5 AÑOS; QUE ASISTEN A LA INSTITUCION EDUCATIVA LICEO DEL PACIFICO, A TRAVES DE ACCIONES PEDAGOGICAS PARA EL GOCE EFECTIVO DE SUS DERECHOS CON LA PARTICIPACION ACTIVA DE SUS FAMILIAS</t>
  </si>
  <si>
    <t>2018-008</t>
  </si>
  <si>
    <t>2018-014</t>
  </si>
  <si>
    <t>ATENCION INTEGRAL EN EDUCACION INICIAL Y NUTRICION A MENORES DE 5 AÑOS Y SUS FAMILIA</t>
  </si>
  <si>
    <t>2021-52-10001374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</si>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</sst>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2" zoomScale="85" zoomScaleNormal="8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900637250</v>
      </c>
      <c r="C20" s="5"/>
      <c r="D20" s="73"/>
      <c r="E20" s="5"/>
      <c r="F20" s="5"/>
      <c r="G20" s="5"/>
      <c r="H20" s="184"/>
      <c r="I20" s="144" t="s">
        <v>110</v>
      </c>
      <c r="J20" s="145" t="s">
        <v>792</v>
      </c>
      <c r="K20" s="146">
        <v>2341073322</v>
      </c>
      <c r="L20" s="147"/>
      <c r="M20" s="147">
        <v>44561</v>
      </c>
      <c r="N20" s="132">
        <f>+(M20-L20)/30</f>
        <v>1485.3666666666666</v>
      </c>
      <c r="O20" s="135"/>
      <c r="U20" s="131"/>
      <c r="V20" s="105">
        <f ca="1">NOW()</f>
        <v>44194.711589699073</v>
      </c>
      <c r="W20" s="105">
        <f ca="1">NOW()</f>
        <v>44194.711589699073</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ASOCIACIÓN RAICES PACIFICAS DE NARIÑO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2681</v>
      </c>
      <c r="C48" s="111" t="s">
        <v>31</v>
      </c>
      <c r="D48" s="119" t="s">
        <v>2683</v>
      </c>
      <c r="E48" s="173">
        <v>42709</v>
      </c>
      <c r="F48" s="173">
        <v>43075</v>
      </c>
      <c r="G48" s="155">
        <f>IF(AND(E48&lt;&gt;"",F48&lt;&gt;""),((F48-E48)/30),"")</f>
        <v>12.2</v>
      </c>
      <c r="H48" s="120" t="s">
        <v>2686</v>
      </c>
      <c r="I48" s="119" t="s">
        <v>110</v>
      </c>
      <c r="J48" s="119" t="s">
        <v>572</v>
      </c>
      <c r="K48" s="121">
        <v>10000000</v>
      </c>
      <c r="L48" s="122" t="s">
        <v>1148</v>
      </c>
      <c r="M48" s="116">
        <f>+IF(L48="No",1,IF(L48="Si","Ingrese %",""))</f>
        <v>1</v>
      </c>
      <c r="N48" s="114" t="s">
        <v>27</v>
      </c>
      <c r="O48" s="114" t="s">
        <v>26</v>
      </c>
      <c r="P48" s="78"/>
    </row>
    <row r="49" spans="1:16" s="6" customFormat="1" ht="24.75" customHeight="1" x14ac:dyDescent="0.25">
      <c r="A49" s="140">
        <v>2</v>
      </c>
      <c r="B49" s="120" t="s">
        <v>2682</v>
      </c>
      <c r="C49" s="111" t="s">
        <v>31</v>
      </c>
      <c r="D49" s="119" t="s">
        <v>2683</v>
      </c>
      <c r="E49" s="173">
        <v>42384</v>
      </c>
      <c r="F49" s="173">
        <v>42750</v>
      </c>
      <c r="G49" s="155">
        <f t="shared" ref="G49:G50" si="2">IF(AND(E49&lt;&gt;"",F49&lt;&gt;""),((F49-E49)/30),"")</f>
        <v>12.2</v>
      </c>
      <c r="H49" s="174" t="s">
        <v>2686</v>
      </c>
      <c r="I49" s="119" t="s">
        <v>110</v>
      </c>
      <c r="J49" s="119" t="s">
        <v>782</v>
      </c>
      <c r="K49" s="121">
        <v>7000000</v>
      </c>
      <c r="L49" s="122" t="s">
        <v>1148</v>
      </c>
      <c r="M49" s="116">
        <f t="shared" ref="M49:M51" si="3">+IF(L49="No",1,IF(L49="Si","Ingrese %",""))</f>
        <v>1</v>
      </c>
      <c r="N49" s="114" t="s">
        <v>27</v>
      </c>
      <c r="O49" s="114" t="s">
        <v>26</v>
      </c>
      <c r="P49" s="78"/>
    </row>
    <row r="50" spans="1:16" s="6" customFormat="1" ht="24.75" customHeight="1" x14ac:dyDescent="0.25">
      <c r="A50" s="140">
        <v>3</v>
      </c>
      <c r="B50" s="120" t="s">
        <v>2682</v>
      </c>
      <c r="C50" s="111" t="s">
        <v>31</v>
      </c>
      <c r="D50" s="119" t="s">
        <v>2684</v>
      </c>
      <c r="E50" s="173">
        <v>42017</v>
      </c>
      <c r="F50" s="173">
        <v>42383</v>
      </c>
      <c r="G50" s="155">
        <f t="shared" si="2"/>
        <v>12.2</v>
      </c>
      <c r="H50" s="174" t="s">
        <v>2686</v>
      </c>
      <c r="I50" s="119" t="s">
        <v>110</v>
      </c>
      <c r="J50" s="119" t="s">
        <v>782</v>
      </c>
      <c r="K50" s="121">
        <v>6500000</v>
      </c>
      <c r="L50" s="122" t="s">
        <v>1148</v>
      </c>
      <c r="M50" s="116">
        <f t="shared" si="3"/>
        <v>1</v>
      </c>
      <c r="N50" s="114" t="s">
        <v>27</v>
      </c>
      <c r="O50" s="114" t="s">
        <v>26</v>
      </c>
      <c r="P50" s="78"/>
    </row>
    <row r="51" spans="1:16" s="6" customFormat="1" ht="24.75" customHeight="1" outlineLevel="1" x14ac:dyDescent="0.25">
      <c r="A51" s="140">
        <v>4</v>
      </c>
      <c r="B51" s="120" t="s">
        <v>2681</v>
      </c>
      <c r="C51" s="111" t="s">
        <v>31</v>
      </c>
      <c r="D51" s="119" t="s">
        <v>2685</v>
      </c>
      <c r="E51" s="173">
        <v>43073</v>
      </c>
      <c r="F51" s="173">
        <v>43439</v>
      </c>
      <c r="G51" s="155">
        <f t="shared" ref="G51:G107" si="4">IF(AND(E51&lt;&gt;"",F51&lt;&gt;""),((F51-E51)/30),"")</f>
        <v>12.2</v>
      </c>
      <c r="H51" s="120" t="s">
        <v>2686</v>
      </c>
      <c r="I51" s="119" t="s">
        <v>110</v>
      </c>
      <c r="J51" s="119" t="s">
        <v>572</v>
      </c>
      <c r="K51" s="117">
        <v>12000000</v>
      </c>
      <c r="L51" s="122" t="s">
        <v>1148</v>
      </c>
      <c r="M51" s="116">
        <f t="shared" si="3"/>
        <v>1</v>
      </c>
      <c r="N51" s="114" t="s">
        <v>27</v>
      </c>
      <c r="O51" s="114" t="s">
        <v>26</v>
      </c>
      <c r="P51" s="78"/>
    </row>
    <row r="52" spans="1:16" s="7" customFormat="1" ht="24.75" customHeight="1" outlineLevel="1" x14ac:dyDescent="0.25">
      <c r="A52" s="141">
        <v>5</v>
      </c>
      <c r="B52" s="120" t="s">
        <v>2391</v>
      </c>
      <c r="C52" s="111" t="s">
        <v>32</v>
      </c>
      <c r="D52" s="119" t="s">
        <v>2676</v>
      </c>
      <c r="E52" s="142">
        <v>42006</v>
      </c>
      <c r="F52" s="142">
        <v>42338</v>
      </c>
      <c r="G52" s="155">
        <f t="shared" si="4"/>
        <v>11.066666666666666</v>
      </c>
      <c r="H52" s="120" t="s">
        <v>2677</v>
      </c>
      <c r="I52" s="119" t="s">
        <v>110</v>
      </c>
      <c r="J52" s="119" t="s">
        <v>819</v>
      </c>
      <c r="K52" s="121">
        <v>70000000</v>
      </c>
      <c r="L52" s="114" t="s">
        <v>1148</v>
      </c>
      <c r="M52" s="116">
        <v>1</v>
      </c>
      <c r="N52" s="122" t="s">
        <v>27</v>
      </c>
      <c r="O52" s="122" t="s">
        <v>1148</v>
      </c>
      <c r="P52" s="79"/>
    </row>
    <row r="53" spans="1:16" s="7" customFormat="1" ht="24.75" customHeight="1" outlineLevel="1" x14ac:dyDescent="0.25">
      <c r="A53" s="141">
        <v>6</v>
      </c>
      <c r="B53" s="120" t="s">
        <v>2391</v>
      </c>
      <c r="C53" s="122" t="s">
        <v>32</v>
      </c>
      <c r="D53" s="110" t="s">
        <v>2687</v>
      </c>
      <c r="E53" s="142">
        <v>43115</v>
      </c>
      <c r="F53" s="142">
        <v>43830</v>
      </c>
      <c r="G53" s="155">
        <f t="shared" si="4"/>
        <v>23.833333333333332</v>
      </c>
      <c r="H53" s="120" t="s">
        <v>2689</v>
      </c>
      <c r="I53" s="112" t="s">
        <v>110</v>
      </c>
      <c r="J53" s="112" t="s">
        <v>804</v>
      </c>
      <c r="K53" s="115">
        <v>70000000</v>
      </c>
      <c r="L53" s="114" t="s">
        <v>1148</v>
      </c>
      <c r="M53" s="116">
        <v>1</v>
      </c>
      <c r="N53" s="122" t="s">
        <v>27</v>
      </c>
      <c r="O53" s="114" t="s">
        <v>1148</v>
      </c>
      <c r="P53" s="79"/>
    </row>
    <row r="54" spans="1:16" s="7" customFormat="1" ht="24.75" customHeight="1" outlineLevel="1" x14ac:dyDescent="0.25">
      <c r="A54" s="141">
        <v>7</v>
      </c>
      <c r="B54" s="120" t="s">
        <v>2391</v>
      </c>
      <c r="C54" s="122" t="s">
        <v>32</v>
      </c>
      <c r="D54" s="119" t="s">
        <v>2687</v>
      </c>
      <c r="E54" s="142">
        <v>43115</v>
      </c>
      <c r="F54" s="142">
        <v>43830</v>
      </c>
      <c r="G54" s="155">
        <f t="shared" si="4"/>
        <v>23.833333333333332</v>
      </c>
      <c r="H54" s="113" t="s">
        <v>2689</v>
      </c>
      <c r="I54" s="119" t="s">
        <v>110</v>
      </c>
      <c r="J54" s="112" t="s">
        <v>796</v>
      </c>
      <c r="K54" s="121">
        <v>70000000</v>
      </c>
      <c r="L54" s="114" t="s">
        <v>1148</v>
      </c>
      <c r="M54" s="116">
        <v>1</v>
      </c>
      <c r="N54" s="122" t="s">
        <v>27</v>
      </c>
      <c r="O54" s="114" t="s">
        <v>1148</v>
      </c>
      <c r="P54" s="79"/>
    </row>
    <row r="55" spans="1:16" s="7" customFormat="1" ht="24.75" customHeight="1" outlineLevel="1" x14ac:dyDescent="0.25">
      <c r="A55" s="141">
        <v>8</v>
      </c>
      <c r="B55" s="120" t="s">
        <v>2391</v>
      </c>
      <c r="C55" s="122" t="s">
        <v>32</v>
      </c>
      <c r="D55" s="119" t="s">
        <v>2687</v>
      </c>
      <c r="E55" s="142">
        <v>43115</v>
      </c>
      <c r="F55" s="142">
        <v>43830</v>
      </c>
      <c r="G55" s="155">
        <f t="shared" si="4"/>
        <v>23.833333333333332</v>
      </c>
      <c r="H55" s="120" t="s">
        <v>2689</v>
      </c>
      <c r="I55" s="119" t="s">
        <v>110</v>
      </c>
      <c r="J55" s="119" t="s">
        <v>802</v>
      </c>
      <c r="K55" s="121">
        <v>70000000</v>
      </c>
      <c r="L55" s="114" t="s">
        <v>1148</v>
      </c>
      <c r="M55" s="116">
        <v>1</v>
      </c>
      <c r="N55" s="122" t="s">
        <v>27</v>
      </c>
      <c r="O55" s="114" t="s">
        <v>1148</v>
      </c>
      <c r="P55" s="79"/>
    </row>
    <row r="56" spans="1:16" s="7" customFormat="1" ht="24.75" customHeight="1" outlineLevel="1" x14ac:dyDescent="0.25">
      <c r="A56" s="141">
        <v>9</v>
      </c>
      <c r="B56" s="120" t="s">
        <v>2391</v>
      </c>
      <c r="C56" s="122" t="s">
        <v>32</v>
      </c>
      <c r="D56" s="119" t="s">
        <v>2687</v>
      </c>
      <c r="E56" s="142">
        <v>43115</v>
      </c>
      <c r="F56" s="142">
        <v>43830</v>
      </c>
      <c r="G56" s="155">
        <f t="shared" si="4"/>
        <v>23.833333333333332</v>
      </c>
      <c r="H56" s="120" t="s">
        <v>2689</v>
      </c>
      <c r="I56" s="119" t="s">
        <v>110</v>
      </c>
      <c r="J56" s="119" t="s">
        <v>138</v>
      </c>
      <c r="K56" s="121">
        <v>70000000</v>
      </c>
      <c r="L56" s="114" t="s">
        <v>1148</v>
      </c>
      <c r="M56" s="116">
        <v>1</v>
      </c>
      <c r="N56" s="122" t="s">
        <v>27</v>
      </c>
      <c r="O56" s="114" t="s">
        <v>1148</v>
      </c>
      <c r="P56" s="79"/>
    </row>
    <row r="57" spans="1:16" s="7" customFormat="1" ht="24.75" customHeight="1" outlineLevel="1" x14ac:dyDescent="0.25">
      <c r="A57" s="141">
        <v>10</v>
      </c>
      <c r="B57" s="120" t="s">
        <v>2391</v>
      </c>
      <c r="C57" s="122" t="s">
        <v>32</v>
      </c>
      <c r="D57" s="119" t="s">
        <v>2688</v>
      </c>
      <c r="E57" s="142">
        <v>43115</v>
      </c>
      <c r="F57" s="142">
        <v>43830</v>
      </c>
      <c r="G57" s="155">
        <f t="shared" si="4"/>
        <v>23.833333333333332</v>
      </c>
      <c r="H57" s="120" t="s">
        <v>2689</v>
      </c>
      <c r="I57" s="119" t="s">
        <v>110</v>
      </c>
      <c r="J57" s="63" t="s">
        <v>773</v>
      </c>
      <c r="K57" s="66">
        <v>86000000</v>
      </c>
      <c r="L57" s="65" t="s">
        <v>1148</v>
      </c>
      <c r="M57" s="116">
        <v>1</v>
      </c>
      <c r="N57" s="122" t="s">
        <v>27</v>
      </c>
      <c r="O57" s="65" t="s">
        <v>1148</v>
      </c>
      <c r="P57" s="79"/>
    </row>
    <row r="58" spans="1:16" s="7" customFormat="1" ht="24.75" customHeight="1" outlineLevel="1" x14ac:dyDescent="0.25">
      <c r="A58" s="141">
        <v>11</v>
      </c>
      <c r="B58" s="120" t="s">
        <v>2391</v>
      </c>
      <c r="C58" s="122" t="s">
        <v>32</v>
      </c>
      <c r="D58" s="119" t="s">
        <v>2688</v>
      </c>
      <c r="E58" s="142">
        <v>43115</v>
      </c>
      <c r="F58" s="142">
        <v>43830</v>
      </c>
      <c r="G58" s="155">
        <f t="shared" si="4"/>
        <v>23.833333333333332</v>
      </c>
      <c r="H58" s="120" t="s">
        <v>2689</v>
      </c>
      <c r="I58" s="119" t="s">
        <v>110</v>
      </c>
      <c r="J58" s="63" t="s">
        <v>800</v>
      </c>
      <c r="K58" s="121">
        <v>86000000</v>
      </c>
      <c r="L58" s="65" t="s">
        <v>1148</v>
      </c>
      <c r="M58" s="116">
        <v>1</v>
      </c>
      <c r="N58" s="122" t="s">
        <v>27</v>
      </c>
      <c r="O58" s="65" t="s">
        <v>1148</v>
      </c>
      <c r="P58" s="79"/>
    </row>
    <row r="59" spans="1:16" s="7" customFormat="1" ht="24.75" customHeight="1" outlineLevel="1" x14ac:dyDescent="0.25">
      <c r="A59" s="141">
        <v>12</v>
      </c>
      <c r="B59" s="120" t="s">
        <v>2391</v>
      </c>
      <c r="C59" s="122" t="s">
        <v>32</v>
      </c>
      <c r="D59" s="119" t="s">
        <v>2688</v>
      </c>
      <c r="E59" s="142">
        <v>43115</v>
      </c>
      <c r="F59" s="142">
        <v>43830</v>
      </c>
      <c r="G59" s="155">
        <f t="shared" si="4"/>
        <v>23.833333333333332</v>
      </c>
      <c r="H59" s="120" t="s">
        <v>2689</v>
      </c>
      <c r="I59" s="119" t="s">
        <v>110</v>
      </c>
      <c r="J59" s="63" t="s">
        <v>810</v>
      </c>
      <c r="K59" s="121">
        <v>86000000</v>
      </c>
      <c r="L59" s="65" t="s">
        <v>1148</v>
      </c>
      <c r="M59" s="116">
        <v>1</v>
      </c>
      <c r="N59" s="122" t="s">
        <v>27</v>
      </c>
      <c r="O59" s="65" t="s">
        <v>1148</v>
      </c>
      <c r="P59" s="79"/>
    </row>
    <row r="60" spans="1:16" s="7" customFormat="1" ht="24.75" customHeight="1" outlineLevel="1" x14ac:dyDescent="0.25">
      <c r="A60" s="141">
        <v>13</v>
      </c>
      <c r="B60" s="64"/>
      <c r="C60" s="65"/>
      <c r="D60" s="63"/>
      <c r="E60" s="142"/>
      <c r="F60" s="142"/>
      <c r="G60" s="155" t="str">
        <f t="shared" si="4"/>
        <v/>
      </c>
      <c r="H60" s="64"/>
      <c r="I60" s="119"/>
      <c r="J60" s="63"/>
      <c r="K60" s="66"/>
      <c r="L60" s="65"/>
      <c r="M60" s="67"/>
      <c r="N60" s="65"/>
      <c r="O60" s="65"/>
      <c r="P60" s="79"/>
    </row>
    <row r="61" spans="1:16" s="7" customFormat="1" ht="24.75" customHeight="1" outlineLevel="1" x14ac:dyDescent="0.25">
      <c r="A61" s="141">
        <v>14</v>
      </c>
      <c r="B61" s="64"/>
      <c r="C61" s="65"/>
      <c r="D61" s="63"/>
      <c r="E61" s="142"/>
      <c r="F61" s="142"/>
      <c r="G61" s="155" t="str">
        <f t="shared" si="4"/>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4"/>
        <v/>
      </c>
      <c r="H73" s="64"/>
      <c r="I73" s="63"/>
      <c r="J73" s="63"/>
      <c r="K73" s="66"/>
      <c r="L73" s="65"/>
      <c r="M73" s="67"/>
      <c r="N73" s="65"/>
      <c r="O73" s="65"/>
      <c r="P73" s="79"/>
    </row>
    <row r="74" spans="1:16" s="7" customFormat="1" ht="24.75" customHeight="1" outlineLevel="1" x14ac:dyDescent="0.25">
      <c r="A74" s="141">
        <v>27</v>
      </c>
      <c r="B74" s="120"/>
      <c r="C74" s="65"/>
      <c r="D74" s="63"/>
      <c r="E74" s="142"/>
      <c r="F74" s="142"/>
      <c r="G74" s="155" t="str">
        <f t="shared" si="4"/>
        <v/>
      </c>
      <c r="H74" s="64"/>
      <c r="I74" s="119"/>
      <c r="J74" s="119"/>
      <c r="K74" s="66"/>
      <c r="L74" s="65"/>
      <c r="M74" s="67"/>
      <c r="N74" s="65"/>
      <c r="O74" s="65"/>
      <c r="P74" s="79"/>
    </row>
    <row r="75" spans="1:16" s="7" customFormat="1" ht="24.75" customHeight="1" outlineLevel="1" x14ac:dyDescent="0.25">
      <c r="A75" s="141">
        <v>28</v>
      </c>
      <c r="B75" s="120"/>
      <c r="C75" s="122"/>
      <c r="D75" s="119"/>
      <c r="E75" s="142"/>
      <c r="F75" s="142"/>
      <c r="G75" s="155" t="str">
        <f t="shared" si="4"/>
        <v/>
      </c>
      <c r="H75" s="120"/>
      <c r="I75" s="119"/>
      <c r="J75" s="63"/>
      <c r="K75" s="121"/>
      <c r="L75" s="122"/>
      <c r="M75" s="116"/>
      <c r="N75" s="122"/>
      <c r="O75" s="122"/>
      <c r="P75" s="79"/>
    </row>
    <row r="76" spans="1:16" s="7" customFormat="1" ht="24.75" customHeight="1" outlineLevel="1" x14ac:dyDescent="0.25">
      <c r="A76" s="141">
        <v>29</v>
      </c>
      <c r="B76" s="120"/>
      <c r="C76" s="122"/>
      <c r="D76" s="119"/>
      <c r="E76" s="142"/>
      <c r="F76" s="142"/>
      <c r="G76" s="155" t="str">
        <f t="shared" si="4"/>
        <v/>
      </c>
      <c r="H76" s="120"/>
      <c r="I76" s="119"/>
      <c r="J76" s="63"/>
      <c r="K76" s="121"/>
      <c r="L76" s="122"/>
      <c r="M76" s="116"/>
      <c r="N76" s="122"/>
      <c r="O76" s="122"/>
      <c r="P76" s="79"/>
    </row>
    <row r="77" spans="1:16" s="7" customFormat="1" ht="24.75" customHeight="1" outlineLevel="1" x14ac:dyDescent="0.25">
      <c r="A77" s="141">
        <v>30</v>
      </c>
      <c r="B77" s="64"/>
      <c r="C77" s="65"/>
      <c r="D77" s="63"/>
      <c r="E77" s="142"/>
      <c r="F77" s="142"/>
      <c r="G77" s="155"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c r="E114" s="142"/>
      <c r="F114" s="142"/>
      <c r="G114" s="155" t="str">
        <f>IF(AND(E114&lt;&gt;"",F114&lt;&gt;""),((F114-E114)/30),"")</f>
        <v/>
      </c>
      <c r="H114" s="120"/>
      <c r="I114" s="119"/>
      <c r="J114" s="119"/>
      <c r="K114" s="121"/>
      <c r="L114" s="100" t="str">
        <f>+IF(AND(K114&gt;0,O114="Ejecución"),(K114/877802)*Tabla28[[#This Row],[% participación]],IF(AND(K114&gt;0,O114&lt;&gt;"Ejecución"),"-",""))</f>
        <v/>
      </c>
      <c r="M114" s="122"/>
      <c r="N114" s="168"/>
      <c r="O114" s="157" t="s">
        <v>1150</v>
      </c>
      <c r="P114" s="78"/>
    </row>
    <row r="115" spans="1:16" s="6" customFormat="1" ht="24.75" customHeight="1" x14ac:dyDescent="0.25">
      <c r="A115" s="140">
        <v>2</v>
      </c>
      <c r="B115" s="156" t="s">
        <v>2665</v>
      </c>
      <c r="C115" s="158" t="s">
        <v>31</v>
      </c>
      <c r="D115" s="63"/>
      <c r="E115" s="142"/>
      <c r="F115" s="142"/>
      <c r="G115" s="155" t="str">
        <f t="shared" ref="G115:G116" si="5">IF(AND(E115&lt;&gt;"",F115&lt;&gt;""),((F115-E115)/30),"")</f>
        <v/>
      </c>
      <c r="H115" s="120"/>
      <c r="I115" s="63"/>
      <c r="J115" s="63"/>
      <c r="K115" s="68"/>
      <c r="L115" s="100" t="str">
        <f>+IF(AND(K115&gt;0,O115="Ejecución"),(K115/877802)*Tabla28[[#This Row],[% participación]],IF(AND(K115&gt;0,O115&lt;&gt;"Ejecución"),"-",""))</f>
        <v/>
      </c>
      <c r="M115" s="122"/>
      <c r="N115" s="168"/>
      <c r="O115" s="157" t="s">
        <v>1150</v>
      </c>
      <c r="P115" s="78"/>
    </row>
    <row r="116" spans="1:16" s="6" customFormat="1" ht="24.75" customHeight="1" x14ac:dyDescent="0.25">
      <c r="A116" s="140">
        <v>3</v>
      </c>
      <c r="B116" s="156" t="s">
        <v>2665</v>
      </c>
      <c r="C116" s="158" t="s">
        <v>31</v>
      </c>
      <c r="D116" s="63"/>
      <c r="E116" s="142"/>
      <c r="F116" s="142"/>
      <c r="G116" s="155" t="str">
        <f t="shared" si="5"/>
        <v/>
      </c>
      <c r="H116" s="120"/>
      <c r="I116" s="63"/>
      <c r="J116" s="63"/>
      <c r="K116" s="68"/>
      <c r="L116" s="100" t="str">
        <f>+IF(AND(K116&gt;0,O116="Ejecución"),(K116/877802)*Tabla28[[#This Row],[% participación]],IF(AND(K116&gt;0,O116&lt;&gt;"Ejecución"),"-",""))</f>
        <v/>
      </c>
      <c r="M116" s="122"/>
      <c r="N116" s="168"/>
      <c r="O116" s="157" t="s">
        <v>1150</v>
      </c>
      <c r="P116" s="78"/>
    </row>
    <row r="117" spans="1:16" s="6" customFormat="1" ht="24.75" customHeight="1" outlineLevel="1" x14ac:dyDescent="0.25">
      <c r="A117" s="140">
        <v>4</v>
      </c>
      <c r="B117" s="156" t="s">
        <v>2665</v>
      </c>
      <c r="C117" s="158" t="s">
        <v>31</v>
      </c>
      <c r="D117" s="63"/>
      <c r="E117" s="142"/>
      <c r="F117" s="142"/>
      <c r="G117" s="155" t="str">
        <f t="shared" ref="G117:G159" si="6">IF(AND(E117&lt;&gt;"",F117&lt;&gt;""),((F117-E117)/30),"")</f>
        <v/>
      </c>
      <c r="H117" s="120"/>
      <c r="I117" s="63"/>
      <c r="J117" s="63"/>
      <c r="K117" s="68"/>
      <c r="L117" s="100" t="str">
        <f>+IF(AND(K117&gt;0,O117="Ejecución"),(K117/877802)*Tabla28[[#This Row],[% participación]],IF(AND(K117&gt;0,O117&lt;&gt;"Ejecución"),"-",""))</f>
        <v/>
      </c>
      <c r="M117" s="122"/>
      <c r="N117" s="168"/>
      <c r="O117" s="157" t="s">
        <v>1150</v>
      </c>
      <c r="P117" s="78"/>
    </row>
    <row r="118" spans="1:16" s="7" customFormat="1" ht="24.75" customHeight="1" outlineLevel="1" x14ac:dyDescent="0.25">
      <c r="A118" s="141">
        <v>5</v>
      </c>
      <c r="B118" s="156" t="s">
        <v>2665</v>
      </c>
      <c r="C118" s="158" t="s">
        <v>31</v>
      </c>
      <c r="D118" s="63"/>
      <c r="E118" s="142"/>
      <c r="F118" s="142"/>
      <c r="G118" s="155" t="str">
        <f t="shared" si="6"/>
        <v/>
      </c>
      <c r="H118" s="120"/>
      <c r="I118" s="63"/>
      <c r="J118" s="63"/>
      <c r="K118" s="68"/>
      <c r="L118" s="100" t="str">
        <f>+IF(AND(K118&gt;0,O118="Ejecución"),(K118/877802)*Tabla28[[#This Row],[% participación]],IF(AND(K118&gt;0,O118&lt;&gt;"Ejecución"),"-",""))</f>
        <v/>
      </c>
      <c r="M118" s="122"/>
      <c r="N118" s="168"/>
      <c r="O118" s="157" t="s">
        <v>1150</v>
      </c>
      <c r="P118" s="79"/>
    </row>
    <row r="119" spans="1:16" s="7" customFormat="1" ht="24.75" customHeight="1" outlineLevel="1" x14ac:dyDescent="0.25">
      <c r="A119" s="141">
        <v>6</v>
      </c>
      <c r="B119" s="156" t="s">
        <v>2665</v>
      </c>
      <c r="C119" s="158" t="s">
        <v>31</v>
      </c>
      <c r="D119" s="119"/>
      <c r="E119" s="142"/>
      <c r="F119" s="142"/>
      <c r="G119" s="155" t="str">
        <f t="shared" si="6"/>
        <v/>
      </c>
      <c r="H119" s="120"/>
      <c r="I119" s="63"/>
      <c r="J119" s="119"/>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41">
        <v>7</v>
      </c>
      <c r="B120" s="156" t="s">
        <v>2665</v>
      </c>
      <c r="C120" s="158" t="s">
        <v>31</v>
      </c>
      <c r="D120" s="63"/>
      <c r="E120" s="142"/>
      <c r="F120" s="142"/>
      <c r="G120" s="155" t="str">
        <f t="shared" si="6"/>
        <v/>
      </c>
      <c r="H120" s="64"/>
      <c r="I120" s="63"/>
      <c r="J120" s="119"/>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41">
        <v>8</v>
      </c>
      <c r="B121" s="156" t="s">
        <v>2665</v>
      </c>
      <c r="C121" s="158" t="s">
        <v>31</v>
      </c>
      <c r="D121" s="63"/>
      <c r="E121" s="142"/>
      <c r="F121" s="142"/>
      <c r="G121" s="155" t="str">
        <f t="shared" si="6"/>
        <v/>
      </c>
      <c r="H121" s="102"/>
      <c r="I121" s="63"/>
      <c r="J121" s="63"/>
      <c r="K121" s="68"/>
      <c r="L121" s="100" t="str">
        <f>+IF(AND(K121&gt;0,O121="Ejecución"),(K121/877802)*Tabla28[[#This Row],[% participación]],IF(AND(K121&gt;0,O121&lt;&gt;"Ejecución"),"-",""))</f>
        <v/>
      </c>
      <c r="M121" s="65"/>
      <c r="N121" s="168" t="str">
        <f t="shared" ref="N121:N160" si="7">+IF(M121="No",1,IF(M121="Si","Ingrese %",""))</f>
        <v/>
      </c>
      <c r="O121" s="157" t="s">
        <v>1150</v>
      </c>
      <c r="P121" s="79"/>
    </row>
    <row r="122" spans="1:16" s="7" customFormat="1" ht="24.75" customHeight="1" outlineLevel="1" x14ac:dyDescent="0.25">
      <c r="A122" s="141">
        <v>9</v>
      </c>
      <c r="B122" s="156" t="s">
        <v>2665</v>
      </c>
      <c r="C122" s="158" t="s">
        <v>31</v>
      </c>
      <c r="D122" s="63"/>
      <c r="E122" s="142"/>
      <c r="F122" s="142"/>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1.5100000000000001E-2</v>
      </c>
      <c r="G179" s="160">
        <f>IF(F179&gt;0,SUM(E179+F179),"")</f>
        <v>3.5099999999999999E-2</v>
      </c>
      <c r="H179" s="5"/>
      <c r="I179" s="219" t="s">
        <v>2671</v>
      </c>
      <c r="J179" s="219"/>
      <c r="K179" s="219"/>
      <c r="L179" s="219"/>
      <c r="M179" s="167">
        <v>3.5099999999999999E-2</v>
      </c>
      <c r="O179" s="8"/>
      <c r="Q179" s="19"/>
      <c r="R179" s="154">
        <f>IF(M179&gt;0,SUM(L179+M179),"")</f>
        <v>3.5099999999999999E-2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3.5099999999999999E-2</v>
      </c>
      <c r="D185" s="91" t="s">
        <v>2628</v>
      </c>
      <c r="E185" s="94">
        <f>+(C185*SUM(K20:K35))</f>
        <v>82171673.602200001</v>
      </c>
      <c r="F185" s="92"/>
      <c r="G185" s="93"/>
      <c r="H185" s="88"/>
      <c r="I185" s="90" t="s">
        <v>2627</v>
      </c>
      <c r="J185" s="161">
        <f>+SUM(M179:M183)</f>
        <v>3.5099999999999999E-2</v>
      </c>
      <c r="K185" s="200" t="s">
        <v>2628</v>
      </c>
      <c r="L185" s="200"/>
      <c r="M185" s="94">
        <f>+J185*(SUM(K20:K35))</f>
        <v>82171673.602200001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4">
        <v>43815</v>
      </c>
      <c r="D193" s="5"/>
      <c r="E193" s="123">
        <v>6102</v>
      </c>
      <c r="F193" s="5"/>
      <c r="G193" s="5"/>
      <c r="H193" s="123" t="s">
        <v>2678</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2679</v>
      </c>
      <c r="J211" s="27" t="s">
        <v>2622</v>
      </c>
      <c r="K211" s="172" t="s">
        <v>2679</v>
      </c>
      <c r="L211" s="21"/>
      <c r="M211" s="21"/>
      <c r="N211" s="21"/>
      <c r="O211" s="8"/>
    </row>
    <row r="212" spans="1:15" x14ac:dyDescent="0.25">
      <c r="A212" s="9"/>
      <c r="B212" s="27" t="s">
        <v>2619</v>
      </c>
      <c r="C212" s="123" t="s">
        <v>2678</v>
      </c>
      <c r="D212" s="21"/>
      <c r="G212" s="27" t="s">
        <v>2621</v>
      </c>
      <c r="H212" s="172">
        <v>3108713559</v>
      </c>
      <c r="J212" s="27" t="s">
        <v>2623</v>
      </c>
      <c r="K212" s="12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2020-12-29T22:04:44Z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