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codeName="ThisWorkbook"/>
  <mc:AlternateContent xmlns:mc="http://schemas.openxmlformats.org/markup-compatibility/2006">
    <mc:Choice Requires="x15">
      <x15ac:absPath xmlns:x15ac="http://schemas.microsoft.com/office/spreadsheetml/2010/11/ac" url="D:\MANIFESTACIOES ANTIOQUIA\MANIFESTACIÓN 2\"/>
    </mc:Choice>
  </mc:AlternateContent>
  <xr:revisionPtr revIDLastSave="0" documentId="8_{1E976B79-1C9C-4EAD-8855-C3820776710E}"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00000000-0015-0000-FFFF-FFFF03000000}" name="output" type="4" refreshedVersion="0" background="1">
    <webPr xml="1" sourceData="1" url="C:\Users\artec\Documents\ICBF\BancoOferentes\output.xsd" htmlTables="1" htmlFormat="all"/>
  </connection>
  <connection id="5" xr16:uid="{00000000-0015-0000-FFFF-FFFF04000000}"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<sst xmlns="http://schemas.openxmlformats.org/spreadsheetml/2006/main" count="3200" uniqueCount="2717">
  <si>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</si>
  <si>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</si>
  <si>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</si>
  <si>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</si>
  <si>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</si>
  <si>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</si>
  <si>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</si>
  <si>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</si>
  <si>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</si>
  <si>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</si>
  <si>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</si>
  <si>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</si>
  <si>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</si>
  <si>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</si>
  <si>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</si>
  <si>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</si>
  <si>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</si>
  <si>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</si>
  <si>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</si>
  <si>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</si>
  <si>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</si>
  <si>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</si>
  <si>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</si>
  <si>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</si>
  <si>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</si>
  <si>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</si>
  <si>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</si>
  <si>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</si>
  <si>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</si>
  <si>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</si>
  <si>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</si>
  <si>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</si>
  <si>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</si>
  <si>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</si>
  <si>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</si>
  <si>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</si>
  <si>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</si>
  <si>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</si>
  <si>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</si>
  <si>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</si>
  <si>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</si>
  <si>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</si>
  <si>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</si>
  <si>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</si>
  <si>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</si>
  <si>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</si>
  <si>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</si>
  <si>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</si>
  <si>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</si>
  <si>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</si>
  <si>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</si>
  <si>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</si>
  <si>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</si>
  <si>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</si>
  <si>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</si>
  <si>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</si>
  <si>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</si>
  <si>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</si>
  <si>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</si>
  <si>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</si>
  <si>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</si>
  <si>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</si>
  <si>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</si>
  <si>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</si>
  <si>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</si>
  <si>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</si>
  <si>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</si>
  <si>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</si>
  <si>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</si>
  <si>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</si>
  <si>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</si>
  <si>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</si>
  <si>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</si>
  <si>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</si>
  <si>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</si>
  <si>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</si>
  <si>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</si>
  <si>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</si>
  <si>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</si>
  <si>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</si>
  <si>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</si>
  <si>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</si>
  <si>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</si>
  <si>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</si>
  <si>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</si>
  <si>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</si>
  <si>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</si>
  <si>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</si>
  <si>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</si>
  <si>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</si>
  <si>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</si>
  <si>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</si>
  <si>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</si>
  <si>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</si>
  <si>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</si>
  <si>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</si>
  <si>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</si>
  <si>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</si>
  <si>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</si>
  <si>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</si>
  <si>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</si>
  <si>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</si>
  <si>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</si>
  <si>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</si>
  <si>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</si>
  <si>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</si>
  <si>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</si>
  <si>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</si>
  <si>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</si>
  <si>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</si>
  <si>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</si>
  <si>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</si>
  <si>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</si>
  <si>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</si>
  <si>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</si>
  <si>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</si>
  <si>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</si>
  <si>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</si>
  <si>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</si>
  <si>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</si>
  <si>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</si>
  <si>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</si>
  <si>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</si>
  <si>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</si>
  <si>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</si>
  <si>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</si>
  <si>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</si>
  <si>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</si>
  <si>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</si>
  <si>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</si>
  <si>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</si>
  <si>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</si>
  <si>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</si>
  <si>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</si>
  <si>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</si>
  <si>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</si>
  <si>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</si>
  <si>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</si>
  <si>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</si>
  <si>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</si>
  <si>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</si>
  <si>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</si>
  <si>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</si>
  <si>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</si>
  <si>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</si>
  <si>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</si>
  <si>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</si>
  <si>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</si>
  <si>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</si>
  <si>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</si>
  <si>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</si>
  <si>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</si>
  <si>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</si>
  <si>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</si>
  <si>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</si>
  <si>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</si>
  <si>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</si>
  <si>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</si>
  <si>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</si>
  <si>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</si>
  <si>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</si>
  <si>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</si>
  <si>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</si>
  <si>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</si>
  <si>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</si>
  <si>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</si>
  <si>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</si>
  <si>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</si>
  <si>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</si>
  <si>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</si>
  <si>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</si>
  <si>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</si>
  <si>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</si>
  <si>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</si>
  <si>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</si>
  <si>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</si>
  <si>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</si>
  <si>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</si>
  <si>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</si>
  <si>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</si>
  <si>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</si>
  <si>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</si>
  <si>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</si>
  <si>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</si>
  <si>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</si>
  <si>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</si>
  <si>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</si>
  <si>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</si>
  <si>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</si>
  <si>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</si>
  <si>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</si>
  <si>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</si>
  <si>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</si>
  <si>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</si>
  <si>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</si>
  <si>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</si>
  <si>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</si>
  <si>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</si>
  <si>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</si>
  <si>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</si>
  <si>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</si>
  <si>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</si>
  <si>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</si>
  <si>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</si>
  <si>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</si>
  <si>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</si>
  <si>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</si>
  <si>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</si>
  <si>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</si>
  <si>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</si>
  <si>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</si>
  <si>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</si>
  <si>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</si>
  <si>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</si>
  <si>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</si>
  <si>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</si>
  <si>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</si>
  <si>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</si>
  <si>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</si>
  <si>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</si>
  <si>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</si>
  <si>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</si>
  <si>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</si>
  <si>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</si>
  <si>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</si>
  <si>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</si>
  <si>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</si>
  <si>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</si>
  <si>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</si>
  <si>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</si>
  <si>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</si>
  <si>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</si>
  <si>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</si>
  <si>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</si>
  <si>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</si>
  <si>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</si>
  <si>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</si>
  <si>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</si>
  <si>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</si>
  <si>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</si>
  <si>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</si>
  <si>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</si>
  <si>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</si>
  <si>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</si>
  <si>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</si>
  <si>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</si>
  <si>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</si>
  <si>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</si>
  <si>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</si>
  <si>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</si>
  <si>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</si>
  <si>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</si>
  <si>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</si>
  <si>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</si>
  <si>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</si>
  <si>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</si>
  <si>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</si>
  <si>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</si>
  <si>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</si>
  <si>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</si>
  <si>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</si>
  <si>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</si>
  <si>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</si>
  <si>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</si>
  <si>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</si>
  <si>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</si>
  <si>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</si>
  <si>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</si>
  <si>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</si>
  <si>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</si>
  <si>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</si>
  <si>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</si>
  <si>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</si>
  <si>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</si>
  <si>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</si>
  <si>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</si>
  <si>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</si>
  <si>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</si>
  <si>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</si>
  <si>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</si>
  <si>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</si>
  <si>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</si>
  <si>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</si>
  <si>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</si>
  <si>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</si>
  <si>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</si>
  <si>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</si>
  <si>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</si>
  <si>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</si>
  <si>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</si>
  <si>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</si>
  <si>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</si>
  <si>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</si>
  <si>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</si>
  <si>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</si>
  <si>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</si>
  <si>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</si>
  <si>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</si>
  <si>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</si>
  <si>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</si>
  <si>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</si>
  <si>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</si>
  <si>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</si>
  <si>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</si>
  <si>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</si>
  <si>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</si>
  <si>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</si>
  <si>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</si>
  <si>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</si>
  <si>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</si>
  <si>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</si>
  <si>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</si>
  <si>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</si>
  <si>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</si>
  <si>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</si>
  <si>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</si>
  <si>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</si>
  <si>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</si>
  <si>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</si>
  <si>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</si>
  <si>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</si>
  <si>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</si>
  <si>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</si>
  <si>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</si>
  <si>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</si>
  <si>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</si>
  <si>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</si>
  <si>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</si>
  <si>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</si>
  <si>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</si>
  <si>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</si>
  <si>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</si>
  <si>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</si>
  <si>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</si>
  <si>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</si>
  <si>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</si>
  <si>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</si>
  <si>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</si>
  <si>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</si>
  <si>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</si>
  <si>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</si>
  <si>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</si>
  <si>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</si>
  <si>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</si>
  <si>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</si>
  <si>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</si>
  <si>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</si>
  <si>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</si>
  <si>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</si>
  <si>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</si>
  <si>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</si>
  <si>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</si>
  <si>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</si>
  <si>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</si>
  <si>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</si>
  <si>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</si>
  <si>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</si>
  <si>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</si>
  <si>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</si>
  <si>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</si>
  <si>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</si>
  <si>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</si>
  <si>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</si>
  <si>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</si>
  <si>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</si>
  <si>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</si>
  <si>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</si>
  <si>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</si>
  <si>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</si>
  <si>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</si>
  <si>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</si>
  <si>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</si>
  <si>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</si>
  <si>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</si>
  <si>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</si>
  <si>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</si>
  <si>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</si>
  <si>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</si>
  <si>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</si>
  <si>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</si>
  <si>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</si>
  <si>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</si>
  <si>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</si>
  <si>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</si>
  <si>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</si>
  <si>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</si>
  <si>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</si>
  <si>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</si>
  <si>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</si>
  <si>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</si>
  <si>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</si>
  <si>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</si>
  <si>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</si>
  <si>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</si>
  <si>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</si>
  <si>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</si>
  <si>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</si>
  <si>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</si>
  <si>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</si>
  <si>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</si>
  <si>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</si>
  <si>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</si>
  <si>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</si>
  <si>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</si>
  <si>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</si>
  <si>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</si>
  <si>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</si>
  <si>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</si>
  <si>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</si>
  <si>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</si>
  <si>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</si>
  <si>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</si>
  <si>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</si>
  <si>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</si>
  <si>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</si>
  <si>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</si>
  <si>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</si>
  <si>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</si>
  <si>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</si>
  <si>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</si>
  <si>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</si>
  <si>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</si>
  <si>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</si>
  <si>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</si>
  <si>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</si>
  <si>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</si>
  <si>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</si>
  <si>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</si>
  <si>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</si>
  <si>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</si>
  <si>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</si>
  <si>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</si>
  <si>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</si>
  <si>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</si>
  <si>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</si>
  <si>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</si>
  <si>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</si>
  <si>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</si>
  <si>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</si>
  <si>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</si>
  <si>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</si>
  <si>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</si>
  <si>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</si>
  <si>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</si>
  <si>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</si>
  <si>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</si>
  <si>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</si>
  <si>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</si>
  <si>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</si>
  <si>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</si>
  <si>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</si>
  <si>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</si>
  <si>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</si>
  <si>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</si>
  <si>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</si>
  <si>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</si>
  <si>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</si>
  <si>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</si>
  <si>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</si>
  <si>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</si>
  <si>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</si>
  <si>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</si>
  <si>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</si>
  <si>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</si>
  <si>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</si>
  <si>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</si>
  <si>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</si>
  <si>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</si>
  <si>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</si>
  <si>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</si>
  <si>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</si>
  <si>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</si>
  <si>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</si>
  <si>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</si>
  <si>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</si>
  <si>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</si>
  <si>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</si>
  <si>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</si>
  <si>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</si>
  <si>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</si>
  <si>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</si>
  <si>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</si>
  <si>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</si>
  <si>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</si>
  <si>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</si>
  <si>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</si>
  <si>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</si>
  <si>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</si>
  <si>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</si>
  <si>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</si>
  <si>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</si>
  <si>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</si>
  <si>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</si>
  <si>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</si>
  <si>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</si>
  <si>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</si>
  <si>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</si>
  <si>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</si>
  <si>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</si>
  <si>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</si>
  <si>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</si>
  <si>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</si>
  <si>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</si>
  <si>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</si>
  <si>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</si>
  <si>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</si>
  <si>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</si>
  <si>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</si>
  <si>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</si>
  <si>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</si>
  <si>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</si>
  <si>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</si>
  <si>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</si>
  <si>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</si>
  <si>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</si>
  <si>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</si>
  <si>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</si>
  <si>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</si>
  <si>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</si>
  <si>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</si>
  <si>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</si>
  <si>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</si>
  <si>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</si>
  <si>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</si>
  <si>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</si>
  <si>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</si>
  <si>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</si>
  <si>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</si>
  <si>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</si>
  <si>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</si>
  <si>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</si>
  <si>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</si>
  <si>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</si>
  <si>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</si>
  <si>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</si>
  <si>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</si>
  <si>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</si>
  <si>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</si>
  <si>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</si>
  <si>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</si>
  <si>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</si>
  <si>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</si>
  <si>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</si>
  <si>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</si>
  <si>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</si>
  <si>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</si>
  <si>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</si>
  <si>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</si>
  <si>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</si>
  <si>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</si>
  <si>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</si>
  <si>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</si>
  <si>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</si>
  <si>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</si>
  <si>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</si>
  <si>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</si>
  <si>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</si>
  <si>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</si>
  <si>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</si>
  <si>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</si>
  <si>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</si>
  <si>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</si>
  <si>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</si>
  <si>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</si>
  <si>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</si>
  <si>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</si>
  <si>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</si>
  <si>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</si>
  <si>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</si>
  <si>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</si>
  <si>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</si>
  <si>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</si>
  <si>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</si>
  <si>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</si>
  <si>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</si>
  <si>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</si>
  <si>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</si>
  <si>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</si>
  <si>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</si>
  <si>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</si>
  <si>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</si>
  <si>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</si>
  <si>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</si>
  <si>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</si>
  <si>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</si>
  <si>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</si>
  <si>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</si>
  <si>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</si>
  <si>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</si>
  <si>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</si>
  <si>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</si>
  <si>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</si>
  <si>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</si>
  <si>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</si>
  <si>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</si>
  <si>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</si>
  <si>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</si>
  <si>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</si>
  <si>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</si>
  <si>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</si>
  <si>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</si>
  <si>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</si>
  <si>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</si>
  <si>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</si>
  <si>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</si>
  <si>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</si>
  <si>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</si>
  <si>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</si>
  <si>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</si>
  <si>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</si>
  <si>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</si>
  <si>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</si>
  <si>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</si>
  <si>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</si>
  <si>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</si>
  <si>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</si>
  <si>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</si>
  <si>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</si>
  <si>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</si>
  <si>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</si>
  <si>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</si>
  <si>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</si>
  <si>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</si>
  <si>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</si>
  <si>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</si>
  <si>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</si>
  <si>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</si>
  <si>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</si>
  <si>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</si>
  <si>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</si>
  <si>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</si>
  <si>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</si>
  <si>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</si>
  <si>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</si>
  <si>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</si>
  <si>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</si>
  <si>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</si>
  <si>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</si>
  <si>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</si>
  <si>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</si>
  <si>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</si>
  <si>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</si>
  <si>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</si>
  <si>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</si>
  <si>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</si>
  <si>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</si>
  <si>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</si>
  <si>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</si>
  <si>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</si>
  <si>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</si>
  <si>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</si>
  <si>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</si>
  <si>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</si>
  <si>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</si>
  <si>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</si>
  <si>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</si>
  <si>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</si>
  <si>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</si>
  <si>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</si>
  <si>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</si>
  <si>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</si>
  <si>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</si>
  <si>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</si>
  <si>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</si>
  <si>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</si>
  <si>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</si>
  <si>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</si>
  <si>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</si>
  <si>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</si>
  <si>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</si>
  <si>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</si>
  <si>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</si>
  <si>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</si>
  <si>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</si>
  <si>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</si>
  <si>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</si>
  <si>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</si>
  <si>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</si>
  <si>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</si>
  <si>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</si>
  <si>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</si>
  <si>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</si>
  <si>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</si>
  <si>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</si>
  <si>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</si>
  <si>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</si>
  <si>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</si>
  <si>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</si>
  <si>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</si>
  <si>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</si>
  <si>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</si>
  <si>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</si>
  <si>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</si>
  <si>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</si>
  <si>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</si>
  <si>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</si>
  <si>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</si>
  <si>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</si>
  <si>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</si>
  <si>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</si>
  <si>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</si>
  <si>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</si>
  <si>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</si>
  <si>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</si>
  <si>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</si>
  <si>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</si>
  <si>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</si>
  <si>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</si>
  <si>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</si>
  <si>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</si>
  <si>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</si>
  <si>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</si>
  <si>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</si>
  <si>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</si>
  <si>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</si>
  <si>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</si>
  <si>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</si>
  <si>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</si>
  <si>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</si>
  <si>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</si>
  <si>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</si>
  <si>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</si>
  <si>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</si>
  <si>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</si>
  <si>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</si>
  <si>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</si>
  <si>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</si>
  <si>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</si>
  <si>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</si>
  <si>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</si>
  <si>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</si>
  <si>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</si>
  <si>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</si>
  <si>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</si>
  <si>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</si>
  <si>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</si>
  <si>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</si>
  <si>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</si>
  <si>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</si>
  <si>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</si>
  <si>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</si>
  <si>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</si>
  <si>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</si>
  <si>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</si>
  <si>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</si>
  <si>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</si>
  <si>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</si>
  <si>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</si>
  <si>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</si>
  <si>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</si>
  <si>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</si>
  <si>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</si>
  <si>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</si>
  <si>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</si>
  <si>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</si>
  <si>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</si>
  <si>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</si>
  <si>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</si>
  <si>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</si>
  <si>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</si>
  <si>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</si>
  <si>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</si>
  <si>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</si>
  <si>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</si>
  <si>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</si>
  <si>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</si>
  <si>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</si>
  <si>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</si>
  <si>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</si>
  <si>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</si>
  <si>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</si>
  <si>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</si>
  <si>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</si>
  <si>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</si>
  <si>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</si>
  <si>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</si>
  <si>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</si>
  <si>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</si>
  <si>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</si>
  <si>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</si>
  <si>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</si>
  <si>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</si>
  <si>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</si>
  <si>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</si>
  <si>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</si>
  <si>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</si>
  <si>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</si>
  <si>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</si>
  <si>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</si>
  <si>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</si>
  <si>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</si>
  <si>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</si>
  <si>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</si>
  <si>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</si>
  <si>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</si>
  <si>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</si>
  <si>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</si>
  <si>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</si>
  <si>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</si>
  <si>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</si>
  <si>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</si>
  <si>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</si>
  <si>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</si>
  <si>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</si>
  <si>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</si>
  <si>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</si>
  <si>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</si>
  <si>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</si>
  <si>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</si>
  <si>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</si>
  <si>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</si>
  <si>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</si>
  <si>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</si>
  <si>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</si>
  <si>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</si>
  <si>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</si>
  <si>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</si>
  <si>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</si>
  <si>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</si>
  <si>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</si>
  <si>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</si>
  <si>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</si>
  <si>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</si>
  <si>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</si>
  <si>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</si>
  <si>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</si>
  <si>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</si>
  <si>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</si>
  <si>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</si>
  <si>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</si>
  <si>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</si>
  <si>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</si>
  <si>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</si>
  <si>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</si>
  <si>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</si>
  <si>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</si>
  <si>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</si>
  <si>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</si>
  <si>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</si>
  <si>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</si>
  <si>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</si>
  <si>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</si>
  <si>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</si>
  <si>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</si>
  <si>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</si>
  <si>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</si>
  <si>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</si>
  <si>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</si>
  <si>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</si>
  <si>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</si>
  <si>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</si>
  <si>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</si>
  <si>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</si>
  <si>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</si>
  <si>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</si>
  <si>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</si>
  <si>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</si>
  <si>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</si>
  <si>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</si>
  <si>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</si>
  <si>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</si>
  <si>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</si>
  <si>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</si>
  <si>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</si>
  <si>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</si>
  <si>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</si>
  <si>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</si>
  <si>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</si>
  <si>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</si>
  <si>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</si>
  <si>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</si>
  <si>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</si>
  <si>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</si>
  <si>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</si>
  <si>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</si>
  <si>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</si>
  <si>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</si>
  <si>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</si>
  <si>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</si>
  <si>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</si>
  <si>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</si>
  <si>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</si>
  <si>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</si>
  <si>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</si>
  <si>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</si>
  <si>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</si>
  <si>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</si>
  <si>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</si>
  <si>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</si>
  <si>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</si>
  <si>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</si>
  <si>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</si>
  <si>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</si>
  <si>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</si>
  <si>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</si>
  <si>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</si>
  <si>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</si>
  <si>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</si>
  <si>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</si>
  <si>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</si>
  <si>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</si>
  <si>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</si>
  <si>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</si>
  <si>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</si>
  <si>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</si>
  <si>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</si>
  <si>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</si>
  <si>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</si>
  <si>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</si>
  <si>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</si>
  <si>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</si>
  <si>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</si>
  <si>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</si>
  <si>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</si>
  <si>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</si>
  <si>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</si>
  <si>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</si>
  <si>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</si>
  <si>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</si>
  <si>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</si>
  <si>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</si>
  <si>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</si>
  <si>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</si>
  <si>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</si>
  <si>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</si>
  <si>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</si>
  <si>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</si>
  <si>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</si>
  <si>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</si>
  <si>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</si>
  <si>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</si>
  <si>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</si>
  <si>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</si>
  <si>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</si>
  <si>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</si>
  <si>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</si>
  <si>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</si>
  <si>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</si>
  <si>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</si>
  <si>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</si>
  <si>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</si>
  <si>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</si>
  <si>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</si>
  <si>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</si>
  <si>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</si>
  <si>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</si>
  <si>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</si>
  <si>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</si>
  <si>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</si>
  <si>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</si>
  <si>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</si>
  <si>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</si>
  <si>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</si>
  <si>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</si>
  <si>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</si>
  <si>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</si>
  <si>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</si>
  <si>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</si>
  <si>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</si>
  <si>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</si>
  <si>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</si>
  <si>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</si>
  <si>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</si>
  <si>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</si>
  <si>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</si>
  <si>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</si>
  <si>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</si>
  <si>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</si>
  <si>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</si>
  <si>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</si>
  <si>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</si>
  <si>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</si>
  <si>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</si>
  <si>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</si>
  <si>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</si>
  <si>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</si>
  <si>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</si>
  <si>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</si>
  <si>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</si>
  <si>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</si>
  <si>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</si>
  <si>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</si>
  <si>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</si>
  <si>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</si>
  <si>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</si>
  <si>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</si>
  <si>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</si>
  <si>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</si>
  <si>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</si>
  <si>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</si>
  <si>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</si>
  <si>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</si>
  <si>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</si>
  <si>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</si>
  <si>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</si>
  <si>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</si>
  <si>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</si>
  <si>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</si>
  <si>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</si>
  <si>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</si>
  <si>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</si>
  <si>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</si>
  <si>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</si>
  <si>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</si>
  <si>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</si>
  <si>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</si>
  <si>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</si>
  <si>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</si>
  <si>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</si>
  <si>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</si>
  <si>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</si>
  <si>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</si>
  <si>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</si>
  <si>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</si>
  <si>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</si>
  <si>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</si>
  <si>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</si>
  <si>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</si>
  <si>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</si>
  <si>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</si>
  <si>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</si>
  <si>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</si>
  <si>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</si>
  <si>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</si>
  <si>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</si>
  <si>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</si>
  <si>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</si>
  <si>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</si>
  <si>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</si>
  <si>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</si>
  <si>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</si>
  <si>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</si>
  <si>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</si>
  <si>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</si>
  <si>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</si>
  <si>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</si>
  <si>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</si>
  <si>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</si>
  <si>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</si>
  <si>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</si>
  <si>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</si>
  <si>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</si>
  <si>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</si>
  <si>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</si>
  <si>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</si>
  <si>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</si>
  <si>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</si>
  <si>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</si>
  <si>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</si>
  <si>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</si>
  <si>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</si>
  <si>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</si>
  <si>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</si>
  <si>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</si>
  <si>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</si>
  <si>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</si>
  <si>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</si>
  <si>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</si>
  <si>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</si>
  <si>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</si>
  <si>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</si>
  <si>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</si>
  <si>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</si>
  <si>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</si>
  <si>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</si>
  <si>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</si>
  <si>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</si>
  <si>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</si>
  <si>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</si>
  <si>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</si>
  <si>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</si>
  <si>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</si>
  <si>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</si>
  <si>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</si>
  <si>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</si>
  <si>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</si>
  <si>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</si>
  <si>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</si>
  <si>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</si>
  <si>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</si>
  <si>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</si>
  <si>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</si>
  <si>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</si>
  <si>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</si>
  <si>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</si>
  <si>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</si>
  <si>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</si>
  <si>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</si>
  <si>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</si>
  <si>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</si>
  <si>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</si>
  <si>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</si>
  <si>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</si>
  <si>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</si>
  <si>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</si>
  <si>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</si>
  <si>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</si>
  <si>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</si>
  <si>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</si>
  <si>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</si>
  <si>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</si>
  <si>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</si>
  <si>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</si>
  <si>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</si>
  <si>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</si>
  <si>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</si>
  <si>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</si>
  <si>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</si>
  <si>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</si>
  <si>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</si>
  <si>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</si>
  <si>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</si>
  <si>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</si>
  <si>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</si>
  <si>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</si>
  <si>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</si>
  <si>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</si>
  <si>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</si>
  <si>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</si>
  <si>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</si>
  <si>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</si>
  <si>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</si>
  <si>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</si>
  <si>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</si>
  <si>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</si>
  <si>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</si>
  <si>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</si>
  <si>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</si>
  <si>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</si>
  <si>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</si>
  <si>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</si>
  <si>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</si>
  <si>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</si>
  <si>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</si>
  <si>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</si>
  <si>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</si>
  <si>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</si>
  <si>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</si>
  <si>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</si>
  <si>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</si>
  <si>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</si>
  <si>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</si>
  <si>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</si>
  <si>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</si>
  <si>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</si>
  <si>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</si>
  <si>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</si>
  <si>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</si>
  <si>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</si>
  <si>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</si>
  <si>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</si>
  <si>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</si>
  <si>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</si>
  <si>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</si>
  <si>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</si>
  <si>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</si>
  <si>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</si>
  <si>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</si>
  <si>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</si>
  <si>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</si>
  <si>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</si>
  <si>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</si>
  <si>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</si>
  <si>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</si>
  <si>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</si>
  <si>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</si>
  <si>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</si>
  <si>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</si>
  <si>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</si>
  <si>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</si>
  <si>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</si>
  <si>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</si>
  <si>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</si>
  <si>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</si>
  <si>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</si>
  <si>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</si>
  <si>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</si>
  <si>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</si>
  <si>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</si>
  <si>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</si>
  <si>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</si>
  <si>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</si>
  <si>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</si>
  <si>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</si>
  <si>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</si>
  <si>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</si>
  <si>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</si>
  <si>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</si>
  <si>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</si>
  <si>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</si>
  <si>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</si>
  <si>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</si>
  <si>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</si>
  <si>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</si>
  <si>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</si>
  <si>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</si>
  <si>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</si>
  <si>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</si>
  <si>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</si>
  <si>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</si>
  <si>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</si>
  <si>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</si>
  <si>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</si>
  <si>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</si>
  <si>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</si>
  <si>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</si>
  <si>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</si>
  <si>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</si>
  <si>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</si>
  <si>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</si>
  <si>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</si>
  <si>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</si>
  <si>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</si>
  <si>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</si>
  <si>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</si>
  <si>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</si>
  <si>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</si>
  <si>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</si>
  <si>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</si>
  <si>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</si>
  <si>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</si>
  <si>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</si>
  <si>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</si>
  <si>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</si>
  <si>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</si>
  <si>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</si>
  <si>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</si>
  <si>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</si>
  <si>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</si>
  <si>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</si>
  <si>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</si>
  <si>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</si>
  <si>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</si>
  <si>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</si>
  <si>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</si>
  <si>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</si>
  <si>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</si>
  <si>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</si>
  <si>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</si>
  <si>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</si>
  <si>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</si>
  <si>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</si>
  <si>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</si>
  <si>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</si>
  <si>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</si>
  <si>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</si>
  <si>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</si>
  <si>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</si>
  <si>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</si>
  <si>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</si>
  <si>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</si>
  <si>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</si>
  <si>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</si>
  <si>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</si>
  <si>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</si>
  <si>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</si>
  <si>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</si>
  <si>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</si>
  <si>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</si>
  <si>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</si>
  <si>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</si>
  <si>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</si>
  <si>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</si>
  <si>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</si>
  <si>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</si>
  <si>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</si>
  <si>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</si>
  <si>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</si>
  <si>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</si>
  <si>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</si>
  <si>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</si>
  <si>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</si>
  <si>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</si>
  <si>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</si>
  <si>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</si>
  <si>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</si>
  <si>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</si>
  <si>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</si>
  <si>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</si>
  <si>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</si>
  <si>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</si>
  <si>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</si>
  <si>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</si>
  <si>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</si>
  <si>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</si>
  <si>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</si>
  <si>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</si>
  <si>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</si>
  <si>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</si>
  <si>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</si>
  <si>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</si>
  <si>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</si>
  <si>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</si>
  <si>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</si>
  <si>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</si>
  <si>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</si>
  <si>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</si>
  <si>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</si>
  <si>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</si>
  <si>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</si>
  <si>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</si>
  <si>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</si>
  <si>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</si>
  <si>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</si>
  <si>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</si>
  <si>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</si>
  <si>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</si>
  <si>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</si>
  <si>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</si>
  <si>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</si>
  <si>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</si>
  <si>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</si>
  <si>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</si>
  <si>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</si>
  <si>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</si>
  <si>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</si>
  <si>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</si>
  <si>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</si>
  <si>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</si>
  <si>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</si>
  <si>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</si>
  <si>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</si>
  <si>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</si>
  <si>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</si>
  <si>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</si>
  <si>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</si>
  <si>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</si>
  <si>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</si>
  <si>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</si>
  <si>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</si>
  <si>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</si>
  <si>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</si>
  <si>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</si>
  <si>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</si>
  <si>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</si>
  <si>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</si>
  <si>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</si>
  <si>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</si>
  <si>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</si>
  <si>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</si>
  <si>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</si>
  <si>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</si>
  <si>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</si>
  <si>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</si>
  <si>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</si>
  <si>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</si>
  <si>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</si>
  <si>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</si>
  <si>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</si>
  <si>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</si>
  <si>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</si>
  <si>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</si>
  <si>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</si>
  <si>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</si>
  <si>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</si>
  <si>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</si>
  <si>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</si>
  <si>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</si>
  <si>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</si>
  <si>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</si>
  <si>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</si>
  <si>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</si>
  <si>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</si>
  <si>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</si>
  <si>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</si>
  <si>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</si>
  <si>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</si>
  <si>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</si>
  <si>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</si>
  <si>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</si>
  <si>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</si>
  <si>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</si>
  <si>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</si>
  <si>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</si>
  <si>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</si>
  <si>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</si>
  <si>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</si>
  <si>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</si>
  <si>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</si>
  <si>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</si>
  <si>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</si>
  <si>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</si>
  <si>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</si>
  <si>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</si>
  <si>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</si>
  <si>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</si>
  <si>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</si>
  <si>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</si>
  <si>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</si>
  <si>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</si>
  <si>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</si>
  <si>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</si>
  <si>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</si>
  <si>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</si>
  <si>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</si>
  <si>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</si>
  <si>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</si>
  <si>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</si>
  <si>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</si>
  <si>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</si>
  <si>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</si>
  <si>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</si>
  <si>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</si>
  <si>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</si>
  <si>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</si>
  <si>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</si>
  <si>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</si>
  <si>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</si>
  <si>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</si>
  <si>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</si>
  <si>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</si>
  <si>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</si>
  <si>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</si>
  <si>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</si>
  <si>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</si>
  <si>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</si>
  <si>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</si>
  <si>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</si>
  <si>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</si>
  <si>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</si>
  <si>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</si>
  <si>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</si>
  <si>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</si>
  <si>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</si>
  <si>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</si>
  <si>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</si>
  <si>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</si>
  <si>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</si>
  <si>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</si>
  <si>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</si>
  <si>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</si>
  <si>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</si>
  <si>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</si>
  <si>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</si>
  <si>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</si>
  <si>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</si>
  <si>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</si>
  <si>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</si>
  <si>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</si>
  <si>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</si>
  <si>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</si>
  <si>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</si>
  <si>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</si>
  <si>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</si>
  <si>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</si>
  <si>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</si>
  <si>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</si>
  <si>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</si>
  <si>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</si>
  <si>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</si>
  <si>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</si>
  <si>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</si>
  <si>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</si>
  <si>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</si>
  <si>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</si>
  <si>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</si>
  <si>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</si>
  <si>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</si>
  <si>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</si>
  <si>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</si>
  <si>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</si>
  <si>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</si>
  <si>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</si>
  <si>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</si>
  <si>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</si>
  <si>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</si>
  <si>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</si>
  <si>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</si>
  <si>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</si>
  <si>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</si>
  <si>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</si>
  <si>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</si>
  <si>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</si>
  <si>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</si>
  <si>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</si>
  <si>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</si>
  <si>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</si>
  <si>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</si>
  <si>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</si>
  <si>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</si>
  <si>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</si>
  <si>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</si>
  <si>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</si>
  <si>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</si>
  <si>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</si>
  <si>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</si>
  <si>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</si>
  <si>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</si>
  <si>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</si>
  <si>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</si>
  <si>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</si>
  <si>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</si>
  <si>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</si>
  <si>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</si>
  <si>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</si>
  <si>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</si>
  <si>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</si>
  <si>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</si>
  <si>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</si>
  <si>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</si>
  <si>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</si>
  <si>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</si>
  <si>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</si>
  <si>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</si>
  <si>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</si>
  <si>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</si>
  <si>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</si>
  <si>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</si>
  <si>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</si>
  <si>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</si>
  <si>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</si>
  <si>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</si>
  <si>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</si>
  <si>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</si>
  <si>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</si>
  <si>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</si>
  <si>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</si>
  <si>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</si>
  <si>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</si>
  <si>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</si>
  <si>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</si>
  <si>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</si>
  <si>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</si>
  <si>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</si>
  <si>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</si>
  <si>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</si>
  <si>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</si>
  <si>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</si>
  <si>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</si>
  <si>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</si>
  <si>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</si>
  <si>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</si>
  <si>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</si>
  <si>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</si>
  <si>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</si>
  <si>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</si>
  <si>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</si>
  <si>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</si>
  <si>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</si>
  <si>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</si>
  <si>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</si>
  <si>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</si>
  <si>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</si>
  <si>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</si>
  <si>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</si>
  <si>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</si>
  <si>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</si>
  <si>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</si>
  <si>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</si>
  <si>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</si>
  <si>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</si>
  <si>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</si>
  <si>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</si>
  <si>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</si>
  <si>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</si>
  <si>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</si>
  <si>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</si>
  <si>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</si>
  <si>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</si>
  <si>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</si>
  <si>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</si>
  <si>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</si>
  <si>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</si>
  <si>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</si>
  <si>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</si>
  <si>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</si>
  <si>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</si>
  <si>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</si>
  <si>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</si>
  <si>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</si>
  <si>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</si>
  <si>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</si>
  <si>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</si>
  <si>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</si>
  <si>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</si>
  <si>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</si>
  <si>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</si>
  <si>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</si>
  <si>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</si>
  <si>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</si>
  <si>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</si>
  <si>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</si>
  <si>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</si>
  <si>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</si>
  <si>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</si>
  <si>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</si>
  <si>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</si>
  <si>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</si>
  <si>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</si>
  <si>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</si>
  <si>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</si>
  <si>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</si>
  <si>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</si>
  <si>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</si>
  <si>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</si>
  <si>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</si>
  <si>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</si>
  <si>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</si>
  <si>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</si>
  <si>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</si>
  <si>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</si>
  <si>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</si>
  <si>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</si>
  <si>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</si>
  <si>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</si>
  <si>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</si>
  <si>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</si>
  <si>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</si>
  <si>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</si>
  <si>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</si>
  <si>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</si>
  <si>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</si>
  <si>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</si>
  <si>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</si>
  <si>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</si>
  <si>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</si>
  <si>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</si>
  <si>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</si>
  <si>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</si>
  <si>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</si>
  <si>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</si>
  <si>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</si>
  <si>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</si>
  <si>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</si>
  <si>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</si>
  <si>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</si>
  <si>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</si>
  <si>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</si>
  <si>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</si>
  <si>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</si>
  <si>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</si>
  <si>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</si>
  <si>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</si>
  <si>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</si>
  <si>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</si>
  <si>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</si>
  <si>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</si>
  <si>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</si>
  <si>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</si>
  <si>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</si>
  <si>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</si>
  <si>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</si>
  <si>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</si>
  <si>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</si>
  <si>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</si>
  <si>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</si>
  <si>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</si>
  <si>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</si>
  <si>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</si>
  <si>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</si>
  <si>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</si>
  <si>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</si>
  <si>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</si>
  <si>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</si>
  <si>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</si>
  <si>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</si>
  <si>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</si>
  <si>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</si>
  <si>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</si>
  <si>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</si>
  <si>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</si>
  <si>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</si>
  <si>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</si>
  <si>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</si>
  <si>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</si>
  <si>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</si>
  <si>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</si>
  <si>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</si>
  <si>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</si>
  <si>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</si>
  <si>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</si>
  <si>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</si>
  <si>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</si>
  <si>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</si>
  <si>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</si>
  <si>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</si>
  <si>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</si>
  <si>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</si>
  <si>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</si>
  <si>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</si>
  <si>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</si>
  <si>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</si>
  <si>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</si>
  <si>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</si>
  <si>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</si>
  <si>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</si>
  <si>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</si>
  <si>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</si>
  <si>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</si>
  <si>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</si>
  <si>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</si>
  <si>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</si>
  <si>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</si>
  <si>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</si>
  <si>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</si>
  <si>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</si>
  <si>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</si>
  <si>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</si>
  <si>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</si>
  <si>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</si>
  <si>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</si>
  <si>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</si>
  <si>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</si>
  <si>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</si>
  <si>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</si>
  <si>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</si>
  <si>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</si>
  <si>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</si>
  <si>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</si>
  <si>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</si>
  <si>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</si>
  <si>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</si>
  <si>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</si>
  <si>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</si>
  <si>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</si>
  <si>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</si>
  <si>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</si>
  <si>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</si>
  <si>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</si>
  <si>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</si>
  <si>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</si>
  <si>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</si>
  <si>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</si>
  <si>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</si>
  <si>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</si>
  <si>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</si>
  <si>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</si>
  <si>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</si>
  <si>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</si>
  <si>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</si>
  <si>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</si>
  <si>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</si>
  <si>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</si>
  <si>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</si>
  <si>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</si>
  <si>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</si>
  <si>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</si>
  <si>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</si>
  <si>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</si>
  <si>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</si>
  <si>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</si>
  <si>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</si>
  <si>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</si>
  <si>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</si>
  <si>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</si>
  <si>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</si>
  <si>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</si>
  <si>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</si>
  <si>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</si>
  <si>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</si>
  <si>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</si>
  <si>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</si>
  <si>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</si>
  <si>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</si>
  <si>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</si>
  <si>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</si>
  <si>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</si>
  <si>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</si>
  <si>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</si>
  <si>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</si>
  <si>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</si>
  <si>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</si>
  <si>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</si>
  <si>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</si>
  <si>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</si>
  <si>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</si>
  <si>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</si>
  <si>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</si>
  <si>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</si>
  <si>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</si>
  <si>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</si>
  <si>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</si>
  <si>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</si>
  <si>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</si>
  <si>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</si>
  <si>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</si>
  <si>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</si>
  <si>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</si>
  <si>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</si>
  <si>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</si>
  <si>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</si>
  <si>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</si>
  <si>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</si>
  <si>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</si>
  <si>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</si>
  <si>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</si>
  <si>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</si>
  <si>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</si>
  <si>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</si>
  <si>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</si>
  <si>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</si>
  <si>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</si>
  <si>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</si>
  <si>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</si>
  <si>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</si>
  <si>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</si>
  <si>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</si>
  <si>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</si>
  <si>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</si>
  <si>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</si>
  <si>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</si>
  <si>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</si>
  <si>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</si>
  <si>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</si>
  <si>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</si>
  <si>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</si>
  <si>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</si>
  <si>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</si>
  <si>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</si>
  <si>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</si>
  <si>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</si>
  <si>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</si>
  <si>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</si>
  <si>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</si>
  <si>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</si>
  <si>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</si>
  <si>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</si>
  <si>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</si>
  <si>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</si>
  <si>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</si>
  <si>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</si>
  <si>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</si>
  <si>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</si>
  <si>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</si>
  <si>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</si>
  <si>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</si>
  <si>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</si>
  <si>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</si>
  <si>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</si>
  <si>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</si>
  <si>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</si>
  <si>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</si>
  <si>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</si>
  <si>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</si>
  <si>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</si>
  <si>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</si>
  <si>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</si>
  <si>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</si>
  <si>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</si>
  <si>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</si>
  <si>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</si>
  <si>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</si>
  <si>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</si>
  <si>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</si>
  <si>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</si>
  <si>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</si>
  <si>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</si>
  <si>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</si>
  <si>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</si>
  <si>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</si>
  <si>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</si>
  <si>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</si>
  <si>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</si>
  <si>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</si>
  <si>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</si>
  <si>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</si>
  <si>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</si>
  <si>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</si>
  <si>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</si>
  <si>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</si>
  <si>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</si>
  <si>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</si>
  <si>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</si>
  <si>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</si>
  <si>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</si>
  <si>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</si>
  <si>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</si>
  <si>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</si>
  <si>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</si>
  <si>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</si>
  <si>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</si>
  <si>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</si>
  <si>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</si>
  <si>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</si>
  <si>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</si>
  <si>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</si>
  <si>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</si>
  <si>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</si>
  <si>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</si>
  <si>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</si>
  <si>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</si>
  <si>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</si>
  <si>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</si>
  <si>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</si>
  <si>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</si>
  <si>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</si>
  <si>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</si>
  <si>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</si>
  <si>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</si>
  <si>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</si>
  <si>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</si>
  <si>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</si>
  <si>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</si>
  <si>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</si>
  <si>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</si>
  <si>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</si>
  <si>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</si>
  <si>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</si>
  <si>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</si>
  <si>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</si>
  <si>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</si>
  <si>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</si>
  <si>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</si>
  <si>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</si>
  <si>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</si>
  <si>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</si>
  <si>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</si>
  <si>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</si>
  <si>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</si>
  <si>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</si>
  <si>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</si>
  <si>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</si>
  <si>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</si>
  <si>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</si>
  <si>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</si>
  <si>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</si>
  <si>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</si>
  <si>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</si>
  <si>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</si>
  <si>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</si>
  <si>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</si>
  <si>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</si>
  <si>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</si>
  <si>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</si>
  <si>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</si>
  <si>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</si>
  <si>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</si>
  <si>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</si>
  <si>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</si>
  <si>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</si>
  <si>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</si>
  <si>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</si>
  <si>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</si>
  <si>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</si>
  <si>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</si>
  <si>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</si>
  <si>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</si>
  <si>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</si>
  <si>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</si>
  <si>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</si>
  <si>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</si>
  <si>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</si>
  <si>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</si>
  <si>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</si>
  <si>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</si>
  <si>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</si>
  <si>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</si>
  <si>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</si>
  <si>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</si>
  <si>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</si>
  <si>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</si>
  <si>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</si>
  <si>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</si>
  <si>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</si>
  <si>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</si>
  <si>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</si>
  <si>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</si>
  <si>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</si>
  <si>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</si>
  <si>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</si>
  <si>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</si>
  <si>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</si>
  <si>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</si>
  <si>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</si>
  <si>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</si>
  <si>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</si>
  <si>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</si>
  <si>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</si>
  <si>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</si>
  <si>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</si>
  <si>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</si>
  <si>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</si>
  <si>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</si>
  <si>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</si>
  <si>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</si>
  <si>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</si>
  <si>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</si>
  <si>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</si>
  <si>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</si>
  <si>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</si>
  <si>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</si>
  <si>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</si>
  <si>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</si>
  <si>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</si>
  <si>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</si>
  <si>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</si>
  <si>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</si>
  <si>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</si>
  <si>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</si>
  <si>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</si>
  <si>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</si>
  <si>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</si>
  <si>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</si>
  <si>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</si>
  <si>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</si>
  <si>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</si>
  <si>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</si>
  <si>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</si>
  <si>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</si>
  <si>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</si>
  <si>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</si>
  <si>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</si>
  <si>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</si>
  <si>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</si>
  <si>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</si>
  <si>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</si>
  <si>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</si>
  <si>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</si>
  <si>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</si>
  <si>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</si>
  <si>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</si>
  <si>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</si>
  <si>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</si>
  <si>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</si>
  <si>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</si>
  <si>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</si>
  <si>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</si>
  <si>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</si>
  <si>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</si>
  <si>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</si>
  <si>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</si>
  <si>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</si>
  <si>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</si>
  <si>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</si>
  <si>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</si>
  <si>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</si>
  <si>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</si>
  <si>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</si>
  <si>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</si>
  <si>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</si>
  <si>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</si>
  <si>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</si>
  <si>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</si>
  <si>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</si>
  <si>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</si>
  <si>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</si>
  <si>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</si>
  <si>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</si>
  <si>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</si>
  <si>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</si>
  <si>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</si>
  <si>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</si>
  <si>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</si>
  <si>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</si>
  <si>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</si>
  <si>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</si>
  <si>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</si>
  <si>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</si>
  <si>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</si>
  <si>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</si>
  <si>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</si>
  <si>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</si>
  <si>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</si>
  <si>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</si>
  <si>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</si>
  <si>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</si>
  <si>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</si>
  <si>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</si>
  <si>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</si>
  <si>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</si>
  <si>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</si>
  <si>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</si>
  <si>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</si>
  <si>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</si>
  <si>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</si>
  <si>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</si>
  <si>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</si>
  <si>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</si>
  <si>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</si>
  <si>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</si>
  <si>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</si>
  <si>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</si>
  <si>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</si>
  <si>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</si>
  <si>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</si>
  <si>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</si>
  <si>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</si>
  <si>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</si>
  <si>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</si>
  <si>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</si>
  <si>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</si>
  <si>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</si>
  <si>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</si>
  <si>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</si>
  <si>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</si>
  <si>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</si>
  <si>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</si>
  <si>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</si>
  <si>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</si>
  <si>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</si>
  <si>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</si>
  <si>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</si>
  <si>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</si>
  <si>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</si>
  <si>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</si>
  <si>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</si>
  <si>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</si>
  <si>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</si>
  <si>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</si>
  <si>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</si>
  <si>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</si>
  <si>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</si>
  <si>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</si>
  <si>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</si>
  <si>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</si>
  <si>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</si>
  <si>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</si>
  <si>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</si>
  <si>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</si>
  <si>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</si>
  <si>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</si>
  <si>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</si>
  <si>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</si>
  <si>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</si>
  <si>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</si>
  <si>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</si>
  <si>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</si>
  <si>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</si>
  <si>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</si>
  <si>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</si>
  <si>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</si>
  <si>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</si>
  <si>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</si>
  <si>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</si>
  <si>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</si>
  <si>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</si>
  <si>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</si>
  <si>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</si>
  <si>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</si>
  <si>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</si>
  <si>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</si>
  <si>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</si>
  <si>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</si>
  <si>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</si>
  <si>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</si>
  <si>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</si>
  <si>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</si>
  <si>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</si>
  <si>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</si>
  <si>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</si>
  <si>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</si>
  <si>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</si>
  <si>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</si>
  <si>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</si>
  <si>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</si>
  <si>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</si>
  <si>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</si>
  <si>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</si>
  <si>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</si>
  <si>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</si>
  <si>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</si>
  <si>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</si>
  <si>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</si>
  <si>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</si>
  <si>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</si>
  <si>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</si>
  <si>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</si>
  <si>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</si>
  <si>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</si>
  <si>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</si>
  <si>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</si>
  <si>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</si>
  <si>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</si>
  <si>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</si>
  <si>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</si>
  <si>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</si>
  <si>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</si>
  <si>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</si>
  <si>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</si>
  <si>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</si>
  <si>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</si>
  <si>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</si>
  <si>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</si>
  <si>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</si>
  <si>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</si>
  <si>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</si>
  <si>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</si>
  <si>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</si>
  <si>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</si>
  <si>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</si>
  <si>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</si>
  <si>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</si>
  <si>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</si>
  <si>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</si>
  <si>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</si>
  <si>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</si>
  <si>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</si>
  <si>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</si>
  <si>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</si>
  <si>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</si>
  <si>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</si>
  <si>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</si>
  <si>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</si>
  <si>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</si>
  <si>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</si>
  <si>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</si>
  <si>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</si>
  <si>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</si>
  <si>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</si>
  <si>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</si>
  <si>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</si>
  <si>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</si>
  <si>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</si>
  <si>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</si>
  <si>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</si>
  <si>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</si>
  <si>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</si>
  <si>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</si>
  <si>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</si>
  <si>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</si>
  <si>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</si>
  <si>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</si>
  <si>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</si>
  <si>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</si>
  <si>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</si>
  <si>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</si>
  <si>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</si>
  <si>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</si>
  <si>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</si>
  <si>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</si>
  <si>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</si>
  <si>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</si>
  <si>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</si>
  <si>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</si>
  <si>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</si>
  <si>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</si>
  <si>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</si>
  <si>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</si>
  <si>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</si>
  <si>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</si>
  <si>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</si>
  <si>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</si>
  <si>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</si>
  <si>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</si>
  <si>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</si>
  <si>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</si>
  <si>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</si>
  <si>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</si>
  <si>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</si>
  <si>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</si>
  <si>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</si>
  <si>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</si>
  <si>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</si>
  <si>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</si>
  <si>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</si>
  <si>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</si>
  <si>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</si>
  <si>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</si>
  <si>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</si>
  <si>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</si>
  <si>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</si>
  <si>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</si>
  <si>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</si>
  <si>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</si>
  <si>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</si>
  <si>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</si>
  <si>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</si>
  <si>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</si>
  <si>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</si>
  <si>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</si>
  <si>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</si>
  <si>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</si>
  <si>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</si>
  <si>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</si>
  <si>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</si>
  <si>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</si>
  <si>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</si>
  <si>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</si>
  <si>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</si>
  <si>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</si>
  <si>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</si>
  <si>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</si>
  <si>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</si>
  <si>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</si>
  <si>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</si>
  <si>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</si>
  <si>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</si>
  <si>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</si>
  <si>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</si>
  <si>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</si>
  <si>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</si>
  <si>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</si>
  <si>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</si>
  <si>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</si>
  <si>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</si>
  <si>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</si>
  <si>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</si>
  <si>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</si>
  <si>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</si>
  <si>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</si>
  <si>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</si>
  <si>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</si>
  <si>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</si>
  <si>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</si>
  <si>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</si>
  <si>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</si>
  <si>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</si>
  <si>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</si>
  <si>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</si>
  <si>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</si>
  <si>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</si>
  <si>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</si>
  <si>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</si>
  <si>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</si>
  <si>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</si>
  <si>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</si>
  <si>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</si>
  <si>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</si>
  <si>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</si>
  <si>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</si>
  <si>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</si>
  <si>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</si>
  <si>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</si>
  <si>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</si>
  <si>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</si>
  <si>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</si>
  <si>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</si>
  <si>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</si>
  <si>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</si>
  <si>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</si>
  <si>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</si>
  <si>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</si>
  <si>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</si>
  <si>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</si>
  <si>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</si>
  <si>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</si>
  <si>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</si>
  <si>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</si>
  <si>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</si>
  <si>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</si>
  <si>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</si>
  <si>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</si>
  <si>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</si>
  <si>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</si>
  <si>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</si>
  <si>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</si>
  <si>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</si>
  <si>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</si>
  <si>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</si>
  <si>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</si>
  <si>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</si>
  <si>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</si>
  <si>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</si>
  <si>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</si>
  <si>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</si>
  <si>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</si>
  <si>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</si>
  <si>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</si>
  <si>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</si>
  <si>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</si>
  <si>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</si>
  <si>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</si>
  <si>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</si>
  <si>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</si>
  <si>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</si>
  <si>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</si>
  <si>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</si>
  <si>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</si>
  <si>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</si>
  <si>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</si>
  <si>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</si>
  <si>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</si>
  <si>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</si>
  <si>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</si>
  <si>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</si>
  <si>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</si>
  <si>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</si>
  <si>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</si>
  <si>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</si>
  <si>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</si>
  <si>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</si>
  <si>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</si>
  <si>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</si>
  <si>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</si>
  <si>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</si>
  <si>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</si>
  <si>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</si>
  <si>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</si>
  <si>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</si>
  <si>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</si>
  <si>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</si>
  <si>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</si>
  <si>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</si>
  <si>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</si>
  <si>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</si>
  <si>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</si>
  <si>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</si>
  <si>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</si>
  <si>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</si>
  <si>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</si>
  <si>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</si>
  <si>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</si>
  <si>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</si>
  <si>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</si>
  <si>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</si>
  <si>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</si>
  <si>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</si>
  <si>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</si>
  <si>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</si>
  <si>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</si>
  <si>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</si>
  <si>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</si>
  <si>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</si>
  <si>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</si>
  <si>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</si>
  <si>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</si>
  <si>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</si>
  <si>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</si>
  <si>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</si>
  <si>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</si>
  <si>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</si>
  <si>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</si>
  <si>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</si>
  <si>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</si>
  <si>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</si>
  <si>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</si>
  <si>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</si>
  <si>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</si>
  <si>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</si>
  <si>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</si>
  <si>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</si>
  <si>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</si>
  <si>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</si>
  <si>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</si>
  <si>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</si>
  <si>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</si>
  <si>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</si>
  <si>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</si>
  <si>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</si>
  <si>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</si>
  <si>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</si>
  <si>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</si>
  <si>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</si>
  <si>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</si>
  <si>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</si>
  <si>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</si>
  <si>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</si>
  <si>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</si>
  <si>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</si>
  <si>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</si>
  <si>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</si>
  <si>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</si>
  <si>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</si>
  <si>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</si>
  <si>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</si>
  <si>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</si>
  <si>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</si>
  <si>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</si>
  <si>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</si>
  <si>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</si>
  <si>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</si>
  <si>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</si>
  <si>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</si>
  <si>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</si>
  <si>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</si>
  <si>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</si>
  <si>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</si>
  <si>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</si>
  <si>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</si>
  <si>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</si>
  <si>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</si>
  <si>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</si>
  <si>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</si>
  <si>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</si>
  <si>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</si>
  <si>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</si>
  <si>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</si>
  <si>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</si>
  <si>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</si>
  <si>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</si>
  <si>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</si>
  <si>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</si>
  <si>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</si>
  <si>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</si>
  <si>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</si>
  <si>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</si>
  <si>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</si>
  <si>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</si>
  <si>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</si>
  <si>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</si>
  <si>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</si>
  <si>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</si>
  <si>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</si>
  <si>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</si>
  <si>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</si>
  <si>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</si>
  <si>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</si>
  <si>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</si>
  <si>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</si>
  <si>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</si>
  <si>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</si>
  <si>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</si>
  <si>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</si>
  <si>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</si>
  <si>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</si>
  <si>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</si>
  <si>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</si>
  <si>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</si>
  <si>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</si>
  <si>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</si>
  <si>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</si>
  <si>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</si>
  <si>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</si>
  <si>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</si>
  <si>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</si>
  <si>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</si>
  <si>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</si>
  <si>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</si>
  <si>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</si>
  <si>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</si>
  <si>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</si>
  <si>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</si>
  <si>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</si>
  <si>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</si>
  <si>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</si>
  <si>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</si>
  <si>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</si>
  <si>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</si>
  <si>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</si>
  <si>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</si>
  <si>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</si>
  <si>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</si>
  <si>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</si>
  <si>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</si>
  <si>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</si>
  <si>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</si>
  <si>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</si>
  <si>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</si>
  <si>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</si>
  <si>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</si>
  <si>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</si>
  <si>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</si>
  <si>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</si>
  <si>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</si>
  <si>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</si>
  <si>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</si>
  <si>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</si>
  <si>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</si>
  <si>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</si>
  <si>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</si>
  <si>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</si>
  <si>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</si>
  <si>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</si>
  <si>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</si>
  <si>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</si>
  <si>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</si>
  <si>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</si>
  <si>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</si>
  <si>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</si>
  <si>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</si>
  <si>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</si>
  <si>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</si>
  <si>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</si>
  <si>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</si>
  <si>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</si>
  <si>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</si>
  <si>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</si>
  <si>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</si>
  <si>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</si>
  <si>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</si>
  <si>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</si>
  <si>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</si>
  <si>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</si>
  <si>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</si>
  <si>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</si>
  <si>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</si>
  <si>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</si>
  <si>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</si>
  <si>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</si>
  <si>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</si>
  <si>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</si>
  <si>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</si>
  <si>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</si>
  <si>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</si>
  <si>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</si>
  <si>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</si>
  <si>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</si>
  <si>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</si>
  <si>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</si>
  <si>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</si>
  <si>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</si>
  <si>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</si>
  <si>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</si>
  <si>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</si>
  <si>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</si>
  <si>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</si>
  <si>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</si>
  <si>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</si>
  <si>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</si>
  <si>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</si>
  <si>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</si>
  <si>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</si>
  <si>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</si>
  <si>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</si>
  <si>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</si>
  <si>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</si>
  <si>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</si>
  <si>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</si>
  <si>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</si>
  <si>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</si>
  <si>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</si>
  <si>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</si>
  <si>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</si>
  <si>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</si>
  <si>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</si>
  <si>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</si>
  <si>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</si>
  <si>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</si>
  <si>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</si>
  <si>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</si>
  <si>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</si>
  <si>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</si>
  <si>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</si>
  <si>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</si>
  <si>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</si>
  <si>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</si>
  <si>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</si>
  <si>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</si>
  <si>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</si>
  <si>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</si>
  <si>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</si>
  <si>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</si>
  <si>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</si>
  <si>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</si>
  <si>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</si>
  <si>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</si>
  <si>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</si>
  <si>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</si>
  <si>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</si>
  <si>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</si>
  <si>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</si>
  <si>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</si>
  <si>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</si>
  <si>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</si>
  <si>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</si>
  <si>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</si>
  <si>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</si>
  <si>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</si>
  <si>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</si>
  <si>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</si>
  <si>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</si>
  <si>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</si>
  <si>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</si>
  <si>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</si>
  <si>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</si>
  <si>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</si>
  <si>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</si>
  <si>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</si>
  <si>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</si>
  <si>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</si>
  <si>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</si>
  <si>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</si>
  <si>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</si>
  <si>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</si>
  <si>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</si>
  <si>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</si>
  <si>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</si>
  <si>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</si>
  <si>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</si>
  <si>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</si>
  <si>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</si>
  <si>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</si>
  <si>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</si>
  <si>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</si>
  <si>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</si>
  <si>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</si>
  <si>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</si>
  <si>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</si>
  <si>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</si>
  <si>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</si>
  <si>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</si>
  <si>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</si>
  <si>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</si>
  <si>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</si>
  <si>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</si>
  <si>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</si>
  <si>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MUNICIPIO DE SIPÍ</t>
  </si>
  <si>
    <t>11</t>
  </si>
  <si>
    <t>ATENCION INTEGRAL A LA PRIMERA INFANCIA</t>
  </si>
  <si>
    <t>MUNICIPIO DE MEDIO BAUDÓ</t>
  </si>
  <si>
    <t>003</t>
  </si>
  <si>
    <t>MUNICIPIO DE ISTMINA</t>
  </si>
  <si>
    <t>10</t>
  </si>
  <si>
    <t>12</t>
  </si>
  <si>
    <t>004</t>
  </si>
  <si>
    <t xml:space="preserve">NUTRICION </t>
  </si>
  <si>
    <t>MUNICIPIO DE LITORAL DEL SAN JUAN</t>
  </si>
  <si>
    <t>MUNICIPIO DE SAN ANDRES DE TUMACO</t>
  </si>
  <si>
    <t>002</t>
  </si>
  <si>
    <t>010</t>
  </si>
  <si>
    <t>MUNICIPIO DE SIPI</t>
  </si>
  <si>
    <t>001</t>
  </si>
  <si>
    <t>129</t>
  </si>
  <si>
    <t>FAMILIAR</t>
  </si>
  <si>
    <t>241</t>
  </si>
  <si>
    <t>CDI</t>
  </si>
  <si>
    <t>242</t>
  </si>
  <si>
    <t>317</t>
  </si>
  <si>
    <t>HCB</t>
  </si>
  <si>
    <t>318</t>
  </si>
  <si>
    <t>322</t>
  </si>
  <si>
    <t>328</t>
  </si>
  <si>
    <t>329</t>
  </si>
  <si>
    <t>330</t>
  </si>
  <si>
    <t>269</t>
  </si>
  <si>
    <t>UBAS</t>
  </si>
  <si>
    <t>267</t>
  </si>
  <si>
    <t>268</t>
  </si>
  <si>
    <t>798</t>
  </si>
  <si>
    <t>ZAYRA HEDLEY CASTELLANOS VALENCIA</t>
  </si>
  <si>
    <t>ZAYRA CASTELLANOS</t>
  </si>
  <si>
    <t>CRA 18 N° 7-18, ISTMINA- CHOCO</t>
  </si>
  <si>
    <t xml:space="preserve"> 670 1913</t>
  </si>
  <si>
    <t>ISTMINA - CHOCÓ</t>
  </si>
  <si>
    <t>Funfecho.choco@hotmail.com</t>
  </si>
  <si>
    <t>2021-5-10000004</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</si>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</sst>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2">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3" borderId="0" xfId="0" applyFont="1" applyFill="1" applyBorder="1" applyAlignment="1" applyProtection="1">
      <alignment horizontal="right"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xr:uid="{00000000-0005-0000-0000-000003000000}"/>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00000000-000C-0000-FFFF-FFFF02000000}" name="DatoContratoInvitacion" displayName="DatoContratoInvitacion" ref="I19:N35" tableType="xml" totalsRowShown="0" headerRowDxfId="8" dataDxfId="7" tableBorderDxfId="6">
  <autoFilter ref="I19:N35" xr:uid="{00000000-0009-0000-0100-000047000000}"/>
  <tableColumns count="6">
    <tableColumn id="1" xr3:uid="{00000000-0010-0000-0200-000001000000}" uniqueName="DCI_Departamento" name="Departamento" dataDxfId="5">
      <xmlColumnPr mapId="141" xpath="/ManifestacionInteres/DatosContratoInvitacion/@DCI_Departamento" xmlDataType="string"/>
    </tableColumn>
    <tableColumn id="2" xr3:uid="{00000000-0010-0000-0200-000002000000}" uniqueName="DCI_Ciudad" name="Municipio" dataDxfId="4">
      <xmlColumnPr mapId="141" xpath="/ManifestacionInteres/DatosContratoInvitacion/@DCI_Ciudad" xmlDataType="string"/>
    </tableColumn>
    <tableColumn id="3" xr3:uid="{00000000-0010-0000-0200-000003000000}" uniqueName="DCI_Valor_Invitacion" name="Valor invitación" dataDxfId="3">
      <xmlColumnPr mapId="141" xpath="/ManifestacionInteres/DatosContratoInvitacion/@DCI_Valor_Invitacion" xmlDataType="int"/>
    </tableColumn>
    <tableColumn id="4" xr3:uid="{00000000-0010-0000-0200-000004000000}" uniqueName="DCI_Fecha_Inicio" name="Fecha inicio" dataDxfId="2">
      <xmlColumnPr mapId="141" xpath="/ManifestacionInteres/DatosContratoInvitacion/@DCI_Fecha_Inicio" xmlDataType="date"/>
    </tableColumn>
    <tableColumn id="5" xr3:uid="{00000000-0010-0000-0200-000005000000}" uniqueName="DCI_Fecha_Final" name="Fecha final" dataDxfId="1">
      <xmlColumnPr mapId="141" xpath="/ManifestacionInteres/DatosContratoInvitacion/@DCI_Fecha_Final" xmlDataType="date"/>
    </tableColumn>
    <tableColumn id="6" xr3:uid="{00000000-0010-0000-0200-000006000000}"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00000000-000C-0000-FFFF-FFFF03000000}" r="E185" connectionId="0">
    <xmlCellPr id="1" xr6:uid="{00000000-0010-0000-0300-000001000000}" uniqueName="CON_Es_igual_a">
      <xmlPr mapId="141" xpath="/ManifestacionInteres/Contrapartida/@CON_Es_igual_a" xmlDataType="anyType"/>
    </xmlCellPr>
  </singleXmlCell>
  <singleXmlCell id="21" xr6:uid="{00000000-000C-0000-FFFF-FFFF04000000}" r="C185" connectionId="0">
    <xmlCellPr id="1" xr6:uid="{00000000-0010-0000-0400-000001000000}" uniqueName="CON_total_contrapartida">
      <xmlPr mapId="141" xpath="/ManifestacionInteres/Contrapartida/@CON_total_contrapartida" xmlDataType="anyType"/>
    </xmlCellPr>
  </singleXmlCell>
  <singleXmlCell id="22" xr6:uid="{00000000-000C-0000-FFFF-FFFF05000000}" r="F179" connectionId="0">
    <xmlCellPr id="1" xr6:uid="{00000000-0010-0000-0500-000001000000}" uniqueName="CON_dotacion">
      <xmlPr mapId="141" xpath="/ManifestacionInteres/Contrapartida/@CON_dotacion" xmlDataType="decimal"/>
    </xmlCellPr>
  </singleXmlCell>
  <singleXmlCell id="23" xr6:uid="{00000000-000C-0000-FFFF-FFFF06000000}" r="Y178" connectionId="0">
    <xmlCellPr id="1" xr6:uid="{00000000-0010-0000-0600-000001000000}" uniqueName="CON_talento_humano">
      <xmlPr mapId="141" xpath="/ManifestacionInteres/Contrapartida/@CON_talento_humano" xmlDataType="anyType"/>
    </xmlCellPr>
  </singleXmlCell>
  <singleXmlCell id="24" xr6:uid="{00000000-000C-0000-FFFF-FFFF07000000}" r="Y179" connectionId="0">
    <xmlCellPr id="1" xr6:uid="{00000000-0010-0000-0700-000001000000}" uniqueName="CON_equipos_medicion">
      <xmlPr mapId="141" xpath="/ManifestacionInteres/Contrapartida/@CON_equipos_medicion" xmlDataType="anyType"/>
    </xmlCellPr>
  </singleXmlCell>
  <singleXmlCell id="25" xr6:uid="{00000000-000C-0000-FFFF-FFFF08000000}" r="Y180" connectionId="0">
    <xmlCellPr id="1" xr6:uid="{00000000-0010-0000-0800-000001000000}" uniqueName="CON_bienes_y_servicios">
      <xmlPr mapId="141" xpath="/ManifestacionInteres/Contrapartida/@CON_bienes_y_servicios" xmlDataType="anyType"/>
    </xmlCellPr>
  </singleXmlCell>
  <singleXmlCell id="26" xr6:uid="{00000000-000C-0000-FFFF-FFFF09000000}" r="G179" connectionId="0">
    <xmlCellPr id="1" xr6:uid="{00000000-0010-0000-0900-000001000000}" uniqueName="CON_dotacion_total">
      <xmlPr mapId="141" xpath="/ManifestacionInteres/Contrapartida/@CON_dotacion_total" xmlDataType="anyType"/>
    </xmlCellPr>
  </singleXmlCell>
  <singleXmlCell id="29" xr6:uid="{00000000-000C-0000-FFFF-FFFF0A000000}" r="Z178" connectionId="0">
    <xmlCellPr id="1" xr6:uid="{00000000-0010-0000-0A00-000001000000}" uniqueName="CON_talento_humano_total">
      <xmlPr mapId="141" xpath="/ManifestacionInteres/Contrapartida/@CON_talento_humano_total" xmlDataType="anyType"/>
    </xmlCellPr>
  </singleXmlCell>
  <singleXmlCell id="30" xr6:uid="{00000000-000C-0000-FFFF-FFFF0B000000}" r="Z179" connectionId="0">
    <xmlCellPr id="1" xr6:uid="{00000000-0010-0000-0B00-000001000000}" uniqueName="CON_equipos_medicion_total">
      <xmlPr mapId="141" xpath="/ManifestacionInteres/Contrapartida/@CON_equipos_medicion_total" xmlDataType="anyType"/>
    </xmlCellPr>
  </singleXmlCell>
  <singleXmlCell id="31" xr6:uid="{00000000-000C-0000-FFFF-FFFF0C000000}" r="Z180" connectionId="0">
    <xmlCellPr id="1" xr6:uid="{00000000-0010-0000-0C00-000001000000}" uniqueName="CON_bienes_y_servicios_total">
      <xmlPr mapId="141" xpath="/ManifestacionInteres/Contrapartida/@CON_bienes_y_servicios_total" xmlDataType="anyType"/>
    </xmlCellPr>
  </singleXmlCell>
  <singleXmlCell id="32" xr6:uid="{00000000-000C-0000-FFFF-FFFF0D000000}" r="M179" connectionId="0">
    <xmlCellPr id="1" xr6:uid="{00000000-0010-0000-0D00-000001000000}" uniqueName="VTA_Control_social">
      <xmlPr mapId="141" xpath="/ManifestacionInteres/ValoresTecnicosAgregados/@VTA_Control_social" xmlDataType="anyType"/>
    </xmlCellPr>
  </singleXmlCell>
  <singleXmlCell id="33" xr6:uid="{00000000-000C-0000-FFFF-FFFF0E000000}" r="S180" connectionId="0">
    <xmlCellPr id="1" xr6:uid="{00000000-0010-0000-0E00-000001000000}" uniqueName="VTA_Logisitica">
      <xmlPr mapId="141" xpath="/ManifestacionInteres/ValoresTecnicosAgregados/@VTA_Logisitica" xmlDataType="anyType"/>
    </xmlCellPr>
  </singleXmlCell>
  <singleXmlCell id="34" xr6:uid="{00000000-000C-0000-FFFF-FFFF0F000000}" r="S181" connectionId="0">
    <xmlCellPr id="1" xr6:uid="{00000000-0010-0000-0F00-000001000000}" uniqueName="VTA_kit_control_social">
      <xmlPr mapId="141" xpath="/ManifestacionInteres/ValoresTecnicosAgregados/@VTA_kit_control_social" xmlDataType="anyType"/>
    </xmlCellPr>
  </singleXmlCell>
  <singleXmlCell id="35" xr6:uid="{00000000-000C-0000-FFFF-FFFF10000000}" r="S182" connectionId="0">
    <xmlCellPr id="1" xr6:uid="{00000000-0010-0000-1000-000001000000}" uniqueName="VTA_plan_comunicacion">
      <xmlPr mapId="141" xpath="/ManifestacionInteres/ValoresTecnicosAgregados/@VTA_plan_comunicacion" xmlDataType="anyType"/>
    </xmlCellPr>
  </singleXmlCell>
  <singleXmlCell id="36" xr6:uid="{00000000-000C-0000-FFFF-FFFF11000000}" r="S183" connectionId="0">
    <xmlCellPr id="1" xr6:uid="{00000000-0010-0000-1100-000001000000}" uniqueName="VTA_Valor_agregado">
      <xmlPr mapId="141" xpath="/ManifestacionInteres/ValoresTecnicosAgregados/@VTA_Valor_agregado" xmlDataType="anyType"/>
    </xmlCellPr>
  </singleXmlCell>
  <singleXmlCell id="37" xr6:uid="{00000000-000C-0000-FFFF-FFFF12000000}" r="R179" connectionId="0">
    <xmlCellPr id="1" xr6:uid="{00000000-0010-0000-1200-000001000000}" uniqueName="VTA_Control_social_total">
      <xmlPr mapId="141" xpath="/ManifestacionInteres/ValoresTecnicosAgregados/@VTA_Control_social_total" xmlDataType="anyType"/>
    </xmlCellPr>
  </singleXmlCell>
  <singleXmlCell id="38" xr6:uid="{00000000-000C-0000-FFFF-FFFF13000000}" r="R180" connectionId="0">
    <xmlCellPr id="1" xr6:uid="{00000000-0010-0000-1300-000001000000}" uniqueName="VTA_Logisitica_total">
      <xmlPr mapId="141" xpath="/ManifestacionInteres/ValoresTecnicosAgregados/@VTA_Logisitica_total" xmlDataType="anyType"/>
    </xmlCellPr>
  </singleXmlCell>
  <singleXmlCell id="39" xr6:uid="{00000000-000C-0000-FFFF-FFFF14000000}" r="R181" connectionId="0">
    <xmlCellPr id="1" xr6:uid="{00000000-0010-0000-1400-000001000000}" uniqueName="VTA_kit_control_social_total">
      <xmlPr mapId="141" xpath="/ManifestacionInteres/ValoresTecnicosAgregados/@VTA_kit_control_social_total" xmlDataType="anyType"/>
    </xmlCellPr>
  </singleXmlCell>
  <singleXmlCell id="40" xr6:uid="{00000000-000C-0000-FFFF-FFFF15000000}" r="R182" connectionId="0">
    <xmlCellPr id="1" xr6:uid="{00000000-0010-0000-1500-000001000000}" uniqueName="VTA_plan_comunicacion_total">
      <xmlPr mapId="141" xpath="/ManifestacionInteres/ValoresTecnicosAgregados/@VTA_plan_comunicacion_total" xmlDataType="anyType"/>
    </xmlCellPr>
  </singleXmlCell>
  <singleXmlCell id="41" xr6:uid="{00000000-000C-0000-FFFF-FFFF16000000}" r="R183" connectionId="0">
    <xmlCellPr id="1" xr6:uid="{00000000-0010-0000-1600-000001000000}" uniqueName="VTA_Valor_agregado_total">
      <xmlPr mapId="141" xpath="/ManifestacionInteres/ValoresTecnicosAgregados/@VTA_Valor_agregado_total" xmlDataType="anyType"/>
    </xmlCellPr>
  </singleXmlCell>
  <singleXmlCell id="42" xr6:uid="{00000000-000C-0000-FFFF-FFFF17000000}" r="J185" connectionId="0">
    <xmlCellPr id="1" xr6:uid="{00000000-0010-0000-1700-000001000000}" uniqueName="VTA_total_vta">
      <xmlPr mapId="141" xpath="/ManifestacionInteres/ValoresTecnicosAgregados/@VTA_total_vta" xmlDataType="anyType"/>
    </xmlCellPr>
  </singleXmlCell>
  <singleXmlCell id="43" xr6:uid="{00000000-000C-0000-FFFF-FFFF18000000}" r="M185" connectionId="0">
    <xmlCellPr id="1" xr6:uid="{00000000-0010-0000-1800-000001000000}" uniqueName="VTA_Es_igual_a">
      <xmlPr mapId="141" xpath="/ManifestacionInteres/ValoresTecnicosAgregados/@VTA_Es_igual_a" xmlDataType="anyType"/>
    </xmlCellPr>
  </singleXmlCell>
  <singleXmlCell id="44" xr6:uid="{00000000-000C-0000-FFFF-FFFF19000000}" r="C193" connectionId="0">
    <xmlCellPr id="1" xr6:uid="{00000000-0010-0000-1900-000001000000}" uniqueName="TRA_Fecha_Pesronaria_juridica">
      <xmlPr mapId="141" xpath="/ManifestacionInteres/Trayectoria/@TRA_Fecha_Pesronaria_juridica" xmlDataType="date"/>
    </xmlCellPr>
  </singleXmlCell>
  <singleXmlCell id="45" xr6:uid="{00000000-000C-0000-FFFF-FFFF1A000000}" r="E193" connectionId="0">
    <xmlCellPr id="1" xr6:uid="{00000000-0010-0000-1A00-000001000000}" uniqueName="TRA_resolucion">
      <xmlPr mapId="141" xpath="/ManifestacionInteres/Trayectoria/@TRA_resolucion" xmlDataType="int"/>
    </xmlCellPr>
  </singleXmlCell>
  <singleXmlCell id="46" xr6:uid="{00000000-000C-0000-FFFF-FFFF1B000000}" r="H193" connectionId="0">
    <xmlCellPr id="1" xr6:uid="{00000000-0010-0000-1B00-000001000000}" uniqueName="TRA_Representante_legal">
      <xmlPr mapId="141" xpath="/ManifestacionInteres/Trayectoria/@TRA_Representante_legal" xmlDataType="string"/>
    </xmlCellPr>
  </singleXmlCell>
  <singleXmlCell id="47" xr6:uid="{00000000-000C-0000-FFFF-FFFF1C000000}" r="K193" connectionId="0">
    <xmlCellPr id="1" xr6:uid="{00000000-0010-0000-1C00-000001000000}" uniqueName="TRA_Fecha_inicio_contrato_antiguo_SNBF">
      <xmlPr mapId="141" xpath="/ManifestacionInteres/Trayectoria/@TRA_Fecha_inicio_contrato_antiguo_SNBF" xmlDataType="date"/>
    </xmlCellPr>
  </singleXmlCell>
  <singleXmlCell id="48" xr6:uid="{00000000-000C-0000-FFFF-FFFF1D000000}" r="C212" connectionId="0">
    <xmlCellPr id="1" xr6:uid="{00000000-0010-0000-1D00-000001000000}" uniqueName="ACP_Representante_legal">
      <xmlPr mapId="141" xpath="/ManifestacionInteres/Aceptacion/@ACP_Representante_legal" xmlDataType="string"/>
    </xmlCellPr>
  </singleXmlCell>
  <singleXmlCell id="49" xr6:uid="{00000000-000C-0000-FFFF-FFFF1E000000}" r="H211" connectionId="0">
    <xmlCellPr id="1" xr6:uid="{00000000-0010-0000-1E00-000001000000}" uniqueName="ACP_direccion_comercial">
      <xmlPr mapId="141" xpath="/ManifestacionInteres/Aceptacion/@ACP_direccion_comercial" xmlDataType="string"/>
    </xmlCellPr>
  </singleXmlCell>
  <singleXmlCell id="50" xr6:uid="{00000000-000C-0000-FFFF-FFFF1F000000}" r="H212" connectionId="0">
    <xmlCellPr id="1" xr6:uid="{00000000-0010-0000-1F00-000001000000}" uniqueName="ACP_telefono">
      <xmlPr mapId="141" xpath="/ManifestacionInteres/Aceptacion/@ACP_telefono" xmlDataType="string"/>
    </xmlCellPr>
  </singleXmlCell>
  <singleXmlCell id="51" xr6:uid="{00000000-000C-0000-FFFF-FFFF20000000}" r="K211" connectionId="0">
    <xmlCellPr id="1" xr6:uid="{00000000-0010-0000-2000-000001000000}" uniqueName="ACP_domicilio_legal">
      <xmlPr mapId="141" xpath="/ManifestacionInteres/Aceptacion/@ACP_domicilio_legal" xmlDataType="string"/>
    </xmlCellPr>
  </singleXmlCell>
  <singleXmlCell id="52" xr6:uid="{00000000-000C-0000-FFFF-FFFF21000000}" r="K212" connectionId="0">
    <xmlCellPr id="1" xr6:uid="{00000000-0010-0000-2100-000001000000}" uniqueName="ACP_correo_electronico">
      <xmlPr mapId="141" xpath="/ManifestacionInteres/Aceptacion/@ACP_correo_electronico" xmlDataType="string"/>
    </xmlCellPr>
  </singleXmlCell>
  <singleXmlCell id="53" xr6:uid="{00000000-000C-0000-FFFF-FFFF22000000}" r="C15" connectionId="0">
    <xmlCellPr id="1" xr6:uid="{00000000-0010-0000-2200-000001000000}" uniqueName="DP_Asunto_ManifestacionInteres_No">
      <xmlPr mapId="141" xpath="/ManifestacionInteres/DatosProceso/@DP_Asunto_ManifestacionInteres_No" xmlDataType="string"/>
    </xmlCellPr>
  </singleXmlCell>
  <singleXmlCell id="54" xr6:uid="{00000000-000C-0000-FFFF-FFFF23000000}" r="B20" connectionId="0">
    <xmlCellPr id="1" xr6:uid="{00000000-0010-0000-2300-000001000000}" uniqueName="DO_NIT">
      <xmlPr mapId="141" xpath="/ManifestacionInteres/DatosOferente/@DO_NIT" xmlDataType="int"/>
    </xmlCellPr>
  </singleXmlCell>
  <singleXmlCell id="55" xr6:uid="{00000000-000C-0000-FFFF-FFFF24000000}" r="H15" connectionId="0">
    <xmlCellPr id="1" xr6:uid="{00000000-0010-0000-2400-000001000000}" uniqueName="DP_Regional_ICBF">
      <xmlPr mapId="141" xpath="/ManifestacionInteres/DatosProceso/@DP_Regional_ICBF" xmlDataType="string"/>
    </xmlCellPr>
  </singleXmlCell>
  <singleXmlCell id="56" xr6:uid="{00000000-000C-0000-FFFF-FFFF25000000}" r="J15" connectionId="0">
    <xmlCellPr id="1" xr6:uid="{00000000-0010-0000-2500-000001000000}" uniqueName="DP_Tipo_de_Oferente">
      <xmlPr mapId="141" xpath="/ManifestacionInteres/DatosProceso/@DP_Tipo_de_Oferente" xmlDataType="string"/>
    </xmlCellPr>
  </singleXmlCell>
  <singleXmlCell id="57" xr6:uid="{00000000-000C-0000-FFFF-FFFF26000000}" r="N15" connectionId="0">
    <xmlCellPr id="1" xr6:uid="{00000000-0010-0000-2600-000001000000}" uniqueName="DP_PorcentajeParticipacion">
      <xmlPr mapId="141" xpath="/ManifestacionInteres/DatosProceso/@DP_PorcentajeParticipacion" xmlDataType="string"/>
    </xmlCellPr>
  </singleXmlCell>
  <singleXmlCell id="58" xr6:uid="{00000000-000C-0000-FFFF-FFFF27000000}" r="W20" connectionId="0">
    <xmlCellPr id="1" xr6:uid="{00000000-0010-0000-2700-000001000000}" uniqueName="Fecha">
      <xmlPr mapId="141" xpath="/ManifestacionInteres/DatosProceso/@Fecha" xmlDataType="dateTime"/>
    </xmlCellPr>
  </singleXmlCell>
  <singleXmlCell id="59" xr6:uid="{00000000-000C-0000-FFFF-FFFF28000000}" r="B38" connectionId="0">
    <xmlCellPr id="1" xr6:uid="{00000000-0010-0000-2800-000001000000}" uniqueName="DO_Razon_Social">
      <xmlPr mapId="141" xpath="/ManifestacionInteres/DatosOferente/@DO_Razon_Social" xmlDataType="string"/>
    </xmlCellPr>
  </singleXmlCell>
  <singleXmlCell id="60" xr6:uid="{00000000-000C-0000-FFFF-FFFF29000000}" r="I39" connectionId="0">
    <xmlCellPr id="1" xr6:uid="{00000000-0010-0000-2900-000001000000}" uniqueName="DCI_Objeto_Contrato">
      <xmlPr mapId="141" xpath="/ManifestacionInteres/DatosContratoInvitacion_General/@DCI_Objeto_Contrato" xmlDataType="string"/>
    </xmlCellPr>
  </singleXmlCell>
  <singleXmlCell id="62" xr6:uid="{00000000-000C-0000-FFFF-FFFF2A000000}" r="G167" connectionId="0">
    <xmlCellPr id="1" xr6:uid="{00000000-0010-0000-2A00-000001000000}" uniqueName="Infraestructura_Cumple">
      <xmlPr mapId="141" xpath="/ManifestacionInteres/Infraestructura/@Infraestructura_Cumple" xmlDataType="string"/>
    </xmlCellPr>
  </singleXmlCell>
  <singleXmlCell id="63" xr6:uid="{00000000-000C-0000-FFFF-FFFF2B000000}" r="N165" connectionId="0">
    <xmlCellPr id="1" xr6:uid="{00000000-0010-0000-2B00-000001000000}" uniqueName="D_Certificado">
      <xmlPr mapId="141" xpath="/ManifestacionInteres/Discapacidad/@D_Certificado" xmlDataType="string"/>
    </xmlCellPr>
  </singleXmlCell>
  <singleXmlCell id="64" xr6:uid="{00000000-000C-0000-FFFF-FFFF2C000000}" r="D167" connectionId="0">
    <xmlCellPr id="1" xr6:uid="{00000000-0010-0000-2C00-000001000000}"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A24" zoomScale="70" zoomScaleNormal="70" zoomScaleSheetLayoutView="40" zoomScalePageLayoutView="40" workbookViewId="0">
      <selection activeCell="A40" sqref="A40"/>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thickBot="1" x14ac:dyDescent="0.35"/>
    <row r="2" spans="1:20" ht="33" customHeight="1" x14ac:dyDescent="0.25">
      <c r="A2" s="13"/>
      <c r="B2" s="15"/>
      <c r="C2" s="219" t="s">
        <v>2654</v>
      </c>
      <c r="D2" s="220"/>
      <c r="E2" s="220"/>
      <c r="F2" s="220"/>
      <c r="G2" s="220"/>
      <c r="H2" s="220"/>
      <c r="I2" s="220"/>
      <c r="J2" s="220"/>
      <c r="K2" s="220"/>
      <c r="L2" s="240" t="s">
        <v>2640</v>
      </c>
      <c r="M2" s="240"/>
      <c r="N2" s="245" t="s">
        <v>2641</v>
      </c>
      <c r="O2" s="246"/>
    </row>
    <row r="3" spans="1:20" ht="33" customHeight="1" x14ac:dyDescent="0.25">
      <c r="A3" s="9"/>
      <c r="B3" s="8"/>
      <c r="C3" s="221"/>
      <c r="D3" s="222"/>
      <c r="E3" s="222"/>
      <c r="F3" s="222"/>
      <c r="G3" s="222"/>
      <c r="H3" s="222"/>
      <c r="I3" s="222"/>
      <c r="J3" s="222"/>
      <c r="K3" s="222"/>
      <c r="L3" s="247" t="s">
        <v>1</v>
      </c>
      <c r="M3" s="247"/>
      <c r="N3" s="247" t="s">
        <v>2642</v>
      </c>
      <c r="O3" s="249"/>
    </row>
    <row r="4" spans="1:20" ht="24.75" customHeight="1" thickBot="1" x14ac:dyDescent="0.3">
      <c r="A4" s="10"/>
      <c r="B4" s="12"/>
      <c r="C4" s="223"/>
      <c r="D4" s="224"/>
      <c r="E4" s="224"/>
      <c r="F4" s="224"/>
      <c r="G4" s="224"/>
      <c r="H4" s="224"/>
      <c r="I4" s="224"/>
      <c r="J4" s="224"/>
      <c r="K4" s="224"/>
      <c r="L4" s="250" t="s">
        <v>0</v>
      </c>
      <c r="M4" s="250"/>
      <c r="N4" s="250"/>
      <c r="O4" s="251"/>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
      <c r="A6" s="205" t="s">
        <v>2638</v>
      </c>
      <c r="B6" s="206"/>
      <c r="C6" s="206"/>
      <c r="D6" s="206"/>
      <c r="E6" s="206"/>
      <c r="F6" s="206"/>
      <c r="G6" s="206"/>
      <c r="H6" s="206"/>
      <c r="I6" s="206"/>
      <c r="J6" s="206"/>
      <c r="K6" s="206"/>
      <c r="L6" s="206"/>
      <c r="M6" s="206"/>
      <c r="N6" s="206"/>
      <c r="O6" s="207"/>
      <c r="P6" s="76"/>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42"/>
      <c r="B8" s="175" t="str">
        <f>HYPERLINK("#MI_Oferente_Singular!B20","IDENTIFICACIÓN DEL OFERENTE")</f>
        <v>IDENTIFICACIÓN DEL OFERENTE</v>
      </c>
      <c r="C8" s="174"/>
      <c r="D8" s="48"/>
      <c r="E8" s="241" t="str">
        <f>HYPERLINK("#MI_Oferente_Singular!A114","CAPACIDAD RESIDUAL")</f>
        <v>CAPACIDAD RESIDUAL</v>
      </c>
      <c r="F8" s="242"/>
      <c r="G8" s="243"/>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5">
      <c r="A9" s="42"/>
      <c r="B9" s="175" t="str">
        <f>HYPERLINK("#MI_Oferente_Singular!H17","DATOS CONTRATO INVITACIÓN")</f>
        <v>DATOS CONTRATO INVITACIÓN</v>
      </c>
      <c r="C9" s="48"/>
      <c r="D9" s="174"/>
      <c r="E9" s="241" t="str">
        <f>HYPERLINK("#MI_Oferente_Singular!A162","TALENTO HUMANO")</f>
        <v>TALENTO HUMANO</v>
      </c>
      <c r="F9" s="242"/>
      <c r="G9" s="243"/>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5">
      <c r="A10" s="42"/>
      <c r="B10" s="175" t="str">
        <f>HYPERLINK("#MI_Oferente_Singular!A48","EXPERIENCIA TERRITORIAL")</f>
        <v>EXPERIENCIA TERRITORIAL</v>
      </c>
      <c r="C10" s="48"/>
      <c r="D10" s="48"/>
      <c r="E10" s="241" t="str">
        <f>HYPERLINK("#MI_Oferente_Singular!F162","INFRAESTRUCTURA")</f>
        <v>INFRAESTRUCTURA</v>
      </c>
      <c r="F10" s="242"/>
      <c r="G10" s="243"/>
      <c r="H10" s="176"/>
      <c r="I10" s="175" t="str">
        <f>HYPERLINK("#MI_Oferente_Singular!H179","VALOR TECNICO AGREGADO")</f>
        <v>VALOR TECNICO AGREGADO</v>
      </c>
      <c r="J10" s="49"/>
      <c r="K10" s="48"/>
      <c r="L10" s="36"/>
      <c r="M10" s="36"/>
      <c r="N10" s="36"/>
      <c r="O10" s="43"/>
    </row>
    <row r="11" spans="1:20" ht="8.25" customHeight="1" thickBot="1" x14ac:dyDescent="0.35">
      <c r="A11" s="44"/>
      <c r="B11" s="22"/>
      <c r="C11" s="45"/>
      <c r="D11" s="45"/>
      <c r="E11" s="45"/>
      <c r="F11" s="45"/>
      <c r="G11" s="45"/>
      <c r="H11" s="45"/>
      <c r="I11" s="45"/>
      <c r="J11" s="45"/>
      <c r="K11" s="45"/>
      <c r="L11" s="46"/>
      <c r="M11" s="46"/>
      <c r="N11" s="46"/>
      <c r="O11" s="47"/>
    </row>
    <row r="12" spans="1:20" ht="8.25" customHeight="1" x14ac:dyDescent="0.3">
      <c r="A12" s="5"/>
      <c r="B12" s="5"/>
      <c r="C12" s="31"/>
      <c r="D12" s="31"/>
      <c r="E12" s="31"/>
      <c r="F12" s="31"/>
      <c r="G12" s="31"/>
      <c r="H12" s="31"/>
      <c r="I12" s="31"/>
      <c r="J12" s="31"/>
      <c r="K12" s="31"/>
      <c r="L12" s="18"/>
      <c r="M12" s="18"/>
      <c r="N12" s="18"/>
      <c r="O12" s="18"/>
    </row>
    <row r="13" spans="1:20" ht="8.25" customHeight="1" thickBot="1" x14ac:dyDescent="0.35">
      <c r="A13" s="5"/>
      <c r="B13" s="5"/>
      <c r="C13" s="31"/>
      <c r="D13" s="31"/>
      <c r="E13" s="31"/>
      <c r="F13" s="31"/>
      <c r="G13" s="31"/>
      <c r="H13" s="31"/>
      <c r="I13" s="31"/>
      <c r="J13" s="31"/>
      <c r="K13" s="31"/>
      <c r="L13" s="18"/>
      <c r="M13" s="18"/>
      <c r="N13" s="18"/>
      <c r="O13" s="18"/>
    </row>
    <row r="14" spans="1:20" ht="15.6" x14ac:dyDescent="0.3">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6" t="s">
        <v>2715</v>
      </c>
      <c r="D15" s="35"/>
      <c r="E15" s="35"/>
      <c r="F15" s="5"/>
      <c r="G15" s="32" t="s">
        <v>1168</v>
      </c>
      <c r="H15" s="103" t="s">
        <v>36</v>
      </c>
      <c r="I15" s="32" t="s">
        <v>2624</v>
      </c>
      <c r="J15" s="108" t="s">
        <v>2626</v>
      </c>
      <c r="L15" s="225" t="s">
        <v>8</v>
      </c>
      <c r="M15" s="225"/>
      <c r="N15" s="128" t="s">
        <v>2664</v>
      </c>
      <c r="O15" s="8"/>
      <c r="Q15" s="51"/>
      <c r="R15" s="51"/>
      <c r="S15" s="51"/>
      <c r="T15" s="51"/>
    </row>
    <row r="16" spans="1:20" thickBot="1" x14ac:dyDescent="0.35">
      <c r="A16" s="10"/>
      <c r="B16" s="11"/>
      <c r="D16" s="11"/>
      <c r="E16" s="11"/>
      <c r="F16" s="11"/>
      <c r="G16" s="11"/>
      <c r="H16" s="11"/>
      <c r="I16" s="11"/>
      <c r="J16" s="11"/>
      <c r="K16" s="11"/>
      <c r="L16" s="11"/>
      <c r="M16" s="11"/>
      <c r="N16" s="11"/>
      <c r="O16" s="12"/>
    </row>
    <row r="17" spans="1:23" s="19" customFormat="1" ht="31.5" customHeight="1" thickBot="1" x14ac:dyDescent="0.3">
      <c r="A17" s="205" t="s">
        <v>21</v>
      </c>
      <c r="B17" s="206"/>
      <c r="C17" s="206"/>
      <c r="D17" s="206"/>
      <c r="E17" s="206"/>
      <c r="F17" s="206"/>
      <c r="G17" s="206"/>
      <c r="H17" s="205" t="s">
        <v>12</v>
      </c>
      <c r="I17" s="206"/>
      <c r="J17" s="206"/>
      <c r="K17" s="206"/>
      <c r="L17" s="206"/>
      <c r="M17" s="206"/>
      <c r="N17" s="206"/>
      <c r="O17" s="207"/>
      <c r="P17" s="76"/>
    </row>
    <row r="18" spans="1:23" ht="14.45" x14ac:dyDescent="0.3">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4" t="s">
        <v>2639</v>
      </c>
      <c r="I19" s="140" t="s">
        <v>11</v>
      </c>
      <c r="J19" s="141" t="s">
        <v>10</v>
      </c>
      <c r="K19" s="141" t="s">
        <v>2609</v>
      </c>
      <c r="L19" s="141" t="s">
        <v>1161</v>
      </c>
      <c r="M19" s="141" t="s">
        <v>1162</v>
      </c>
      <c r="N19" s="142" t="s">
        <v>2610</v>
      </c>
      <c r="O19" s="137"/>
      <c r="Q19" s="51"/>
      <c r="R19" s="51"/>
    </row>
    <row r="20" spans="1:23" ht="30" customHeight="1" x14ac:dyDescent="0.25">
      <c r="A20" s="9"/>
      <c r="B20" s="109">
        <v>900631358</v>
      </c>
      <c r="C20" s="5"/>
      <c r="D20" s="73"/>
      <c r="E20" s="5"/>
      <c r="F20" s="5"/>
      <c r="G20" s="5"/>
      <c r="H20" s="244"/>
      <c r="I20" s="149" t="s">
        <v>36</v>
      </c>
      <c r="J20" s="150" t="s">
        <v>88</v>
      </c>
      <c r="K20" s="151">
        <v>1170536661</v>
      </c>
      <c r="L20" s="152"/>
      <c r="M20" s="152">
        <v>44561</v>
      </c>
      <c r="N20" s="135">
        <f>+(M20-L20)/30</f>
        <v>1485.3666666666666</v>
      </c>
      <c r="O20" s="138"/>
      <c r="U20" s="134"/>
      <c r="V20" s="105">
        <f ca="1">NOW()</f>
        <v>44192.730322106479</v>
      </c>
      <c r="W20" s="105">
        <f ca="1">NOW()</f>
        <v>44192.730322106479</v>
      </c>
    </row>
    <row r="21" spans="1:23" ht="30" customHeight="1" outlineLevel="1" x14ac:dyDescent="0.3">
      <c r="A21" s="9"/>
      <c r="B21" s="71"/>
      <c r="C21" s="5"/>
      <c r="D21" s="5"/>
      <c r="E21" s="5"/>
      <c r="F21" s="5"/>
      <c r="G21" s="5"/>
      <c r="H21" s="70"/>
      <c r="I21" s="149"/>
      <c r="J21" s="150"/>
      <c r="K21" s="151"/>
      <c r="L21" s="152"/>
      <c r="M21" s="152"/>
      <c r="N21" s="135">
        <f t="shared" ref="N21:N35" si="0">+(M21-L21)/30</f>
        <v>0</v>
      </c>
      <c r="O21" s="139"/>
    </row>
    <row r="22" spans="1:23" ht="30" customHeight="1" outlineLevel="1" x14ac:dyDescent="0.3">
      <c r="A22" s="9"/>
      <c r="B22" s="71"/>
      <c r="C22" s="5"/>
      <c r="D22" s="5"/>
      <c r="E22" s="5"/>
      <c r="F22" s="5"/>
      <c r="G22" s="5"/>
      <c r="H22" s="70"/>
      <c r="I22" s="149"/>
      <c r="J22" s="150"/>
      <c r="K22" s="151"/>
      <c r="L22" s="152"/>
      <c r="M22" s="152"/>
      <c r="N22" s="136">
        <f t="shared" ref="N22:N33" si="1">+(M22-L22)/30</f>
        <v>0</v>
      </c>
      <c r="O22" s="139"/>
    </row>
    <row r="23" spans="1:23" ht="30" customHeight="1" outlineLevel="1" x14ac:dyDescent="0.3">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3">
      <c r="A24" s="9"/>
      <c r="B24" s="101"/>
      <c r="C24" s="21"/>
      <c r="D24" s="21"/>
      <c r="E24" s="21"/>
      <c r="F24" s="5"/>
      <c r="G24" s="5"/>
      <c r="H24" s="70"/>
      <c r="I24" s="149"/>
      <c r="J24" s="150"/>
      <c r="K24" s="151"/>
      <c r="L24" s="152"/>
      <c r="M24" s="152"/>
      <c r="N24" s="136">
        <f t="shared" si="1"/>
        <v>0</v>
      </c>
      <c r="O24" s="139"/>
    </row>
    <row r="25" spans="1:23" ht="30" customHeight="1" outlineLevel="1" x14ac:dyDescent="0.3">
      <c r="A25" s="9"/>
      <c r="B25" s="101"/>
      <c r="C25" s="21"/>
      <c r="D25" s="21"/>
      <c r="E25" s="21"/>
      <c r="F25" s="5"/>
      <c r="G25" s="5"/>
      <c r="H25" s="70"/>
      <c r="I25" s="149"/>
      <c r="J25" s="150"/>
      <c r="K25" s="151"/>
      <c r="L25" s="152"/>
      <c r="M25" s="152"/>
      <c r="N25" s="136">
        <f t="shared" si="1"/>
        <v>0</v>
      </c>
      <c r="O25" s="139"/>
    </row>
    <row r="26" spans="1:23" ht="30" customHeight="1" outlineLevel="1" x14ac:dyDescent="0.3">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2" t="s">
        <v>2</v>
      </c>
      <c r="C37" s="212"/>
      <c r="D37" s="212"/>
      <c r="E37" s="212"/>
      <c r="F37" s="212"/>
      <c r="G37" s="5"/>
      <c r="H37" s="129"/>
      <c r="I37" s="130"/>
      <c r="J37" s="130"/>
      <c r="K37" s="130"/>
      <c r="L37" s="130"/>
      <c r="M37" s="130"/>
      <c r="N37" s="130"/>
      <c r="O37" s="131"/>
    </row>
    <row r="38" spans="1:16" ht="21" customHeight="1" x14ac:dyDescent="0.25">
      <c r="A38" s="9"/>
      <c r="B38" s="239" t="str">
        <f>VLOOKUP(B20,EAS!A2:B1439,2,0)</f>
        <v>FUNDACIÓN PARA EL FOMENTO DE LA EDUCACIÓN EN EL CHOCO</v>
      </c>
      <c r="C38" s="239"/>
      <c r="D38" s="239"/>
      <c r="E38" s="239"/>
      <c r="F38" s="239"/>
      <c r="G38" s="5"/>
      <c r="H38" s="132"/>
      <c r="I38" s="248" t="s">
        <v>7</v>
      </c>
      <c r="J38" s="248"/>
      <c r="K38" s="248"/>
      <c r="L38" s="248"/>
      <c r="M38" s="248"/>
      <c r="N38" s="248"/>
      <c r="O38" s="133"/>
    </row>
    <row r="39" spans="1:16" ht="42.95" customHeight="1" thickBot="1" x14ac:dyDescent="0.3">
      <c r="A39" s="10"/>
      <c r="B39" s="11"/>
      <c r="C39" s="11"/>
      <c r="D39" s="11"/>
      <c r="E39" s="11"/>
      <c r="F39" s="11"/>
      <c r="G39" s="11"/>
      <c r="H39" s="10"/>
      <c r="I39" s="234" t="s">
        <v>2716</v>
      </c>
      <c r="J39" s="234"/>
      <c r="K39" s="234"/>
      <c r="L39" s="234"/>
      <c r="M39" s="234"/>
      <c r="N39" s="234"/>
      <c r="O39" s="12"/>
    </row>
    <row r="40" spans="1:16" ht="15.75" thickBot="1" x14ac:dyDescent="0.3"/>
    <row r="41" spans="1:16" s="19" customFormat="1" ht="31.5" customHeight="1" thickBot="1" x14ac:dyDescent="0.3">
      <c r="A41" s="205" t="s">
        <v>3</v>
      </c>
      <c r="B41" s="206"/>
      <c r="C41" s="206"/>
      <c r="D41" s="206"/>
      <c r="E41" s="206"/>
      <c r="F41" s="206"/>
      <c r="G41" s="206"/>
      <c r="H41" s="206"/>
      <c r="I41" s="206"/>
      <c r="J41" s="206"/>
      <c r="K41" s="206"/>
      <c r="L41" s="206"/>
      <c r="M41" s="206"/>
      <c r="N41" s="206"/>
      <c r="O41" s="207"/>
      <c r="P41" s="76"/>
    </row>
    <row r="42" spans="1:16" ht="8.25" customHeight="1" thickBot="1" x14ac:dyDescent="0.3"/>
    <row r="43" spans="1:16" s="19" customFormat="1" ht="31.5" customHeight="1" thickBot="1" x14ac:dyDescent="0.3">
      <c r="A43" s="183" t="s">
        <v>4</v>
      </c>
      <c r="B43" s="184"/>
      <c r="C43" s="184"/>
      <c r="D43" s="184"/>
      <c r="E43" s="184"/>
      <c r="F43" s="184"/>
      <c r="G43" s="184"/>
      <c r="H43" s="184"/>
      <c r="I43" s="184"/>
      <c r="J43" s="184"/>
      <c r="K43" s="184"/>
      <c r="L43" s="184"/>
      <c r="M43" s="184"/>
      <c r="N43" s="184"/>
      <c r="O43" s="185"/>
      <c r="P43" s="76"/>
    </row>
    <row r="44" spans="1:16" ht="15" customHeight="1" x14ac:dyDescent="0.25">
      <c r="A44" s="186" t="s">
        <v>2655</v>
      </c>
      <c r="B44" s="187"/>
      <c r="C44" s="187"/>
      <c r="D44" s="187"/>
      <c r="E44" s="187"/>
      <c r="F44" s="187"/>
      <c r="G44" s="187"/>
      <c r="H44" s="187"/>
      <c r="I44" s="187"/>
      <c r="J44" s="187"/>
      <c r="K44" s="187"/>
      <c r="L44" s="187"/>
      <c r="M44" s="187"/>
      <c r="N44" s="187"/>
      <c r="O44" s="188"/>
    </row>
    <row r="45" spans="1:16" x14ac:dyDescent="0.25">
      <c r="A45" s="189"/>
      <c r="B45" s="190"/>
      <c r="C45" s="190"/>
      <c r="D45" s="190"/>
      <c r="E45" s="190"/>
      <c r="F45" s="190"/>
      <c r="G45" s="190"/>
      <c r="H45" s="190"/>
      <c r="I45" s="190"/>
      <c r="J45" s="190"/>
      <c r="K45" s="190"/>
      <c r="L45" s="190"/>
      <c r="M45" s="190"/>
      <c r="N45" s="190"/>
      <c r="O45" s="191"/>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2676</v>
      </c>
      <c r="C48" s="112" t="s">
        <v>31</v>
      </c>
      <c r="D48" s="110" t="s">
        <v>2677</v>
      </c>
      <c r="E48" s="145">
        <v>42047</v>
      </c>
      <c r="F48" s="145">
        <v>42366</v>
      </c>
      <c r="G48" s="160">
        <f>IF(AND(E48&lt;&gt;"",F48&lt;&gt;""),((F48-E48)/30),"")</f>
        <v>10.633333333333333</v>
      </c>
      <c r="H48" s="114" t="s">
        <v>2678</v>
      </c>
      <c r="I48" s="113" t="s">
        <v>628</v>
      </c>
      <c r="J48" s="113" t="s">
        <v>656</v>
      </c>
      <c r="K48" s="116">
        <v>900000000</v>
      </c>
      <c r="L48" s="115" t="s">
        <v>1148</v>
      </c>
      <c r="M48" s="117">
        <v>1</v>
      </c>
      <c r="N48" s="115" t="s">
        <v>27</v>
      </c>
      <c r="O48" s="115" t="s">
        <v>26</v>
      </c>
      <c r="P48" s="78"/>
    </row>
    <row r="49" spans="1:16" s="6" customFormat="1" ht="24.75" customHeight="1" x14ac:dyDescent="0.25">
      <c r="A49" s="143">
        <v>2</v>
      </c>
      <c r="B49" s="111" t="s">
        <v>2679</v>
      </c>
      <c r="C49" s="112" t="s">
        <v>31</v>
      </c>
      <c r="D49" s="110" t="s">
        <v>2680</v>
      </c>
      <c r="E49" s="145">
        <v>43110</v>
      </c>
      <c r="F49" s="145">
        <v>43281</v>
      </c>
      <c r="G49" s="160">
        <f t="shared" ref="G49:G50" si="2">IF(AND(E49&lt;&gt;"",F49&lt;&gt;""),((F49-E49)/30),"")</f>
        <v>5.7</v>
      </c>
      <c r="H49" s="114" t="s">
        <v>2678</v>
      </c>
      <c r="I49" s="113" t="s">
        <v>628</v>
      </c>
      <c r="J49" s="113" t="s">
        <v>649</v>
      </c>
      <c r="K49" s="116">
        <v>815100000</v>
      </c>
      <c r="L49" s="115" t="s">
        <v>1148</v>
      </c>
      <c r="M49" s="117">
        <v>1</v>
      </c>
      <c r="N49" s="115" t="s">
        <v>27</v>
      </c>
      <c r="O49" s="115" t="s">
        <v>26</v>
      </c>
      <c r="P49" s="78"/>
    </row>
    <row r="50" spans="1:16" s="6" customFormat="1" ht="24.75" customHeight="1" x14ac:dyDescent="0.25">
      <c r="A50" s="143">
        <v>3</v>
      </c>
      <c r="B50" s="111" t="s">
        <v>2681</v>
      </c>
      <c r="C50" s="112" t="s">
        <v>31</v>
      </c>
      <c r="D50" s="110" t="s">
        <v>2680</v>
      </c>
      <c r="E50" s="145">
        <v>43132</v>
      </c>
      <c r="F50" s="145">
        <v>43343</v>
      </c>
      <c r="G50" s="160">
        <f t="shared" si="2"/>
        <v>7.0333333333333332</v>
      </c>
      <c r="H50" s="119" t="s">
        <v>2678</v>
      </c>
      <c r="I50" s="113" t="s">
        <v>628</v>
      </c>
      <c r="J50" s="113" t="s">
        <v>645</v>
      </c>
      <c r="K50" s="116">
        <v>502000000</v>
      </c>
      <c r="L50" s="115" t="s">
        <v>1148</v>
      </c>
      <c r="M50" s="117">
        <v>1</v>
      </c>
      <c r="N50" s="115" t="s">
        <v>27</v>
      </c>
      <c r="O50" s="115" t="s">
        <v>26</v>
      </c>
      <c r="P50" s="78"/>
    </row>
    <row r="51" spans="1:16" s="6" customFormat="1" ht="24.75" customHeight="1" outlineLevel="1" x14ac:dyDescent="0.25">
      <c r="A51" s="143">
        <v>4</v>
      </c>
      <c r="B51" s="111" t="s">
        <v>2681</v>
      </c>
      <c r="C51" s="112" t="s">
        <v>31</v>
      </c>
      <c r="D51" s="110" t="s">
        <v>2680</v>
      </c>
      <c r="E51" s="145">
        <v>42745</v>
      </c>
      <c r="F51" s="145">
        <v>42978</v>
      </c>
      <c r="G51" s="160">
        <f t="shared" ref="G51:G107" si="3">IF(AND(E51&lt;&gt;"",F51&lt;&gt;""),((F51-E51)/30),"")</f>
        <v>7.7666666666666666</v>
      </c>
      <c r="H51" s="114" t="s">
        <v>2678</v>
      </c>
      <c r="I51" s="113" t="s">
        <v>628</v>
      </c>
      <c r="J51" s="113" t="s">
        <v>645</v>
      </c>
      <c r="K51" s="116">
        <v>458000000</v>
      </c>
      <c r="L51" s="115" t="s">
        <v>1148</v>
      </c>
      <c r="M51" s="117">
        <v>1</v>
      </c>
      <c r="N51" s="115" t="s">
        <v>27</v>
      </c>
      <c r="O51" s="115" t="s">
        <v>26</v>
      </c>
      <c r="P51" s="78"/>
    </row>
    <row r="52" spans="1:16" s="7" customFormat="1" ht="24.75" customHeight="1" outlineLevel="1" x14ac:dyDescent="0.25">
      <c r="A52" s="144">
        <v>5</v>
      </c>
      <c r="B52" s="111" t="s">
        <v>2679</v>
      </c>
      <c r="C52" s="112" t="s">
        <v>31</v>
      </c>
      <c r="D52" s="110" t="s">
        <v>2682</v>
      </c>
      <c r="E52" s="145">
        <v>42802</v>
      </c>
      <c r="F52" s="145">
        <v>43039</v>
      </c>
      <c r="G52" s="160">
        <f t="shared" si="3"/>
        <v>7.9</v>
      </c>
      <c r="H52" s="119" t="s">
        <v>2678</v>
      </c>
      <c r="I52" s="113" t="s">
        <v>628</v>
      </c>
      <c r="J52" s="113" t="s">
        <v>649</v>
      </c>
      <c r="K52" s="116">
        <v>809000000</v>
      </c>
      <c r="L52" s="115" t="s">
        <v>1148</v>
      </c>
      <c r="M52" s="117">
        <v>1</v>
      </c>
      <c r="N52" s="115" t="s">
        <v>27</v>
      </c>
      <c r="O52" s="115" t="s">
        <v>26</v>
      </c>
      <c r="P52" s="79"/>
    </row>
    <row r="53" spans="1:16" s="7" customFormat="1" ht="24.75" customHeight="1" outlineLevel="1" x14ac:dyDescent="0.25">
      <c r="A53" s="144">
        <v>6</v>
      </c>
      <c r="B53" s="111" t="s">
        <v>2681</v>
      </c>
      <c r="C53" s="112" t="s">
        <v>31</v>
      </c>
      <c r="D53" s="110" t="s">
        <v>2683</v>
      </c>
      <c r="E53" s="145">
        <v>42374</v>
      </c>
      <c r="F53" s="145">
        <v>42735</v>
      </c>
      <c r="G53" s="160">
        <f t="shared" si="3"/>
        <v>12.033333333333333</v>
      </c>
      <c r="H53" s="119" t="s">
        <v>2678</v>
      </c>
      <c r="I53" s="113" t="s">
        <v>628</v>
      </c>
      <c r="J53" s="113" t="s">
        <v>645</v>
      </c>
      <c r="K53" s="116">
        <v>428000000</v>
      </c>
      <c r="L53" s="115" t="s">
        <v>1148</v>
      </c>
      <c r="M53" s="117">
        <v>1</v>
      </c>
      <c r="N53" s="115" t="s">
        <v>27</v>
      </c>
      <c r="O53" s="115" t="s">
        <v>26</v>
      </c>
      <c r="P53" s="79"/>
    </row>
    <row r="54" spans="1:16" s="7" customFormat="1" ht="24.75" customHeight="1" outlineLevel="1" x14ac:dyDescent="0.25">
      <c r="A54" s="144">
        <v>7</v>
      </c>
      <c r="B54" s="111" t="s">
        <v>2679</v>
      </c>
      <c r="C54" s="112" t="s">
        <v>31</v>
      </c>
      <c r="D54" s="110" t="s">
        <v>2684</v>
      </c>
      <c r="E54" s="145">
        <v>42377</v>
      </c>
      <c r="F54" s="145">
        <v>42731</v>
      </c>
      <c r="G54" s="160">
        <f t="shared" si="3"/>
        <v>11.8</v>
      </c>
      <c r="H54" s="114" t="s">
        <v>2685</v>
      </c>
      <c r="I54" s="113" t="s">
        <v>628</v>
      </c>
      <c r="J54" s="113" t="s">
        <v>649</v>
      </c>
      <c r="K54" s="118">
        <v>3650000000</v>
      </c>
      <c r="L54" s="115" t="s">
        <v>1148</v>
      </c>
      <c r="M54" s="117">
        <v>1</v>
      </c>
      <c r="N54" s="115" t="s">
        <v>27</v>
      </c>
      <c r="O54" s="115" t="s">
        <v>26</v>
      </c>
      <c r="P54" s="79"/>
    </row>
    <row r="55" spans="1:16" s="7" customFormat="1" ht="24.75" customHeight="1" outlineLevel="1" x14ac:dyDescent="0.25">
      <c r="A55" s="144">
        <v>8</v>
      </c>
      <c r="B55" s="111" t="s">
        <v>2686</v>
      </c>
      <c r="C55" s="112" t="s">
        <v>31</v>
      </c>
      <c r="D55" s="110" t="s">
        <v>2684</v>
      </c>
      <c r="E55" s="145">
        <v>43488</v>
      </c>
      <c r="F55" s="145">
        <v>43796</v>
      </c>
      <c r="G55" s="160">
        <f t="shared" si="3"/>
        <v>10.266666666666667</v>
      </c>
      <c r="H55" s="114" t="s">
        <v>2685</v>
      </c>
      <c r="I55" s="113" t="s">
        <v>628</v>
      </c>
      <c r="J55" s="113" t="s">
        <v>644</v>
      </c>
      <c r="K55" s="118">
        <v>1970520000</v>
      </c>
      <c r="L55" s="115" t="s">
        <v>1148</v>
      </c>
      <c r="M55" s="117">
        <v>1</v>
      </c>
      <c r="N55" s="115" t="s">
        <v>27</v>
      </c>
      <c r="O55" s="115" t="s">
        <v>26</v>
      </c>
      <c r="P55" s="79"/>
    </row>
    <row r="56" spans="1:16" s="7" customFormat="1" ht="24.75" customHeight="1" outlineLevel="1" x14ac:dyDescent="0.25">
      <c r="A56" s="144">
        <v>9</v>
      </c>
      <c r="B56" s="111" t="s">
        <v>2687</v>
      </c>
      <c r="C56" s="112" t="s">
        <v>31</v>
      </c>
      <c r="D56" s="110" t="s">
        <v>2688</v>
      </c>
      <c r="E56" s="145">
        <v>43473</v>
      </c>
      <c r="F56" s="145">
        <v>43819</v>
      </c>
      <c r="G56" s="160">
        <f t="shared" si="3"/>
        <v>11.533333333333333</v>
      </c>
      <c r="H56" s="114" t="s">
        <v>2685</v>
      </c>
      <c r="I56" s="113" t="s">
        <v>110</v>
      </c>
      <c r="J56" s="113" t="s">
        <v>819</v>
      </c>
      <c r="K56" s="118">
        <v>643000000</v>
      </c>
      <c r="L56" s="115" t="s">
        <v>1148</v>
      </c>
      <c r="M56" s="117">
        <v>1</v>
      </c>
      <c r="N56" s="115" t="s">
        <v>27</v>
      </c>
      <c r="O56" s="115" t="s">
        <v>26</v>
      </c>
      <c r="P56" s="79"/>
    </row>
    <row r="57" spans="1:16" s="7" customFormat="1" ht="24.75" customHeight="1" outlineLevel="1" x14ac:dyDescent="0.25">
      <c r="A57" s="144">
        <v>10</v>
      </c>
      <c r="B57" s="64" t="s">
        <v>2687</v>
      </c>
      <c r="C57" s="65" t="s">
        <v>31</v>
      </c>
      <c r="D57" s="63" t="s">
        <v>2684</v>
      </c>
      <c r="E57" s="145">
        <v>43110</v>
      </c>
      <c r="F57" s="145">
        <v>43465</v>
      </c>
      <c r="G57" s="160">
        <f t="shared" si="3"/>
        <v>11.833333333333334</v>
      </c>
      <c r="H57" s="64" t="s">
        <v>2685</v>
      </c>
      <c r="I57" s="63" t="s">
        <v>110</v>
      </c>
      <c r="J57" s="63" t="s">
        <v>819</v>
      </c>
      <c r="K57" s="66">
        <v>5309000000</v>
      </c>
      <c r="L57" s="65" t="s">
        <v>1148</v>
      </c>
      <c r="M57" s="67">
        <v>1</v>
      </c>
      <c r="N57" s="65" t="s">
        <v>27</v>
      </c>
      <c r="O57" s="65" t="s">
        <v>26</v>
      </c>
      <c r="P57" s="79"/>
    </row>
    <row r="58" spans="1:16" s="7" customFormat="1" ht="24.75" customHeight="1" outlineLevel="1" x14ac:dyDescent="0.25">
      <c r="A58" s="144">
        <v>11</v>
      </c>
      <c r="B58" s="64" t="s">
        <v>2687</v>
      </c>
      <c r="C58" s="65" t="s">
        <v>31</v>
      </c>
      <c r="D58" s="63" t="s">
        <v>2689</v>
      </c>
      <c r="E58" s="145">
        <v>42767</v>
      </c>
      <c r="F58" s="145">
        <v>43098</v>
      </c>
      <c r="G58" s="160">
        <f t="shared" si="3"/>
        <v>11.033333333333333</v>
      </c>
      <c r="H58" s="64" t="s">
        <v>2685</v>
      </c>
      <c r="I58" s="63" t="s">
        <v>110</v>
      </c>
      <c r="J58" s="63" t="s">
        <v>819</v>
      </c>
      <c r="K58" s="66">
        <v>4250350000</v>
      </c>
      <c r="L58" s="65" t="s">
        <v>1148</v>
      </c>
      <c r="M58" s="67">
        <v>1</v>
      </c>
      <c r="N58" s="65" t="s">
        <v>27</v>
      </c>
      <c r="O58" s="65" t="s">
        <v>26</v>
      </c>
      <c r="P58" s="79"/>
    </row>
    <row r="59" spans="1:16" s="7" customFormat="1" ht="24.75" customHeight="1" outlineLevel="1" x14ac:dyDescent="0.25">
      <c r="A59" s="144">
        <v>12</v>
      </c>
      <c r="B59" s="64" t="s">
        <v>2690</v>
      </c>
      <c r="C59" s="65" t="s">
        <v>31</v>
      </c>
      <c r="D59" s="63" t="s">
        <v>2691</v>
      </c>
      <c r="E59" s="145">
        <v>42013</v>
      </c>
      <c r="F59" s="145">
        <v>42286</v>
      </c>
      <c r="G59" s="160">
        <f t="shared" si="3"/>
        <v>9.1</v>
      </c>
      <c r="H59" s="64" t="s">
        <v>2685</v>
      </c>
      <c r="I59" s="63" t="s">
        <v>628</v>
      </c>
      <c r="J59" s="63" t="s">
        <v>656</v>
      </c>
      <c r="K59" s="66">
        <v>1210000000</v>
      </c>
      <c r="L59" s="65" t="s">
        <v>1148</v>
      </c>
      <c r="M59" s="67">
        <v>1</v>
      </c>
      <c r="N59" s="65" t="s">
        <v>27</v>
      </c>
      <c r="O59" s="65" t="s">
        <v>26</v>
      </c>
      <c r="P59" s="79"/>
    </row>
    <row r="60" spans="1:16" s="7" customFormat="1" ht="24.75" customHeight="1" outlineLevel="1" x14ac:dyDescent="0.25">
      <c r="A60" s="144">
        <v>13</v>
      </c>
      <c r="B60" s="64"/>
      <c r="C60" s="65"/>
      <c r="D60" s="63"/>
      <c r="E60" s="145"/>
      <c r="F60" s="145"/>
      <c r="G60" s="160" t="str">
        <f t="shared" si="3"/>
        <v/>
      </c>
      <c r="H60" s="64"/>
      <c r="I60" s="63"/>
      <c r="J60" s="63"/>
      <c r="K60" s="66"/>
      <c r="L60" s="65"/>
      <c r="M60" s="67"/>
      <c r="N60" s="65"/>
      <c r="O60" s="65"/>
      <c r="P60" s="79"/>
    </row>
    <row r="61" spans="1:16" s="7" customFormat="1" ht="24.75" customHeight="1" outlineLevel="1" x14ac:dyDescent="0.25">
      <c r="A61" s="144">
        <v>14</v>
      </c>
      <c r="B61" s="64"/>
      <c r="C61" s="65"/>
      <c r="D61" s="63"/>
      <c r="E61" s="145"/>
      <c r="F61" s="145"/>
      <c r="G61" s="160" t="str">
        <f t="shared" si="3"/>
        <v/>
      </c>
      <c r="H61" s="64"/>
      <c r="I61" s="63"/>
      <c r="J61" s="63"/>
      <c r="K61" s="66"/>
      <c r="L61" s="65"/>
      <c r="M61" s="67"/>
      <c r="N61" s="65"/>
      <c r="O61" s="65"/>
      <c r="P61" s="79"/>
    </row>
    <row r="62" spans="1:16" s="7" customFormat="1" ht="24.75" customHeight="1" outlineLevel="1" x14ac:dyDescent="0.25">
      <c r="A62" s="144">
        <v>15</v>
      </c>
      <c r="B62" s="64"/>
      <c r="C62" s="65"/>
      <c r="D62" s="63"/>
      <c r="E62" s="145"/>
      <c r="F62" s="145"/>
      <c r="G62" s="160" t="str">
        <f t="shared" si="3"/>
        <v/>
      </c>
      <c r="H62" s="64"/>
      <c r="I62" s="63"/>
      <c r="J62" s="63"/>
      <c r="K62" s="66"/>
      <c r="L62" s="65"/>
      <c r="M62" s="67"/>
      <c r="N62" s="65"/>
      <c r="O62" s="65"/>
      <c r="P62" s="79"/>
    </row>
    <row r="63" spans="1:16" s="7" customFormat="1" ht="24.75" customHeight="1" outlineLevel="1" x14ac:dyDescent="0.25">
      <c r="A63" s="144">
        <v>16</v>
      </c>
      <c r="B63" s="64"/>
      <c r="C63" s="65"/>
      <c r="D63" s="63"/>
      <c r="E63" s="145"/>
      <c r="F63" s="145"/>
      <c r="G63" s="160" t="str">
        <f t="shared" si="3"/>
        <v/>
      </c>
      <c r="H63" s="64"/>
      <c r="I63" s="63"/>
      <c r="J63" s="63"/>
      <c r="K63" s="66"/>
      <c r="L63" s="65"/>
      <c r="M63" s="67"/>
      <c r="N63" s="65"/>
      <c r="O63" s="65"/>
      <c r="P63" s="79"/>
    </row>
    <row r="64" spans="1:16" s="7" customFormat="1" ht="24.75" customHeight="1" outlineLevel="1" x14ac:dyDescent="0.25">
      <c r="A64" s="144">
        <v>17</v>
      </c>
      <c r="B64" s="64"/>
      <c r="C64" s="65"/>
      <c r="D64" s="63"/>
      <c r="E64" s="145"/>
      <c r="F64" s="145"/>
      <c r="G64" s="160" t="str">
        <f t="shared" si="3"/>
        <v/>
      </c>
      <c r="H64" s="64"/>
      <c r="I64" s="63"/>
      <c r="J64" s="63"/>
      <c r="K64" s="66"/>
      <c r="L64" s="65"/>
      <c r="M64" s="67"/>
      <c r="N64" s="65"/>
      <c r="O64" s="65"/>
      <c r="P64" s="79"/>
    </row>
    <row r="65" spans="1:16" s="7" customFormat="1" ht="24.75" customHeight="1" outlineLevel="1" x14ac:dyDescent="0.25">
      <c r="A65" s="144">
        <v>18</v>
      </c>
      <c r="B65" s="64"/>
      <c r="C65" s="65"/>
      <c r="D65" s="63"/>
      <c r="E65" s="145"/>
      <c r="F65" s="145"/>
      <c r="G65" s="160" t="str">
        <f t="shared" si="3"/>
        <v/>
      </c>
      <c r="H65" s="64"/>
      <c r="I65" s="63"/>
      <c r="J65" s="63"/>
      <c r="K65" s="66"/>
      <c r="L65" s="65"/>
      <c r="M65" s="67"/>
      <c r="N65" s="65"/>
      <c r="O65" s="65"/>
      <c r="P65" s="79"/>
    </row>
    <row r="66" spans="1:16" s="7" customFormat="1" ht="24.75" customHeight="1" outlineLevel="1" x14ac:dyDescent="0.25">
      <c r="A66" s="144">
        <v>19</v>
      </c>
      <c r="B66" s="64"/>
      <c r="C66" s="65"/>
      <c r="D66" s="63"/>
      <c r="E66" s="145"/>
      <c r="F66" s="145"/>
      <c r="G66" s="160" t="str">
        <f t="shared" si="3"/>
        <v/>
      </c>
      <c r="H66" s="64"/>
      <c r="I66" s="63"/>
      <c r="J66" s="63"/>
      <c r="K66" s="66"/>
      <c r="L66" s="65"/>
      <c r="M66" s="67"/>
      <c r="N66" s="65"/>
      <c r="O66" s="65"/>
      <c r="P66" s="79"/>
    </row>
    <row r="67" spans="1:16" s="7" customFormat="1" ht="24.75" customHeight="1" outlineLevel="1" x14ac:dyDescent="0.25">
      <c r="A67" s="144">
        <v>20</v>
      </c>
      <c r="B67" s="64"/>
      <c r="C67" s="65"/>
      <c r="D67" s="63"/>
      <c r="E67" s="145"/>
      <c r="F67" s="145"/>
      <c r="G67" s="160" t="str">
        <f t="shared" si="3"/>
        <v/>
      </c>
      <c r="H67" s="64"/>
      <c r="I67" s="63"/>
      <c r="J67" s="63"/>
      <c r="K67" s="66"/>
      <c r="L67" s="65"/>
      <c r="M67" s="67"/>
      <c r="N67" s="65"/>
      <c r="O67" s="65"/>
      <c r="P67" s="79"/>
    </row>
    <row r="68" spans="1:16" s="7" customFormat="1" ht="24.75" customHeight="1" outlineLevel="1" x14ac:dyDescent="0.25">
      <c r="A68" s="144">
        <v>21</v>
      </c>
      <c r="B68" s="64"/>
      <c r="C68" s="65"/>
      <c r="D68" s="63"/>
      <c r="E68" s="145"/>
      <c r="F68" s="145"/>
      <c r="G68" s="160" t="str">
        <f t="shared" si="3"/>
        <v/>
      </c>
      <c r="H68" s="64"/>
      <c r="I68" s="63"/>
      <c r="J68" s="63"/>
      <c r="K68" s="66"/>
      <c r="L68" s="65"/>
      <c r="M68" s="67"/>
      <c r="N68" s="65"/>
      <c r="O68" s="65"/>
      <c r="P68" s="79"/>
    </row>
    <row r="69" spans="1:16" s="7" customFormat="1" ht="24.75" customHeight="1" outlineLevel="1" x14ac:dyDescent="0.25">
      <c r="A69" s="144">
        <v>22</v>
      </c>
      <c r="B69" s="64"/>
      <c r="C69" s="65"/>
      <c r="D69" s="63"/>
      <c r="E69" s="145"/>
      <c r="F69" s="145"/>
      <c r="G69" s="160" t="str">
        <f t="shared" si="3"/>
        <v/>
      </c>
      <c r="H69" s="64"/>
      <c r="I69" s="63"/>
      <c r="J69" s="63"/>
      <c r="K69" s="66"/>
      <c r="L69" s="65"/>
      <c r="M69" s="67"/>
      <c r="N69" s="65"/>
      <c r="O69" s="65"/>
      <c r="P69" s="79"/>
    </row>
    <row r="70" spans="1:16" s="7" customFormat="1" ht="24.75" customHeight="1" outlineLevel="1" x14ac:dyDescent="0.25">
      <c r="A70" s="144">
        <v>23</v>
      </c>
      <c r="B70" s="64"/>
      <c r="C70" s="65"/>
      <c r="D70" s="63"/>
      <c r="E70" s="145"/>
      <c r="F70" s="145"/>
      <c r="G70" s="160" t="str">
        <f t="shared" si="3"/>
        <v/>
      </c>
      <c r="H70" s="64"/>
      <c r="I70" s="63"/>
      <c r="J70" s="63"/>
      <c r="K70" s="66"/>
      <c r="L70" s="65"/>
      <c r="M70" s="67"/>
      <c r="N70" s="65"/>
      <c r="O70" s="65"/>
      <c r="P70" s="79"/>
    </row>
    <row r="71" spans="1:16" s="7" customFormat="1" ht="24.75" customHeight="1" outlineLevel="1" x14ac:dyDescent="0.25">
      <c r="A71" s="144">
        <v>24</v>
      </c>
      <c r="B71" s="64"/>
      <c r="C71" s="65"/>
      <c r="D71" s="63"/>
      <c r="E71" s="145"/>
      <c r="F71" s="145"/>
      <c r="G71" s="160" t="str">
        <f t="shared" si="3"/>
        <v/>
      </c>
      <c r="H71" s="64"/>
      <c r="I71" s="63"/>
      <c r="J71" s="63"/>
      <c r="K71" s="66"/>
      <c r="L71" s="65"/>
      <c r="M71" s="67"/>
      <c r="N71" s="65"/>
      <c r="O71" s="65"/>
      <c r="P71" s="79"/>
    </row>
    <row r="72" spans="1:16" s="7" customFormat="1" ht="24.75" customHeight="1" outlineLevel="1" x14ac:dyDescent="0.25">
      <c r="A72" s="144">
        <v>25</v>
      </c>
      <c r="B72" s="64"/>
      <c r="C72" s="65"/>
      <c r="D72" s="63"/>
      <c r="E72" s="145"/>
      <c r="F72" s="145"/>
      <c r="G72" s="160" t="str">
        <f t="shared" si="3"/>
        <v/>
      </c>
      <c r="H72" s="64"/>
      <c r="I72" s="63"/>
      <c r="J72" s="63"/>
      <c r="K72" s="66"/>
      <c r="L72" s="65"/>
      <c r="M72" s="67"/>
      <c r="N72" s="65"/>
      <c r="O72" s="65"/>
      <c r="P72" s="79"/>
    </row>
    <row r="73" spans="1:16" s="7" customFormat="1" ht="24.75" customHeight="1" outlineLevel="1" x14ac:dyDescent="0.25">
      <c r="A73" s="144">
        <v>26</v>
      </c>
      <c r="B73" s="64"/>
      <c r="C73" s="65"/>
      <c r="D73" s="63"/>
      <c r="E73" s="145"/>
      <c r="F73" s="145"/>
      <c r="G73" s="160" t="str">
        <f t="shared" si="3"/>
        <v/>
      </c>
      <c r="H73" s="64"/>
      <c r="I73" s="63"/>
      <c r="J73" s="63"/>
      <c r="K73" s="66"/>
      <c r="L73" s="65"/>
      <c r="M73" s="67"/>
      <c r="N73" s="65"/>
      <c r="O73" s="65"/>
      <c r="P73" s="79"/>
    </row>
    <row r="74" spans="1:16" s="7" customFormat="1" ht="24.75" customHeight="1" outlineLevel="1" x14ac:dyDescent="0.25">
      <c r="A74" s="144">
        <v>27</v>
      </c>
      <c r="B74" s="64"/>
      <c r="C74" s="65"/>
      <c r="D74" s="63"/>
      <c r="E74" s="145"/>
      <c r="F74" s="145"/>
      <c r="G74" s="160" t="str">
        <f t="shared" si="3"/>
        <v/>
      </c>
      <c r="H74" s="64"/>
      <c r="I74" s="63"/>
      <c r="J74" s="63"/>
      <c r="K74" s="66"/>
      <c r="L74" s="65"/>
      <c r="M74" s="67"/>
      <c r="N74" s="65"/>
      <c r="O74" s="65"/>
      <c r="P74" s="79"/>
    </row>
    <row r="75" spans="1:16" s="7" customFormat="1" ht="24.75" customHeight="1" outlineLevel="1" x14ac:dyDescent="0.25">
      <c r="A75" s="144">
        <v>28</v>
      </c>
      <c r="B75" s="64"/>
      <c r="C75" s="65"/>
      <c r="D75" s="63"/>
      <c r="E75" s="145"/>
      <c r="F75" s="145"/>
      <c r="G75" s="160" t="str">
        <f t="shared" si="3"/>
        <v/>
      </c>
      <c r="H75" s="64"/>
      <c r="I75" s="63"/>
      <c r="J75" s="63"/>
      <c r="K75" s="66"/>
      <c r="L75" s="65"/>
      <c r="M75" s="67"/>
      <c r="N75" s="65"/>
      <c r="O75" s="65"/>
      <c r="P75" s="79"/>
    </row>
    <row r="76" spans="1:16" s="7" customFormat="1" ht="24.75" customHeight="1" outlineLevel="1" x14ac:dyDescent="0.25">
      <c r="A76" s="144">
        <v>29</v>
      </c>
      <c r="B76" s="64"/>
      <c r="C76" s="65"/>
      <c r="D76" s="63"/>
      <c r="E76" s="145"/>
      <c r="F76" s="145"/>
      <c r="G76" s="160" t="str">
        <f t="shared" si="3"/>
        <v/>
      </c>
      <c r="H76" s="64"/>
      <c r="I76" s="63"/>
      <c r="J76" s="63"/>
      <c r="K76" s="66"/>
      <c r="L76" s="65"/>
      <c r="M76" s="67"/>
      <c r="N76" s="65"/>
      <c r="O76" s="65"/>
      <c r="P76" s="79"/>
    </row>
    <row r="77" spans="1:16" s="7" customFormat="1" ht="24.75" customHeight="1" outlineLevel="1" x14ac:dyDescent="0.25">
      <c r="A77" s="144">
        <v>30</v>
      </c>
      <c r="B77" s="64"/>
      <c r="C77" s="65"/>
      <c r="D77" s="63"/>
      <c r="E77" s="145"/>
      <c r="F77" s="145"/>
      <c r="G77" s="160" t="str">
        <f t="shared" si="3"/>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3" t="s">
        <v>2633</v>
      </c>
      <c r="B109" s="184"/>
      <c r="C109" s="184"/>
      <c r="D109" s="184"/>
      <c r="E109" s="184"/>
      <c r="F109" s="184"/>
      <c r="G109" s="184"/>
      <c r="H109" s="184"/>
      <c r="I109" s="184"/>
      <c r="J109" s="184"/>
      <c r="K109" s="184"/>
      <c r="L109" s="184"/>
      <c r="M109" s="184"/>
      <c r="N109" s="184"/>
      <c r="O109" s="185"/>
      <c r="P109" s="76"/>
    </row>
    <row r="110" spans="1:16" ht="15" customHeight="1" x14ac:dyDescent="0.25">
      <c r="A110" s="186" t="s">
        <v>2656</v>
      </c>
      <c r="B110" s="187"/>
      <c r="C110" s="187"/>
      <c r="D110" s="187"/>
      <c r="E110" s="187"/>
      <c r="F110" s="187"/>
      <c r="G110" s="187"/>
      <c r="H110" s="187"/>
      <c r="I110" s="187"/>
      <c r="J110" s="187"/>
      <c r="K110" s="187"/>
      <c r="L110" s="187"/>
      <c r="M110" s="187"/>
      <c r="N110" s="187"/>
      <c r="O110" s="188"/>
    </row>
    <row r="111" spans="1:16" ht="15.75" thickBot="1" x14ac:dyDescent="0.3">
      <c r="A111" s="189"/>
      <c r="B111" s="190"/>
      <c r="C111" s="190"/>
      <c r="D111" s="190"/>
      <c r="E111" s="190"/>
      <c r="F111" s="190"/>
      <c r="G111" s="190"/>
      <c r="H111" s="190"/>
      <c r="I111" s="190"/>
      <c r="J111" s="190"/>
      <c r="K111" s="190"/>
      <c r="L111" s="190"/>
      <c r="M111" s="190"/>
      <c r="N111" s="190"/>
      <c r="O111" s="191"/>
    </row>
    <row r="112" spans="1:16" s="1" customFormat="1" ht="26.25" customHeight="1" thickBot="1" x14ac:dyDescent="0.3">
      <c r="I112" s="197" t="s">
        <v>9</v>
      </c>
      <c r="J112" s="198"/>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2665</v>
      </c>
      <c r="C114" s="163" t="s">
        <v>31</v>
      </c>
      <c r="D114" s="120" t="s">
        <v>2692</v>
      </c>
      <c r="E114" s="145">
        <v>43888</v>
      </c>
      <c r="F114" s="145">
        <v>44196</v>
      </c>
      <c r="G114" s="160">
        <f>IF(AND(E114&lt;&gt;"",F114&lt;&gt;""),((F114-E114)/30),"")</f>
        <v>10.266666666666667</v>
      </c>
      <c r="H114" s="122" t="s">
        <v>2693</v>
      </c>
      <c r="I114" s="121" t="s">
        <v>628</v>
      </c>
      <c r="J114" s="121" t="s">
        <v>630</v>
      </c>
      <c r="K114" s="123">
        <v>3792104740</v>
      </c>
      <c r="L114" s="100">
        <f>+IF(AND(K114&gt;0,O114="Ejecución"),(K114/877802)*Tabla28[[#This Row],[% participación]],IF(AND(K114&gt;0,O114&lt;&gt;"Ejecución"),"-",""))</f>
        <v>4320.0001139209071</v>
      </c>
      <c r="M114" s="124" t="s">
        <v>1148</v>
      </c>
      <c r="N114" s="173">
        <v>1</v>
      </c>
      <c r="O114" s="162" t="s">
        <v>1150</v>
      </c>
      <c r="P114" s="78"/>
    </row>
    <row r="115" spans="1:16" s="6" customFormat="1" ht="24.75" customHeight="1" x14ac:dyDescent="0.25">
      <c r="A115" s="143">
        <v>2</v>
      </c>
      <c r="B115" s="161" t="s">
        <v>2665</v>
      </c>
      <c r="C115" s="163" t="s">
        <v>31</v>
      </c>
      <c r="D115" s="63" t="s">
        <v>2694</v>
      </c>
      <c r="E115" s="145">
        <v>43894</v>
      </c>
      <c r="F115" s="145">
        <v>44196</v>
      </c>
      <c r="G115" s="160">
        <f t="shared" ref="G115:G116" si="4">IF(AND(E115&lt;&gt;"",F115&lt;&gt;""),((F115-E115)/30),"")</f>
        <v>10.066666666666666</v>
      </c>
      <c r="H115" s="64" t="s">
        <v>2695</v>
      </c>
      <c r="I115" s="63" t="s">
        <v>516</v>
      </c>
      <c r="J115" s="63" t="s">
        <v>552</v>
      </c>
      <c r="K115" s="68">
        <v>1525326053</v>
      </c>
      <c r="L115" s="100">
        <f>+IF(AND(K115&gt;0,O115="Ejecución"),(K115/877802)*Tabla28[[#This Row],[% participación]],IF(AND(K115&gt;0,O115&lt;&gt;"Ejecución"),"-",""))</f>
        <v>1737.665274173447</v>
      </c>
      <c r="M115" s="65" t="s">
        <v>1148</v>
      </c>
      <c r="N115" s="173">
        <v>1</v>
      </c>
      <c r="O115" s="162" t="s">
        <v>1150</v>
      </c>
      <c r="P115" s="78"/>
    </row>
    <row r="116" spans="1:16" s="6" customFormat="1" ht="24.75" customHeight="1" x14ac:dyDescent="0.25">
      <c r="A116" s="143">
        <v>3</v>
      </c>
      <c r="B116" s="161" t="s">
        <v>2665</v>
      </c>
      <c r="C116" s="163" t="s">
        <v>31</v>
      </c>
      <c r="D116" s="63" t="s">
        <v>2696</v>
      </c>
      <c r="E116" s="145">
        <v>43893</v>
      </c>
      <c r="F116" s="145">
        <v>44196</v>
      </c>
      <c r="G116" s="160">
        <f t="shared" si="4"/>
        <v>10.1</v>
      </c>
      <c r="H116" s="64" t="s">
        <v>2695</v>
      </c>
      <c r="I116" s="63" t="s">
        <v>516</v>
      </c>
      <c r="J116" s="63" t="s">
        <v>564</v>
      </c>
      <c r="K116" s="68">
        <v>1604610334</v>
      </c>
      <c r="L116" s="100">
        <f>+IF(AND(K116&gt;0,O116="Ejecución"),(K116/877802)*Tabla28[[#This Row],[% participación]],IF(AND(K116&gt;0,O116&lt;&gt;"Ejecución"),"-",""))</f>
        <v>1827.9866461912823</v>
      </c>
      <c r="M116" s="65" t="s">
        <v>1148</v>
      </c>
      <c r="N116" s="173">
        <v>1</v>
      </c>
      <c r="O116" s="162" t="s">
        <v>1150</v>
      </c>
      <c r="P116" s="78"/>
    </row>
    <row r="117" spans="1:16" s="6" customFormat="1" ht="24.75" customHeight="1" outlineLevel="1" x14ac:dyDescent="0.25">
      <c r="A117" s="143">
        <v>4</v>
      </c>
      <c r="B117" s="161" t="s">
        <v>2665</v>
      </c>
      <c r="C117" s="163" t="s">
        <v>31</v>
      </c>
      <c r="D117" s="63" t="s">
        <v>2697</v>
      </c>
      <c r="E117" s="145">
        <v>43922</v>
      </c>
      <c r="F117" s="145">
        <v>44165</v>
      </c>
      <c r="G117" s="160">
        <f t="shared" ref="G117:G159" si="5">IF(AND(E117&lt;&gt;"",F117&lt;&gt;""),((F117-E117)/30),"")</f>
        <v>8.1</v>
      </c>
      <c r="H117" s="64" t="s">
        <v>2698</v>
      </c>
      <c r="I117" s="63" t="s">
        <v>516</v>
      </c>
      <c r="J117" s="63" t="s">
        <v>530</v>
      </c>
      <c r="K117" s="68">
        <v>978728901</v>
      </c>
      <c r="L117" s="100">
        <f>+IF(AND(K117&gt;0,O117="Ejecución"),(K117/877802)*Tabla28[[#This Row],[% participación]],IF(AND(K117&gt;0,O117&lt;&gt;"Ejecución"),"-",""))</f>
        <v>1114.9768410188174</v>
      </c>
      <c r="M117" s="65" t="s">
        <v>1148</v>
      </c>
      <c r="N117" s="173">
        <v>1</v>
      </c>
      <c r="O117" s="162" t="s">
        <v>1150</v>
      </c>
      <c r="P117" s="78"/>
    </row>
    <row r="118" spans="1:16" s="7" customFormat="1" ht="24.75" customHeight="1" outlineLevel="1" x14ac:dyDescent="0.25">
      <c r="A118" s="144">
        <v>5</v>
      </c>
      <c r="B118" s="161" t="s">
        <v>2665</v>
      </c>
      <c r="C118" s="163" t="s">
        <v>31</v>
      </c>
      <c r="D118" s="63" t="s">
        <v>2699</v>
      </c>
      <c r="E118" s="145">
        <v>43922</v>
      </c>
      <c r="F118" s="145">
        <v>44165</v>
      </c>
      <c r="G118" s="160">
        <f t="shared" si="5"/>
        <v>8.1</v>
      </c>
      <c r="H118" s="64" t="s">
        <v>2698</v>
      </c>
      <c r="I118" s="63" t="s">
        <v>516</v>
      </c>
      <c r="J118" s="63" t="s">
        <v>616</v>
      </c>
      <c r="K118" s="68">
        <v>355625712</v>
      </c>
      <c r="L118" s="100">
        <f>+IF(AND(K118&gt;0,O118="Ejecución"),(K118/877802)*Tabla28[[#This Row],[% participación]],IF(AND(K118&gt;0,O118&lt;&gt;"Ejecución"),"-",""))</f>
        <v>405.13203660962267</v>
      </c>
      <c r="M118" s="65" t="s">
        <v>1148</v>
      </c>
      <c r="N118" s="173">
        <f t="shared" ref="N118:N160" si="6">+IF(M118="No",1,IF(M118="Si","Ingrese %",""))</f>
        <v>1</v>
      </c>
      <c r="O118" s="162" t="s">
        <v>1150</v>
      </c>
      <c r="P118" s="79"/>
    </row>
    <row r="119" spans="1:16" s="7" customFormat="1" ht="24.75" customHeight="1" outlineLevel="1" x14ac:dyDescent="0.25">
      <c r="A119" s="144">
        <v>6</v>
      </c>
      <c r="B119" s="161" t="s">
        <v>2665</v>
      </c>
      <c r="C119" s="163" t="s">
        <v>31</v>
      </c>
      <c r="D119" s="63" t="s">
        <v>2700</v>
      </c>
      <c r="E119" s="145">
        <v>43922</v>
      </c>
      <c r="F119" s="145">
        <v>44165</v>
      </c>
      <c r="G119" s="160">
        <f t="shared" si="5"/>
        <v>8.1</v>
      </c>
      <c r="H119" s="64" t="s">
        <v>2698</v>
      </c>
      <c r="I119" s="63" t="s">
        <v>516</v>
      </c>
      <c r="J119" s="63" t="s">
        <v>536</v>
      </c>
      <c r="K119" s="68">
        <v>111917288</v>
      </c>
      <c r="L119" s="100">
        <f>+IF(AND(K119&gt;0,O119="Ejecución"),(K119/877802)*Tabla28[[#This Row],[% participación]],IF(AND(K119&gt;0,O119&lt;&gt;"Ejecución"),"-",""))</f>
        <v>127.4971895712245</v>
      </c>
      <c r="M119" s="65" t="s">
        <v>1148</v>
      </c>
      <c r="N119" s="173">
        <f t="shared" si="6"/>
        <v>1</v>
      </c>
      <c r="O119" s="162" t="s">
        <v>1150</v>
      </c>
      <c r="P119" s="79"/>
    </row>
    <row r="120" spans="1:16" s="7" customFormat="1" ht="24.75" customHeight="1" outlineLevel="1" x14ac:dyDescent="0.25">
      <c r="A120" s="144">
        <v>7</v>
      </c>
      <c r="B120" s="161" t="s">
        <v>2665</v>
      </c>
      <c r="C120" s="163" t="s">
        <v>31</v>
      </c>
      <c r="D120" s="63" t="s">
        <v>2701</v>
      </c>
      <c r="E120" s="145">
        <v>43922</v>
      </c>
      <c r="F120" s="145">
        <v>44165</v>
      </c>
      <c r="G120" s="160">
        <f t="shared" si="5"/>
        <v>8.1</v>
      </c>
      <c r="H120" s="64" t="s">
        <v>2698</v>
      </c>
      <c r="I120" s="63" t="s">
        <v>516</v>
      </c>
      <c r="J120" s="63" t="s">
        <v>564</v>
      </c>
      <c r="K120" s="68">
        <v>1150172334</v>
      </c>
      <c r="L120" s="100">
        <f>+IF(AND(K120&gt;0,O120="Ejecución"),(K120/877802)*Tabla28[[#This Row],[% participación]],IF(AND(K120&gt;0,O120&lt;&gt;"Ejecución"),"-",""))</f>
        <v>1310.2867548718275</v>
      </c>
      <c r="M120" s="65" t="s">
        <v>1148</v>
      </c>
      <c r="N120" s="173">
        <f t="shared" si="6"/>
        <v>1</v>
      </c>
      <c r="O120" s="162" t="s">
        <v>1150</v>
      </c>
      <c r="P120" s="79"/>
    </row>
    <row r="121" spans="1:16" s="7" customFormat="1" ht="24.75" customHeight="1" outlineLevel="1" x14ac:dyDescent="0.25">
      <c r="A121" s="144">
        <v>8</v>
      </c>
      <c r="B121" s="161" t="s">
        <v>2665</v>
      </c>
      <c r="C121" s="163" t="s">
        <v>31</v>
      </c>
      <c r="D121" s="63" t="s">
        <v>2702</v>
      </c>
      <c r="E121" s="145">
        <v>43922</v>
      </c>
      <c r="F121" s="145">
        <v>44165</v>
      </c>
      <c r="G121" s="160">
        <f t="shared" si="5"/>
        <v>8.1</v>
      </c>
      <c r="H121" s="102" t="s">
        <v>2698</v>
      </c>
      <c r="I121" s="63" t="s">
        <v>516</v>
      </c>
      <c r="J121" s="63" t="s">
        <v>598</v>
      </c>
      <c r="K121" s="68">
        <v>1249870926</v>
      </c>
      <c r="L121" s="100">
        <f>+IF(AND(K121&gt;0,O121="Ejecución"),(K121/877802)*Tabla28[[#This Row],[% participación]],IF(AND(K121&gt;0,O121&lt;&gt;"Ejecución"),"-",""))</f>
        <v>1423.8642951371721</v>
      </c>
      <c r="M121" s="65" t="s">
        <v>1148</v>
      </c>
      <c r="N121" s="173">
        <f t="shared" si="6"/>
        <v>1</v>
      </c>
      <c r="O121" s="162" t="s">
        <v>1150</v>
      </c>
      <c r="P121" s="79"/>
    </row>
    <row r="122" spans="1:16" s="7" customFormat="1" ht="24.75" customHeight="1" outlineLevel="1" x14ac:dyDescent="0.25">
      <c r="A122" s="144">
        <v>9</v>
      </c>
      <c r="B122" s="161" t="s">
        <v>2665</v>
      </c>
      <c r="C122" s="163" t="s">
        <v>31</v>
      </c>
      <c r="D122" s="63" t="s">
        <v>2703</v>
      </c>
      <c r="E122" s="145">
        <v>43922</v>
      </c>
      <c r="F122" s="145">
        <v>44165</v>
      </c>
      <c r="G122" s="160">
        <f t="shared" si="5"/>
        <v>8.1</v>
      </c>
      <c r="H122" s="64" t="s">
        <v>2698</v>
      </c>
      <c r="I122" s="63" t="s">
        <v>516</v>
      </c>
      <c r="J122" s="63" t="s">
        <v>598</v>
      </c>
      <c r="K122" s="68">
        <v>1392338380</v>
      </c>
      <c r="L122" s="100">
        <f>+IF(AND(K122&gt;0,O122="Ejecución"),(K122/877802)*Tabla28[[#This Row],[% participación]],IF(AND(K122&gt;0,O122&lt;&gt;"Ejecución"),"-",""))</f>
        <v>1586.16451090337</v>
      </c>
      <c r="M122" s="65" t="s">
        <v>1148</v>
      </c>
      <c r="N122" s="173">
        <f t="shared" si="6"/>
        <v>1</v>
      </c>
      <c r="O122" s="162" t="s">
        <v>1150</v>
      </c>
      <c r="P122" s="79"/>
    </row>
    <row r="123" spans="1:16" s="7" customFormat="1" ht="24.75" customHeight="1" outlineLevel="1" x14ac:dyDescent="0.25">
      <c r="A123" s="144">
        <v>10</v>
      </c>
      <c r="B123" s="161" t="s">
        <v>2665</v>
      </c>
      <c r="C123" s="163" t="s">
        <v>31</v>
      </c>
      <c r="D123" s="63" t="s">
        <v>2704</v>
      </c>
      <c r="E123" s="145">
        <v>44055</v>
      </c>
      <c r="F123" s="145">
        <v>44180</v>
      </c>
      <c r="G123" s="160">
        <f t="shared" si="5"/>
        <v>4.166666666666667</v>
      </c>
      <c r="H123" s="64" t="s">
        <v>2705</v>
      </c>
      <c r="I123" s="63" t="s">
        <v>628</v>
      </c>
      <c r="J123" s="63" t="s">
        <v>630</v>
      </c>
      <c r="K123" s="68">
        <v>475162252</v>
      </c>
      <c r="L123" s="100">
        <f>+IF(AND(K123&gt;0,O123="Ejecución"),(K123/877802)*Tabla28[[#This Row],[% participación]],IF(AND(K123&gt;0,O123&lt;&gt;"Ejecución"),"-",""))</f>
        <v>541.30914716530606</v>
      </c>
      <c r="M123" s="65" t="s">
        <v>1148</v>
      </c>
      <c r="N123" s="173">
        <f t="shared" si="6"/>
        <v>1</v>
      </c>
      <c r="O123" s="162" t="s">
        <v>1150</v>
      </c>
      <c r="P123" s="79"/>
    </row>
    <row r="124" spans="1:16" s="7" customFormat="1" ht="24.75" customHeight="1" outlineLevel="1" x14ac:dyDescent="0.25">
      <c r="A124" s="144">
        <v>11</v>
      </c>
      <c r="B124" s="161" t="s">
        <v>2665</v>
      </c>
      <c r="C124" s="163" t="s">
        <v>31</v>
      </c>
      <c r="D124" s="63" t="s">
        <v>2706</v>
      </c>
      <c r="E124" s="145">
        <v>44166</v>
      </c>
      <c r="F124" s="145">
        <v>44773</v>
      </c>
      <c r="G124" s="160">
        <f t="shared" si="5"/>
        <v>20.233333333333334</v>
      </c>
      <c r="H124" s="64" t="s">
        <v>2698</v>
      </c>
      <c r="I124" s="63" t="s">
        <v>741</v>
      </c>
      <c r="J124" s="63" t="s">
        <v>90</v>
      </c>
      <c r="K124" s="68">
        <v>1873864414</v>
      </c>
      <c r="L124" s="100">
        <f>+IF(AND(K124&gt;0,O124="Ejecución"),(K124/877802)*Tabla28[[#This Row],[% participación]],IF(AND(K124&gt;0,O124&lt;&gt;"Ejecución"),"-",""))</f>
        <v>2134.7233362421139</v>
      </c>
      <c r="M124" s="65" t="s">
        <v>1148</v>
      </c>
      <c r="N124" s="173">
        <f t="shared" si="6"/>
        <v>1</v>
      </c>
      <c r="O124" s="162" t="s">
        <v>1150</v>
      </c>
      <c r="P124" s="79"/>
    </row>
    <row r="125" spans="1:16" s="7" customFormat="1" ht="24.75" customHeight="1" outlineLevel="1" x14ac:dyDescent="0.25">
      <c r="A125" s="144">
        <v>12</v>
      </c>
      <c r="B125" s="161" t="s">
        <v>2665</v>
      </c>
      <c r="C125" s="163" t="s">
        <v>31</v>
      </c>
      <c r="D125" s="63" t="s">
        <v>2704</v>
      </c>
      <c r="E125" s="145">
        <v>44166</v>
      </c>
      <c r="F125" s="145">
        <v>44773</v>
      </c>
      <c r="G125" s="160">
        <f t="shared" si="5"/>
        <v>20.233333333333334</v>
      </c>
      <c r="H125" s="64" t="s">
        <v>2698</v>
      </c>
      <c r="I125" s="63" t="s">
        <v>741</v>
      </c>
      <c r="J125" s="63" t="s">
        <v>744</v>
      </c>
      <c r="K125" s="68">
        <v>593653946</v>
      </c>
      <c r="L125" s="100">
        <f>+IF(AND(K125&gt;0,O125="Ejecución"),(K125/877802)*Tabla28[[#This Row],[% participación]],IF(AND(K125&gt;0,O125&lt;&gt;"Ejecución"),"-",""))</f>
        <v>676.29595968111255</v>
      </c>
      <c r="M125" s="65" t="s">
        <v>1148</v>
      </c>
      <c r="N125" s="173">
        <f t="shared" si="6"/>
        <v>1</v>
      </c>
      <c r="O125" s="162" t="s">
        <v>1150</v>
      </c>
      <c r="P125" s="79"/>
    </row>
    <row r="126" spans="1:16" s="7" customFormat="1" ht="24.75" customHeight="1" outlineLevel="1" x14ac:dyDescent="0.25">
      <c r="A126" s="144">
        <v>13</v>
      </c>
      <c r="B126" s="161" t="s">
        <v>2665</v>
      </c>
      <c r="C126" s="163" t="s">
        <v>31</v>
      </c>
      <c r="D126" s="63" t="s">
        <v>2707</v>
      </c>
      <c r="E126" s="145">
        <v>44166</v>
      </c>
      <c r="F126" s="145">
        <v>44773</v>
      </c>
      <c r="G126" s="160">
        <f t="shared" si="5"/>
        <v>20.233333333333334</v>
      </c>
      <c r="H126" s="64" t="s">
        <v>2698</v>
      </c>
      <c r="I126" s="63" t="s">
        <v>741</v>
      </c>
      <c r="J126" s="63" t="s">
        <v>743</v>
      </c>
      <c r="K126" s="68">
        <v>2677739511</v>
      </c>
      <c r="L126" s="100">
        <f>+IF(AND(K126&gt;0,O126="Ejecución"),(K126/877802)*Tabla28[[#This Row],[% participación]],IF(AND(K126&gt;0,O126&lt;&gt;"Ejecución"),"-",""))</f>
        <v>3050.5051378329053</v>
      </c>
      <c r="M126" s="65" t="s">
        <v>1148</v>
      </c>
      <c r="N126" s="173">
        <f t="shared" si="6"/>
        <v>1</v>
      </c>
      <c r="O126" s="162" t="s">
        <v>1150</v>
      </c>
      <c r="P126" s="79"/>
    </row>
    <row r="127" spans="1:16" s="7" customFormat="1" ht="24.75" customHeight="1" outlineLevel="1" x14ac:dyDescent="0.25">
      <c r="A127" s="144">
        <v>14</v>
      </c>
      <c r="B127" s="161" t="s">
        <v>2665</v>
      </c>
      <c r="C127" s="163" t="s">
        <v>31</v>
      </c>
      <c r="D127" s="63" t="s">
        <v>2708</v>
      </c>
      <c r="E127" s="145">
        <v>44013</v>
      </c>
      <c r="F127" s="145">
        <v>44773</v>
      </c>
      <c r="G127" s="160">
        <f t="shared" si="5"/>
        <v>25.333333333333332</v>
      </c>
      <c r="H127" s="64" t="s">
        <v>2698</v>
      </c>
      <c r="I127" s="63" t="s">
        <v>36</v>
      </c>
      <c r="J127" s="63" t="s">
        <v>117</v>
      </c>
      <c r="K127" s="68">
        <v>6898140191</v>
      </c>
      <c r="L127" s="100">
        <f>+IF(AND(K127&gt;0,O127="Ejecución"),(K127/877802)*Tabla28[[#This Row],[% participación]],IF(AND(K127&gt;0,O127&lt;&gt;"Ejecución"),"-",""))</f>
        <v>7858.4238712146935</v>
      </c>
      <c r="M127" s="65" t="s">
        <v>1148</v>
      </c>
      <c r="N127" s="173">
        <f t="shared" si="6"/>
        <v>1</v>
      </c>
      <c r="O127" s="162" t="s">
        <v>1150</v>
      </c>
      <c r="P127" s="79"/>
    </row>
    <row r="128" spans="1:16" s="7" customFormat="1" ht="24.75" customHeight="1" outlineLevel="1" x14ac:dyDescent="0.25">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205" t="s">
        <v>13</v>
      </c>
      <c r="B162" s="206"/>
      <c r="C162" s="206"/>
      <c r="D162" s="206"/>
      <c r="E162" s="207"/>
      <c r="F162" s="206" t="s">
        <v>15</v>
      </c>
      <c r="G162" s="206"/>
      <c r="H162" s="206"/>
      <c r="I162" s="205" t="s">
        <v>16</v>
      </c>
      <c r="J162" s="206"/>
      <c r="K162" s="206"/>
      <c r="L162" s="206"/>
      <c r="M162" s="206"/>
      <c r="N162" s="206"/>
      <c r="O162" s="207"/>
      <c r="P162" s="76"/>
    </row>
    <row r="163" spans="1:28" ht="51.75" customHeight="1" x14ac:dyDescent="0.25">
      <c r="A163" s="208" t="s">
        <v>2660</v>
      </c>
      <c r="B163" s="209"/>
      <c r="C163" s="209"/>
      <c r="D163" s="209"/>
      <c r="E163" s="210"/>
      <c r="F163" s="211" t="s">
        <v>2661</v>
      </c>
      <c r="G163" s="211"/>
      <c r="H163" s="211"/>
      <c r="I163" s="208" t="s">
        <v>2630</v>
      </c>
      <c r="J163" s="209"/>
      <c r="K163" s="209"/>
      <c r="L163" s="209"/>
      <c r="M163" s="209"/>
      <c r="N163" s="209"/>
      <c r="O163" s="210"/>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2" t="s">
        <v>2614</v>
      </c>
      <c r="C165" s="212"/>
      <c r="D165" s="212"/>
      <c r="E165" s="8"/>
      <c r="F165" s="5"/>
      <c r="G165" s="213" t="s">
        <v>2614</v>
      </c>
      <c r="H165" s="213"/>
      <c r="I165" s="214" t="s">
        <v>1164</v>
      </c>
      <c r="J165" s="215"/>
      <c r="K165" s="215"/>
      <c r="L165" s="215"/>
      <c r="M165" s="215"/>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16" t="s">
        <v>2643</v>
      </c>
      <c r="J167" s="217"/>
      <c r="K167" s="217"/>
      <c r="L167" s="217"/>
      <c r="M167" s="217"/>
      <c r="N167" s="217"/>
      <c r="O167" s="218"/>
      <c r="U167" s="51"/>
    </row>
    <row r="168" spans="1:28" x14ac:dyDescent="0.25">
      <c r="A168" s="9"/>
      <c r="B168" s="235" t="s">
        <v>2658</v>
      </c>
      <c r="C168" s="235"/>
      <c r="D168" s="235"/>
      <c r="E168" s="8"/>
      <c r="F168" s="5"/>
      <c r="H168" s="81" t="s">
        <v>2657</v>
      </c>
      <c r="I168" s="216"/>
      <c r="J168" s="217"/>
      <c r="K168" s="217"/>
      <c r="L168" s="217"/>
      <c r="M168" s="217"/>
      <c r="N168" s="217"/>
      <c r="O168" s="218"/>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5" t="s">
        <v>2668</v>
      </c>
      <c r="B172" s="206"/>
      <c r="C172" s="206"/>
      <c r="D172" s="206"/>
      <c r="E172" s="206"/>
      <c r="F172" s="206"/>
      <c r="G172" s="206"/>
      <c r="H172" s="206"/>
      <c r="I172" s="206"/>
      <c r="J172" s="206"/>
      <c r="K172" s="206"/>
      <c r="L172" s="206"/>
      <c r="M172" s="206"/>
      <c r="N172" s="206"/>
      <c r="O172" s="207"/>
      <c r="P172" s="76"/>
    </row>
    <row r="173" spans="1:28" ht="15" customHeight="1" x14ac:dyDescent="0.25">
      <c r="A173" s="199" t="s">
        <v>2674</v>
      </c>
      <c r="B173" s="200"/>
      <c r="C173" s="200"/>
      <c r="D173" s="200"/>
      <c r="E173" s="200"/>
      <c r="F173" s="200"/>
      <c r="G173" s="200"/>
      <c r="H173" s="200"/>
      <c r="I173" s="200"/>
      <c r="J173" s="200"/>
      <c r="K173" s="200"/>
      <c r="L173" s="200"/>
      <c r="M173" s="200"/>
      <c r="N173" s="200"/>
      <c r="O173" s="201"/>
    </row>
    <row r="174" spans="1:28" ht="24" thickBot="1" x14ac:dyDescent="0.3">
      <c r="A174" s="202"/>
      <c r="B174" s="203"/>
      <c r="C174" s="203"/>
      <c r="D174" s="203"/>
      <c r="E174" s="203"/>
      <c r="F174" s="203"/>
      <c r="G174" s="203"/>
      <c r="H174" s="203"/>
      <c r="I174" s="203"/>
      <c r="J174" s="203"/>
      <c r="K174" s="203"/>
      <c r="L174" s="203"/>
      <c r="M174" s="203"/>
      <c r="N174" s="203"/>
      <c r="O174" s="204"/>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6" t="s">
        <v>2669</v>
      </c>
      <c r="C176" s="226"/>
      <c r="D176" s="226"/>
      <c r="E176" s="226"/>
      <c r="F176" s="226"/>
      <c r="G176" s="226"/>
      <c r="H176" s="20"/>
      <c r="I176" s="179" t="s">
        <v>2675</v>
      </c>
      <c r="J176" s="180"/>
      <c r="K176" s="180"/>
      <c r="L176" s="180"/>
      <c r="M176" s="180"/>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27" t="s">
        <v>17</v>
      </c>
      <c r="C177" s="228"/>
      <c r="D177" s="229"/>
      <c r="E177" s="179" t="s">
        <v>2615</v>
      </c>
      <c r="F177" s="180"/>
      <c r="G177" s="233"/>
      <c r="H177" s="5"/>
      <c r="I177" s="227" t="s">
        <v>17</v>
      </c>
      <c r="J177" s="228"/>
      <c r="K177" s="228"/>
      <c r="L177" s="229"/>
      <c r="M177" s="181" t="s">
        <v>2672</v>
      </c>
      <c r="O177" s="8"/>
      <c r="Q177" s="19"/>
      <c r="R177" s="19"/>
      <c r="S177" s="19"/>
      <c r="T177" s="19"/>
      <c r="U177" s="19"/>
      <c r="V177" s="19"/>
      <c r="W177" s="19"/>
      <c r="X177" s="19"/>
      <c r="Y177" s="19"/>
      <c r="Z177" s="19"/>
      <c r="AA177" s="19"/>
      <c r="AB177" s="19"/>
    </row>
    <row r="178" spans="1:28" ht="23.25" x14ac:dyDescent="0.25">
      <c r="A178" s="9"/>
      <c r="B178" s="230"/>
      <c r="C178" s="231"/>
      <c r="D178" s="232"/>
      <c r="E178" s="167" t="s">
        <v>2616</v>
      </c>
      <c r="F178" s="28" t="s">
        <v>2617</v>
      </c>
      <c r="G178" s="28" t="s">
        <v>2618</v>
      </c>
      <c r="H178" s="5"/>
      <c r="I178" s="230"/>
      <c r="J178" s="231"/>
      <c r="K178" s="231"/>
      <c r="L178" s="232"/>
      <c r="M178" s="182"/>
      <c r="O178" s="8"/>
      <c r="Q178" s="19"/>
      <c r="R178" s="28" t="s">
        <v>2618</v>
      </c>
      <c r="S178" s="19"/>
      <c r="T178" s="19"/>
      <c r="U178" s="238" t="s">
        <v>1165</v>
      </c>
      <c r="V178" s="238"/>
      <c r="W178" s="238"/>
      <c r="X178" s="24">
        <v>0.02</v>
      </c>
      <c r="Y178" s="164"/>
      <c r="Z178" s="165" t="str">
        <f>IF(Y178&gt;0,SUM(E180+Y178),"")</f>
        <v/>
      </c>
      <c r="AA178" s="19"/>
      <c r="AB178" s="19"/>
    </row>
    <row r="179" spans="1:28" ht="23.25" x14ac:dyDescent="0.25">
      <c r="A179" s="9"/>
      <c r="B179" s="192" t="s">
        <v>2669</v>
      </c>
      <c r="C179" s="192"/>
      <c r="D179" s="192"/>
      <c r="E179" s="171">
        <v>0.02</v>
      </c>
      <c r="F179" s="170">
        <v>0.01</v>
      </c>
      <c r="G179" s="165">
        <f>IF(F179&gt;0,SUM(E179+F179),"")</f>
        <v>0.03</v>
      </c>
      <c r="H179" s="5"/>
      <c r="I179" s="192" t="s">
        <v>2671</v>
      </c>
      <c r="J179" s="192"/>
      <c r="K179" s="192"/>
      <c r="L179" s="192"/>
      <c r="M179" s="172">
        <v>0.03</v>
      </c>
      <c r="O179" s="8"/>
      <c r="Q179" s="19"/>
      <c r="R179" s="159">
        <f>IF(M179&gt;0,SUM(L179+M179),"")</f>
        <v>0.03</v>
      </c>
      <c r="T179" s="19"/>
      <c r="U179" s="238" t="s">
        <v>1166</v>
      </c>
      <c r="V179" s="238"/>
      <c r="W179" s="238"/>
      <c r="X179" s="24">
        <v>0.02</v>
      </c>
      <c r="Y179" s="164"/>
      <c r="Z179" s="165" t="str">
        <f>IF(Y179&gt;0,SUM(E181+Y179),"")</f>
        <v/>
      </c>
      <c r="AA179" s="19"/>
      <c r="AB179" s="19"/>
    </row>
    <row r="180" spans="1:28" ht="23.45" hidden="1" x14ac:dyDescent="0.3">
      <c r="A180" s="9"/>
      <c r="B180" s="178"/>
      <c r="C180" s="178"/>
      <c r="D180" s="178"/>
      <c r="E180" s="169"/>
      <c r="H180" s="5"/>
      <c r="I180" s="178"/>
      <c r="J180" s="178"/>
      <c r="K180" s="178"/>
      <c r="L180" s="178"/>
      <c r="M180" s="5"/>
      <c r="O180" s="8"/>
      <c r="Q180" s="19"/>
      <c r="R180" s="159" t="str">
        <f>IF(S180&gt;0,SUM(L180+S180),"")</f>
        <v/>
      </c>
      <c r="S180" s="164"/>
      <c r="T180" s="19"/>
      <c r="U180" s="238" t="s">
        <v>1167</v>
      </c>
      <c r="V180" s="238"/>
      <c r="W180" s="238"/>
      <c r="X180" s="24">
        <v>0.03</v>
      </c>
      <c r="Y180" s="164"/>
      <c r="Z180" s="165" t="str">
        <f>IF(Y180&gt;0,SUM(E182+Y180),"")</f>
        <v/>
      </c>
      <c r="AA180" s="19"/>
      <c r="AB180" s="19"/>
    </row>
    <row r="181" spans="1:28" ht="23.45" hidden="1" x14ac:dyDescent="0.3">
      <c r="A181" s="9"/>
      <c r="B181" s="178"/>
      <c r="C181" s="178"/>
      <c r="D181" s="178"/>
      <c r="E181" s="169"/>
      <c r="H181" s="5"/>
      <c r="I181" s="178"/>
      <c r="J181" s="178"/>
      <c r="K181" s="178"/>
      <c r="L181" s="178"/>
      <c r="M181" s="5"/>
      <c r="O181" s="8"/>
      <c r="Q181" s="19"/>
      <c r="R181" s="159" t="str">
        <f>IF(S181&gt;0,SUM(L181+S181),"")</f>
        <v/>
      </c>
      <c r="S181" s="164"/>
      <c r="T181" s="19"/>
      <c r="U181" s="19"/>
      <c r="V181" s="19"/>
      <c r="W181" s="19"/>
      <c r="X181" s="19"/>
      <c r="Y181" s="19"/>
      <c r="Z181" s="19"/>
      <c r="AA181" s="19"/>
      <c r="AB181" s="19"/>
    </row>
    <row r="182" spans="1:28" ht="23.45" hidden="1" x14ac:dyDescent="0.3">
      <c r="A182" s="9"/>
      <c r="B182" s="178"/>
      <c r="C182" s="178"/>
      <c r="D182" s="178"/>
      <c r="E182" s="169"/>
      <c r="H182" s="5"/>
      <c r="I182" s="178"/>
      <c r="J182" s="178"/>
      <c r="K182" s="178"/>
      <c r="L182" s="178"/>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178"/>
      <c r="J183" s="178"/>
      <c r="K183" s="178"/>
      <c r="L183" s="178"/>
      <c r="M183" s="5"/>
      <c r="O183" s="8"/>
      <c r="Q183" s="19"/>
      <c r="R183" s="159" t="str">
        <f>IF(S183&gt;0,SUM(L183+S183),"")</f>
        <v/>
      </c>
      <c r="S183" s="164"/>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6">
        <f>+SUM(G179:G182)</f>
        <v>0.03</v>
      </c>
      <c r="D185" s="91" t="s">
        <v>2628</v>
      </c>
      <c r="E185" s="94">
        <f>+(C185*SUM(K20:K35))</f>
        <v>35116099.829999998</v>
      </c>
      <c r="F185" s="92"/>
      <c r="G185" s="93"/>
      <c r="H185" s="88"/>
      <c r="I185" s="90" t="s">
        <v>2627</v>
      </c>
      <c r="J185" s="166">
        <f>+SUM(M179:M183)</f>
        <v>0.03</v>
      </c>
      <c r="K185" s="237" t="s">
        <v>2628</v>
      </c>
      <c r="L185" s="237"/>
      <c r="M185" s="94">
        <f>+J185*(SUM(K20:K35))</f>
        <v>35116099.829999998</v>
      </c>
      <c r="N185" s="95"/>
      <c r="O185" s="96"/>
    </row>
    <row r="186" spans="1:28" ht="15.75" thickBot="1" x14ac:dyDescent="0.3">
      <c r="A186" s="10"/>
      <c r="B186" s="97"/>
      <c r="C186" s="97"/>
      <c r="D186" s="97"/>
      <c r="E186" s="97"/>
      <c r="F186" s="97"/>
      <c r="G186" s="97"/>
      <c r="H186" s="97"/>
      <c r="I186" s="168" t="s">
        <v>2673</v>
      </c>
      <c r="J186" s="97"/>
      <c r="K186" s="97"/>
      <c r="L186" s="97"/>
      <c r="M186" s="97"/>
      <c r="N186" s="98"/>
      <c r="O186" s="99"/>
    </row>
    <row r="187" spans="1:28" ht="8.25" customHeight="1" thickBot="1" x14ac:dyDescent="0.3"/>
    <row r="188" spans="1:28" s="19" customFormat="1" ht="31.5" customHeight="1" thickBot="1" x14ac:dyDescent="0.3">
      <c r="A188" s="205" t="s">
        <v>18</v>
      </c>
      <c r="B188" s="206"/>
      <c r="C188" s="206"/>
      <c r="D188" s="206"/>
      <c r="E188" s="206"/>
      <c r="F188" s="206"/>
      <c r="G188" s="206"/>
      <c r="H188" s="206"/>
      <c r="I188" s="206"/>
      <c r="J188" s="206"/>
      <c r="K188" s="206"/>
      <c r="L188" s="206"/>
      <c r="M188" s="206"/>
      <c r="N188" s="206"/>
      <c r="O188" s="207"/>
      <c r="P188" s="76"/>
    </row>
    <row r="189" spans="1:28" ht="15" customHeight="1" x14ac:dyDescent="0.25">
      <c r="A189" s="199" t="s">
        <v>19</v>
      </c>
      <c r="B189" s="200"/>
      <c r="C189" s="200"/>
      <c r="D189" s="200"/>
      <c r="E189" s="200"/>
      <c r="F189" s="200"/>
      <c r="G189" s="200"/>
      <c r="H189" s="200"/>
      <c r="I189" s="200"/>
      <c r="J189" s="200"/>
      <c r="K189" s="200"/>
      <c r="L189" s="200"/>
      <c r="M189" s="200"/>
      <c r="N189" s="200"/>
      <c r="O189" s="201"/>
    </row>
    <row r="190" spans="1:28" ht="15.75" thickBot="1" x14ac:dyDescent="0.3">
      <c r="A190" s="202"/>
      <c r="B190" s="203"/>
      <c r="C190" s="203"/>
      <c r="D190" s="203"/>
      <c r="E190" s="203"/>
      <c r="F190" s="203"/>
      <c r="G190" s="203"/>
      <c r="H190" s="203"/>
      <c r="I190" s="203"/>
      <c r="J190" s="203"/>
      <c r="K190" s="203"/>
      <c r="L190" s="203"/>
      <c r="M190" s="203"/>
      <c r="N190" s="203"/>
      <c r="O190" s="204"/>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196" t="s">
        <v>2636</v>
      </c>
      <c r="C192" s="196"/>
      <c r="E192" s="5" t="s">
        <v>20</v>
      </c>
      <c r="H192" s="26" t="s">
        <v>24</v>
      </c>
      <c r="J192" s="5" t="s">
        <v>2637</v>
      </c>
      <c r="K192" s="5"/>
      <c r="M192" s="5"/>
      <c r="N192" s="5"/>
      <c r="O192" s="8"/>
      <c r="Q192" s="154"/>
      <c r="R192" s="155"/>
      <c r="S192" s="155"/>
      <c r="T192" s="154"/>
    </row>
    <row r="193" spans="1:18" x14ac:dyDescent="0.25">
      <c r="A193" s="9"/>
      <c r="C193" s="125">
        <v>41621</v>
      </c>
      <c r="D193" s="5"/>
      <c r="E193" s="126">
        <v>1401</v>
      </c>
      <c r="F193" s="5"/>
      <c r="G193" s="5"/>
      <c r="H193" s="147" t="s">
        <v>2709</v>
      </c>
      <c r="J193" s="5"/>
      <c r="K193" s="127">
        <v>43888</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5" t="s">
        <v>29</v>
      </c>
      <c r="B197" s="206"/>
      <c r="C197" s="206"/>
      <c r="D197" s="206"/>
      <c r="E197" s="206"/>
      <c r="F197" s="206"/>
      <c r="G197" s="206"/>
      <c r="H197" s="206"/>
      <c r="I197" s="206"/>
      <c r="J197" s="206"/>
      <c r="K197" s="206"/>
      <c r="L197" s="206"/>
      <c r="M197" s="206"/>
      <c r="N197" s="206"/>
      <c r="O197" s="207"/>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236" t="s">
        <v>2659</v>
      </c>
      <c r="C199" s="236"/>
      <c r="D199" s="236"/>
      <c r="E199" s="236"/>
      <c r="F199" s="236"/>
      <c r="G199" s="236"/>
      <c r="H199" s="236"/>
      <c r="I199" s="236"/>
      <c r="J199" s="236"/>
      <c r="K199" s="236"/>
      <c r="L199" s="236"/>
      <c r="M199" s="236"/>
      <c r="N199" s="236"/>
      <c r="O199" s="8"/>
    </row>
    <row r="200" spans="1:18" x14ac:dyDescent="0.25">
      <c r="A200" s="9"/>
      <c r="B200" s="193"/>
      <c r="C200" s="193"/>
      <c r="D200" s="193"/>
      <c r="E200" s="193"/>
      <c r="F200" s="193"/>
      <c r="G200" s="193"/>
      <c r="H200" s="193"/>
      <c r="I200" s="193"/>
      <c r="J200" s="193"/>
      <c r="K200" s="193"/>
      <c r="L200" s="193"/>
      <c r="M200" s="193"/>
      <c r="N200" s="193"/>
      <c r="O200" s="8"/>
    </row>
    <row r="201" spans="1:18" x14ac:dyDescent="0.25">
      <c r="A201" s="9"/>
      <c r="B201" s="194" t="s">
        <v>2648</v>
      </c>
      <c r="C201" s="195"/>
      <c r="D201" s="195"/>
      <c r="E201" s="195"/>
      <c r="F201" s="195"/>
      <c r="G201" s="195"/>
      <c r="H201" s="195"/>
      <c r="I201" s="195"/>
      <c r="J201" s="195"/>
      <c r="K201" s="195"/>
      <c r="L201" s="195"/>
      <c r="M201" s="195"/>
      <c r="N201" s="195"/>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t="s">
        <v>2710</v>
      </c>
      <c r="D211" s="21"/>
      <c r="G211" s="27" t="s">
        <v>2620</v>
      </c>
      <c r="H211" s="177" t="s">
        <v>2711</v>
      </c>
      <c r="J211" s="27" t="s">
        <v>2622</v>
      </c>
      <c r="K211" s="148" t="s">
        <v>2713</v>
      </c>
      <c r="L211" s="21"/>
      <c r="M211" s="21"/>
      <c r="N211" s="21"/>
      <c r="O211" s="8"/>
    </row>
    <row r="212" spans="1:15" x14ac:dyDescent="0.25">
      <c r="A212" s="9"/>
      <c r="B212" s="27" t="s">
        <v>2619</v>
      </c>
      <c r="C212" s="147" t="s">
        <v>2709</v>
      </c>
      <c r="D212" s="21"/>
      <c r="G212" s="27" t="s">
        <v>2621</v>
      </c>
      <c r="H212" s="177" t="s">
        <v>2712</v>
      </c>
      <c r="J212" s="27" t="s">
        <v>2623</v>
      </c>
      <c r="K212" s="147" t="s">
        <v>2714</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00000000-0002-0000-0000-000014000000}">
      <formula1>100000000</formula1>
      <formula2>999999999</formula2>
    </dataValidation>
    <dataValidation type="whole" allowBlank="1" showInputMessage="1" showErrorMessage="1" sqref="K20" xr:uid="{00000000-0002-0000-0000-000015000000}">
      <formula1>0</formula1>
      <formula2>99999999999</formula2>
    </dataValidation>
    <dataValidation type="whole" allowBlank="1" showInputMessage="1" showErrorMessage="1" sqref="K21:K35" xr:uid="{00000000-0002-0000-0000-000016000000}">
      <formula1>0</formula1>
      <formula2>9999999999</formula2>
    </dataValidation>
    <dataValidation type="date" allowBlank="1" showInputMessage="1" showErrorMessage="1" sqref="L20:M35" xr:uid="{00000000-0002-0000-0000-000017000000}">
      <formula1>32874</formula1>
      <formula2>54789</formula2>
    </dataValidation>
    <dataValidation type="date" allowBlank="1" showInputMessage="1" showErrorMessage="1" sqref="E48:E107" xr:uid="{00000000-0002-0000-0000-000018000000}">
      <formula1>1</formula1>
      <formula2>54789</formula2>
    </dataValidation>
    <dataValidation type="date" allowBlank="1" showInputMessage="1" showErrorMessage="1" sqref="F48:F107 E114:F160 K193 C193" xr:uid="{00000000-0002-0000-0000-000019000000}">
      <formula1>1</formula1>
      <formula2>401769</formula2>
    </dataValidation>
    <dataValidation type="decimal" allowBlank="1" showInputMessage="1" showErrorMessage="1" sqref="N114:N160" xr:uid="{00000000-0002-0000-0000-00001A000000}">
      <formula1>0</formula1>
      <formula2>100</formula2>
    </dataValidation>
    <dataValidation type="textLength" allowBlank="1" showInputMessage="1" showErrorMessage="1" sqref="H193" xr:uid="{00000000-0002-0000-0000-00001B000000}">
      <formula1>3</formula1>
      <formula2>100</formula2>
    </dataValidation>
    <dataValidation type="whole" allowBlank="1" showInputMessage="1" showErrorMessage="1" sqref="E193" xr:uid="{00000000-0002-0000-0000-00001C000000}">
      <formula1>1</formula1>
      <formula2>1000000</formula2>
    </dataValidation>
    <dataValidation type="textLength" showInputMessage="1" showErrorMessage="1" errorTitle="Error" error="Debe tener un máximo de 20 caracteres" sqref="C15" xr:uid="{00000000-0002-0000-0000-00001D000000}">
      <formula1>0</formula1>
      <formula2>25</formula2>
    </dataValidation>
    <dataValidation type="decimal" allowBlank="1" showInputMessage="1" showErrorMessage="1" sqref="M179 S180:S183" xr:uid="{00000000-0002-0000-0000-00001E000000}">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8:D160 M128:M160 G114:G121 L106:L107 G128:J160 L83:L90 G48:G90 B83:B90 G122 G123 G124 G125 G126 G127"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F000000}">
          <x14:formula1>
            <xm:f>Listas!$D$3:$D$5</xm:f>
          </x14:formula1>
          <xm:sqref>N48:N107</xm:sqref>
        </x14:dataValidation>
        <x14:dataValidation type="list" showInputMessage="1" showErrorMessage="1" xr:uid="{00000000-0002-0000-0000-000020000000}">
          <x14:formula1>
            <xm:f>Listas!$A$2:$A$4</xm:f>
          </x14:formula1>
          <xm:sqref>C48:C107</xm:sqref>
        </x14:dataValidation>
        <x14:dataValidation type="list" showInputMessage="1" showErrorMessage="1" xr:uid="{00000000-0002-0000-0000-000021000000}">
          <x14:formula1>
            <xm:f>Listas!$F$2:$F$34</xm:f>
          </x14:formula1>
          <xm:sqref>H15</xm:sqref>
        </x14:dataValidation>
        <x14:dataValidation type="list" showInputMessage="1" showErrorMessage="1" xr:uid="{00000000-0002-0000-0000-000022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ht="14.45" x14ac:dyDescent="0.3">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ht="14.45" x14ac:dyDescent="0.3">
      <c r="A3" t="s">
        <v>32</v>
      </c>
      <c r="B3" t="s">
        <v>1148</v>
      </c>
      <c r="C3">
        <v>93141500</v>
      </c>
      <c r="D3" t="s">
        <v>1151</v>
      </c>
      <c r="E3" t="s">
        <v>2632</v>
      </c>
      <c r="F3" t="s">
        <v>36</v>
      </c>
      <c r="G3" t="s">
        <v>1148</v>
      </c>
    </row>
    <row r="4" spans="1:7" ht="14.45" x14ac:dyDescent="0.3">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ht="14.45" x14ac:dyDescent="0.3">
      <c r="F9" t="s">
        <v>64</v>
      </c>
    </row>
    <row r="10" spans="1:7" x14ac:dyDescent="0.25">
      <c r="F10" t="s">
        <v>404</v>
      </c>
    </row>
    <row r="11" spans="1:7" ht="14.45" x14ac:dyDescent="0.3">
      <c r="F11" t="s">
        <v>1078</v>
      </c>
    </row>
    <row r="12" spans="1:7" ht="14.45" x14ac:dyDescent="0.3">
      <c r="F12" t="s">
        <v>421</v>
      </c>
    </row>
    <row r="13" spans="1:7" ht="14.45" x14ac:dyDescent="0.3">
      <c r="F13" t="s">
        <v>459</v>
      </c>
    </row>
    <row r="14" spans="1:7" x14ac:dyDescent="0.25">
      <c r="F14" t="s">
        <v>628</v>
      </c>
    </row>
    <row r="15" spans="1:7" x14ac:dyDescent="0.25">
      <c r="F15" t="s">
        <v>220</v>
      </c>
    </row>
    <row r="16" spans="1:7" ht="14.45" x14ac:dyDescent="0.3">
      <c r="F16" t="s">
        <v>516</v>
      </c>
    </row>
    <row r="17" spans="6:6" x14ac:dyDescent="0.25">
      <c r="F17" t="s">
        <v>1120</v>
      </c>
    </row>
    <row r="18" spans="6:6" ht="14.45" x14ac:dyDescent="0.3">
      <c r="F18" t="s">
        <v>1130</v>
      </c>
    </row>
    <row r="19" spans="6:6" ht="14.45" x14ac:dyDescent="0.3">
      <c r="F19" t="s">
        <v>660</v>
      </c>
    </row>
    <row r="20" spans="6:6" ht="14.45" x14ac:dyDescent="0.3">
      <c r="F20" t="s">
        <v>696</v>
      </c>
    </row>
    <row r="21" spans="6:6" ht="14.45" x14ac:dyDescent="0.3">
      <c r="F21" t="s">
        <v>711</v>
      </c>
    </row>
    <row r="22" spans="6:6" ht="14.45" x14ac:dyDescent="0.3">
      <c r="F22" t="s">
        <v>741</v>
      </c>
    </row>
    <row r="23" spans="6:6" x14ac:dyDescent="0.25">
      <c r="F23" t="s">
        <v>110</v>
      </c>
    </row>
    <row r="24" spans="6:6" ht="14.45" x14ac:dyDescent="0.3">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ht="14.45" x14ac:dyDescent="0.3">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ht="14.45" x14ac:dyDescent="0.3">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ht="14.45" x14ac:dyDescent="0.3">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ht="14.45" x14ac:dyDescent="0.3">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4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68BC7B1A-D9B2-44FB-A624-0211F9080949}">
  <ds:schemaRefs>
    <ds:schemaRef ds:uri="http://purl.org/dc/terms/"/>
    <ds:schemaRef ds:uri="4fb10211-09fb-4e80-9f0b-184718d5d98c"/>
    <ds:schemaRef ds:uri="http://schemas.microsoft.com/office/2006/documentManagement/types"/>
    <ds:schemaRef ds:uri="http://schemas.microsoft.com/office/2006/metadata/properties"/>
    <ds:schemaRef ds:uri="http://purl.org/dc/elements/1.1/"/>
    <ds:schemaRef ds:uri="http://schemas.openxmlformats.org/package/2006/metadata/core-properties"/>
    <ds:schemaRef ds:uri="http://purl.org/dc/dcmitype/"/>
    <ds:schemaRef ds:uri="http://schemas.microsoft.com/office/infopath/2007/PartnerControls"/>
    <ds:schemaRef ds:uri="a65d333d-5b59-4810-bc94-b80d9325abbc"/>
    <ds:schemaRef ds:uri="http://www.w3.org/XML/1998/namespace"/>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Admin</cp:lastModifiedBy>
  <cp:lastPrinted>2020-11-20T15:12:35Z</cp:lastPrinted>
  <dcterms:created xsi:type="dcterms:W3CDTF">2020-10-14T21:57:42Z</dcterms:created>
  <dcterms:modified xsi:type="dcterms:W3CDTF">2020-12-27T22:34:44Z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