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wnload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<sst xmlns="http://schemas.openxmlformats.org/spreadsheetml/2006/main" count="4776" uniqueCount="2768">
  <si>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</si>
  <si>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</si>
  <si>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</si>
  <si>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</si>
  <si>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</si>
  <si>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</si>
  <si>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</si>
  <si>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</si>
  <si>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</si>
  <si>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</si>
  <si>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</si>
  <si>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</si>
  <si>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</si>
  <si>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</si>
  <si>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</si>
  <si>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</si>
  <si>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</si>
  <si>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</si>
  <si>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</si>
  <si>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</si>
  <si>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</si>
  <si>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</si>
  <si>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</si>
  <si>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</si>
  <si>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</si>
  <si>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</si>
  <si>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</si>
  <si>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</si>
  <si>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</si>
  <si>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</si>
  <si>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</si>
  <si>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</si>
  <si>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</si>
  <si>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</si>
  <si>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</si>
  <si>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</si>
  <si>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</si>
  <si>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</si>
  <si>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</si>
  <si>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</si>
  <si>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</si>
  <si>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</si>
  <si>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</si>
  <si>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</si>
  <si>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</si>
  <si>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</si>
  <si>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</si>
  <si>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</si>
  <si>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</si>
  <si>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</si>
  <si>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</si>
  <si>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</si>
  <si>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</si>
  <si>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</si>
  <si>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</si>
  <si>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</si>
  <si>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</si>
  <si>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</si>
  <si>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</si>
  <si>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</si>
  <si>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</si>
  <si>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</si>
  <si>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</si>
  <si>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</si>
  <si>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</si>
  <si>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</si>
  <si>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</si>
  <si>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</si>
  <si>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</si>
  <si>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</si>
  <si>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</si>
  <si>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</si>
  <si>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</si>
  <si>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</si>
  <si>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</si>
  <si>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</si>
  <si>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</si>
  <si>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</si>
  <si>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</si>
  <si>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</si>
  <si>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</si>
  <si>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</si>
  <si>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</si>
  <si>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</si>
  <si>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</si>
  <si>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</si>
  <si>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</si>
  <si>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</si>
  <si>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</si>
  <si>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</si>
  <si>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</si>
  <si>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</si>
  <si>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</si>
  <si>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</si>
  <si>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</si>
  <si>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</si>
  <si>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</si>
  <si>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</si>
  <si>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</si>
  <si>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</si>
  <si>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</si>
  <si>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</si>
  <si>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</si>
  <si>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</si>
  <si>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</si>
  <si>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</si>
  <si>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</si>
  <si>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</si>
  <si>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</si>
  <si>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</si>
  <si>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</si>
  <si>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</si>
  <si>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</si>
  <si>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</si>
  <si>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</si>
  <si>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</si>
  <si>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</si>
  <si>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</si>
  <si>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</si>
  <si>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</si>
  <si>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</si>
  <si>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</si>
  <si>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</si>
  <si>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</si>
  <si>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</si>
  <si>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</si>
  <si>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</si>
  <si>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</si>
  <si>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</si>
  <si>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</si>
  <si>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</si>
  <si>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</si>
  <si>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</si>
  <si>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</si>
  <si>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</si>
  <si>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</si>
  <si>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</si>
  <si>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</si>
  <si>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</si>
  <si>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</si>
  <si>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</si>
  <si>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</si>
  <si>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</si>
  <si>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</si>
  <si>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</si>
  <si>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</si>
  <si>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</si>
  <si>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</si>
  <si>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</si>
  <si>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</si>
  <si>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</si>
  <si>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</si>
  <si>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</si>
  <si>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</si>
  <si>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</si>
  <si>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</si>
  <si>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</si>
  <si>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</si>
  <si>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</si>
  <si>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</si>
  <si>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</si>
  <si>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</si>
  <si>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</si>
  <si>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</si>
  <si>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</si>
  <si>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</si>
  <si>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</si>
  <si>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</si>
  <si>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</si>
  <si>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</si>
  <si>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</si>
  <si>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</si>
  <si>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</si>
  <si>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</si>
  <si>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</si>
  <si>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</si>
  <si>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</si>
  <si>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</si>
  <si>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</si>
  <si>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</si>
  <si>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</si>
  <si>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</si>
  <si>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</si>
  <si>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</si>
  <si>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</si>
  <si>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</si>
  <si>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</si>
  <si>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</si>
  <si>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</si>
  <si>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</si>
  <si>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</si>
  <si>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</si>
  <si>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</si>
  <si>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</si>
  <si>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</si>
  <si>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</si>
  <si>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</si>
  <si>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</si>
  <si>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</si>
  <si>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</si>
  <si>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</si>
  <si>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</si>
  <si>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</si>
  <si>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</si>
  <si>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</si>
  <si>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</si>
  <si>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</si>
  <si>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</si>
  <si>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</si>
  <si>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</si>
  <si>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</si>
  <si>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</si>
  <si>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</si>
  <si>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</si>
  <si>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</si>
  <si>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</si>
  <si>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</si>
  <si>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</si>
  <si>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</si>
  <si>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</si>
  <si>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</si>
  <si>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</si>
  <si>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</si>
  <si>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</si>
  <si>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</si>
  <si>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</si>
  <si>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</si>
  <si>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</si>
  <si>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</si>
  <si>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</si>
  <si>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</si>
  <si>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</si>
  <si>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</si>
  <si>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</si>
  <si>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</si>
  <si>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</si>
  <si>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</si>
  <si>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</si>
  <si>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</si>
  <si>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</si>
  <si>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</si>
  <si>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</si>
  <si>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</si>
  <si>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</si>
  <si>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</si>
  <si>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</si>
  <si>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</si>
  <si>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</si>
  <si>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</si>
  <si>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</si>
  <si>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</si>
  <si>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</si>
  <si>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</si>
  <si>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</si>
  <si>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</si>
  <si>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</si>
  <si>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</si>
  <si>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</si>
  <si>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</si>
  <si>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</si>
  <si>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</si>
  <si>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</si>
  <si>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</si>
  <si>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</si>
  <si>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</si>
  <si>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</si>
  <si>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</si>
  <si>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</si>
  <si>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</si>
  <si>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</si>
  <si>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</si>
  <si>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</si>
  <si>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</si>
  <si>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</si>
  <si>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</si>
  <si>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</si>
  <si>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</si>
  <si>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</si>
  <si>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</si>
  <si>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</si>
  <si>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</si>
  <si>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</si>
  <si>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</si>
  <si>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</si>
  <si>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</si>
  <si>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</si>
  <si>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</si>
  <si>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</si>
  <si>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</si>
  <si>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</si>
  <si>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</si>
  <si>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</si>
  <si>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</si>
  <si>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</si>
  <si>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</si>
  <si>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</si>
  <si>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</si>
  <si>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</si>
  <si>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</si>
  <si>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</si>
  <si>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</si>
  <si>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</si>
  <si>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</si>
  <si>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</si>
  <si>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</si>
  <si>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</si>
  <si>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</si>
  <si>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</si>
  <si>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</si>
  <si>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</si>
  <si>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</si>
  <si>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</si>
  <si>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</si>
  <si>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</si>
  <si>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</si>
  <si>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</si>
  <si>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</si>
  <si>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</si>
  <si>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</si>
  <si>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</si>
  <si>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</si>
  <si>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</si>
  <si>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</si>
  <si>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</si>
  <si>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</si>
  <si>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</si>
  <si>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</si>
  <si>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</si>
  <si>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</si>
  <si>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</si>
  <si>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</si>
  <si>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</si>
  <si>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</si>
  <si>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</si>
  <si>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</si>
  <si>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</si>
  <si>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</si>
  <si>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</si>
  <si>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</si>
  <si>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</si>
  <si>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</si>
  <si>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</si>
  <si>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</si>
  <si>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</si>
  <si>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</si>
  <si>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</si>
  <si>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</si>
  <si>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</si>
  <si>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</si>
  <si>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</si>
  <si>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</si>
  <si>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</si>
  <si>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</si>
  <si>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</si>
  <si>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</si>
  <si>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</si>
  <si>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</si>
  <si>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</si>
  <si>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</si>
  <si>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</si>
  <si>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</si>
  <si>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</si>
  <si>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</si>
  <si>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</si>
  <si>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</si>
  <si>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</si>
  <si>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</si>
  <si>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</si>
  <si>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</si>
  <si>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</si>
  <si>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</si>
  <si>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</si>
  <si>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</si>
  <si>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</si>
  <si>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</si>
  <si>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</si>
  <si>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</si>
  <si>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</si>
  <si>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</si>
  <si>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</si>
  <si>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</si>
  <si>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</si>
  <si>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</si>
  <si>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</si>
  <si>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</si>
  <si>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</si>
  <si>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</si>
  <si>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</si>
  <si>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</si>
  <si>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</si>
  <si>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</si>
  <si>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</si>
  <si>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</si>
  <si>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</si>
  <si>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</si>
  <si>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</si>
  <si>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</si>
  <si>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</si>
  <si>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</si>
  <si>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</si>
  <si>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</si>
  <si>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</si>
  <si>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</si>
  <si>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</si>
  <si>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</si>
  <si>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</si>
  <si>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</si>
  <si>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</si>
  <si>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</si>
  <si>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</si>
  <si>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</si>
  <si>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</si>
  <si>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</si>
  <si>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</si>
  <si>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</si>
  <si>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</si>
  <si>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</si>
  <si>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</si>
  <si>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</si>
  <si>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</si>
  <si>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</si>
  <si>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</si>
  <si>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</si>
  <si>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</si>
  <si>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</si>
  <si>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</si>
  <si>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</si>
  <si>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</si>
  <si>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</si>
  <si>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</si>
  <si>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</si>
  <si>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</si>
  <si>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</si>
  <si>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</si>
  <si>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</si>
  <si>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</si>
  <si>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</si>
  <si>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</si>
  <si>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</si>
  <si>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</si>
  <si>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</si>
  <si>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</si>
  <si>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</si>
  <si>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</si>
  <si>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</si>
  <si>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</si>
  <si>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</si>
  <si>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</si>
  <si>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</si>
  <si>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</si>
  <si>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</si>
  <si>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</si>
  <si>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</si>
  <si>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</si>
  <si>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</si>
  <si>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</si>
  <si>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</si>
  <si>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</si>
  <si>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</si>
  <si>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</si>
  <si>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</si>
  <si>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</si>
  <si>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</si>
  <si>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</si>
  <si>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</si>
  <si>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</si>
  <si>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</si>
  <si>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</si>
  <si>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</si>
  <si>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</si>
  <si>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</si>
  <si>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</si>
  <si>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</si>
  <si>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</si>
  <si>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</si>
  <si>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</si>
  <si>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</si>
  <si>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</si>
  <si>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</si>
  <si>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</si>
  <si>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</si>
  <si>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</si>
  <si>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</si>
  <si>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</si>
  <si>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</si>
  <si>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</si>
  <si>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</si>
  <si>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</si>
  <si>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</si>
  <si>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</si>
  <si>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</si>
  <si>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</si>
  <si>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</si>
  <si>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</si>
  <si>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</si>
  <si>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</si>
  <si>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</si>
  <si>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</si>
  <si>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</si>
  <si>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</si>
  <si>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</si>
  <si>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</si>
  <si>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</si>
  <si>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</si>
  <si>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</si>
  <si>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</si>
  <si>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</si>
  <si>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</si>
  <si>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</si>
  <si>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</si>
  <si>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</si>
  <si>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</si>
  <si>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</si>
  <si>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</si>
  <si>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</si>
  <si>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</si>
  <si>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</si>
  <si>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</si>
  <si>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</si>
  <si>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</si>
  <si>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</si>
  <si>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</si>
  <si>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</si>
  <si>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</si>
  <si>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</si>
  <si>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</si>
  <si>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</si>
  <si>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</si>
  <si>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</si>
  <si>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</si>
  <si>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</si>
  <si>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</si>
  <si>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</si>
  <si>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</si>
  <si>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</si>
  <si>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</si>
  <si>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</si>
  <si>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</si>
  <si>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</si>
  <si>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</si>
  <si>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</si>
  <si>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</si>
  <si>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</si>
  <si>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</si>
  <si>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</si>
  <si>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</si>
  <si>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</si>
  <si>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</si>
  <si>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</si>
  <si>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</si>
  <si>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</si>
  <si>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</si>
  <si>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</si>
  <si>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</si>
  <si>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</si>
  <si>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</si>
  <si>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</si>
  <si>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</si>
  <si>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</si>
  <si>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</si>
  <si>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</si>
  <si>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</si>
  <si>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</si>
  <si>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</si>
  <si>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</si>
  <si>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</si>
  <si>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</si>
  <si>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</si>
  <si>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</si>
  <si>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</si>
  <si>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</si>
  <si>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</si>
  <si>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</si>
  <si>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</si>
  <si>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</si>
  <si>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</si>
  <si>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</si>
  <si>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</si>
  <si>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</si>
  <si>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</si>
  <si>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</si>
  <si>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</si>
  <si>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</si>
  <si>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</si>
  <si>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</si>
  <si>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</si>
  <si>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</si>
  <si>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</si>
  <si>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</si>
  <si>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</si>
  <si>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</si>
  <si>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</si>
  <si>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</si>
  <si>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</si>
  <si>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</si>
  <si>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</si>
  <si>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</si>
  <si>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</si>
  <si>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</si>
  <si>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</si>
  <si>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</si>
  <si>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</si>
  <si>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</si>
  <si>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</si>
  <si>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</si>
  <si>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</si>
  <si>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</si>
  <si>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</si>
  <si>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</si>
  <si>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</si>
  <si>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</si>
  <si>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</si>
  <si>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</si>
  <si>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</si>
  <si>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</si>
  <si>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</si>
  <si>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</si>
  <si>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</si>
  <si>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</si>
  <si>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</si>
  <si>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</si>
  <si>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</si>
  <si>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</si>
  <si>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</si>
  <si>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</si>
  <si>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</si>
  <si>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</si>
  <si>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</si>
  <si>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</si>
  <si>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</si>
  <si>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</si>
  <si>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</si>
  <si>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</si>
  <si>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</si>
  <si>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</si>
  <si>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</si>
  <si>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</si>
  <si>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</si>
  <si>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</si>
  <si>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</si>
  <si>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</si>
  <si>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</si>
  <si>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</si>
  <si>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</si>
  <si>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</si>
  <si>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</si>
  <si>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</si>
  <si>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</si>
  <si>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</si>
  <si>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</si>
  <si>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</si>
  <si>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</si>
  <si>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</si>
  <si>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</si>
  <si>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</si>
  <si>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</si>
  <si>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</si>
  <si>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</si>
  <si>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</si>
  <si>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</si>
  <si>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</si>
  <si>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</si>
  <si>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</si>
  <si>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</si>
  <si>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</si>
  <si>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</si>
  <si>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</si>
  <si>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</si>
  <si>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</si>
  <si>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</si>
  <si>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</si>
  <si>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</si>
  <si>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</si>
  <si>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</si>
  <si>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</si>
  <si>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</si>
  <si>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</si>
  <si>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</si>
  <si>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</si>
  <si>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</si>
  <si>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</si>
  <si>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</si>
  <si>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</si>
  <si>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</si>
  <si>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</si>
  <si>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</si>
  <si>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</si>
  <si>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</si>
  <si>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</si>
  <si>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</si>
  <si>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</si>
  <si>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</si>
  <si>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</si>
  <si>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</si>
  <si>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</si>
  <si>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</si>
  <si>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</si>
  <si>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</si>
  <si>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</si>
  <si>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</si>
  <si>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</si>
  <si>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</si>
  <si>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</si>
  <si>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</si>
  <si>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</si>
  <si>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</si>
  <si>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</si>
  <si>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</si>
  <si>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</si>
  <si>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</si>
  <si>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</si>
  <si>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</si>
  <si>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</si>
  <si>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</si>
  <si>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</si>
  <si>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</si>
  <si>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</si>
  <si>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</si>
  <si>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</si>
  <si>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</si>
  <si>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</si>
  <si>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</si>
  <si>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</si>
  <si>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</si>
  <si>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</si>
  <si>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</si>
  <si>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</si>
  <si>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</si>
  <si>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</si>
  <si>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</si>
  <si>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</si>
  <si>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</si>
  <si>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</si>
  <si>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</si>
  <si>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</si>
  <si>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</si>
  <si>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</si>
  <si>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</si>
  <si>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</si>
  <si>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</si>
  <si>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</si>
  <si>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</si>
  <si>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</si>
  <si>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</si>
  <si>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</si>
  <si>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</si>
  <si>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</si>
  <si>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</si>
  <si>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</si>
  <si>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</si>
  <si>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</si>
  <si>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</si>
  <si>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</si>
  <si>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</si>
  <si>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</si>
  <si>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</si>
  <si>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</si>
  <si>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</si>
  <si>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</si>
  <si>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</si>
  <si>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</si>
  <si>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</si>
  <si>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</si>
  <si>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</si>
  <si>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</si>
  <si>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</si>
  <si>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</si>
  <si>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</si>
  <si>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</si>
  <si>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</si>
  <si>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</si>
  <si>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</si>
  <si>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</si>
  <si>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</si>
  <si>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</si>
  <si>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</si>
  <si>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</si>
  <si>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</si>
  <si>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</si>
  <si>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</si>
  <si>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</si>
  <si>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</si>
  <si>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</si>
  <si>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</si>
  <si>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</si>
  <si>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</si>
  <si>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</si>
  <si>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</si>
  <si>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</si>
  <si>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</si>
  <si>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</si>
  <si>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</si>
  <si>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</si>
  <si>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</si>
  <si>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</si>
  <si>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</si>
  <si>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</si>
  <si>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</si>
  <si>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</si>
  <si>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</si>
  <si>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</si>
  <si>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</si>
  <si>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</si>
  <si>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</si>
  <si>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</si>
  <si>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</si>
  <si>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</si>
  <si>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</si>
  <si>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</si>
  <si>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</si>
  <si>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</si>
  <si>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</si>
  <si>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</si>
  <si>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</si>
  <si>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</si>
  <si>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</si>
  <si>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</si>
  <si>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</si>
  <si>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</si>
  <si>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</si>
  <si>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</si>
  <si>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</si>
  <si>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</si>
  <si>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</si>
  <si>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</si>
  <si>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</si>
  <si>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</si>
  <si>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</si>
  <si>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</si>
  <si>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</si>
  <si>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</si>
  <si>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</si>
  <si>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</si>
  <si>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</si>
  <si>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</si>
  <si>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</si>
  <si>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</si>
  <si>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</si>
  <si>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</si>
  <si>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</si>
  <si>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</si>
  <si>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</si>
  <si>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</si>
  <si>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</si>
  <si>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</si>
  <si>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</si>
  <si>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</si>
  <si>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</si>
  <si>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</si>
  <si>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</si>
  <si>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</si>
  <si>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</si>
  <si>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</si>
  <si>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</si>
  <si>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</si>
  <si>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</si>
  <si>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</si>
  <si>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</si>
  <si>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</si>
  <si>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</si>
  <si>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</si>
  <si>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</si>
  <si>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</si>
  <si>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</si>
  <si>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</si>
  <si>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</si>
  <si>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</si>
  <si>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</si>
  <si>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</si>
  <si>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</si>
  <si>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</si>
  <si>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</si>
  <si>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</si>
  <si>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</si>
  <si>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</si>
  <si>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</si>
  <si>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</si>
  <si>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</si>
  <si>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</si>
  <si>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</si>
  <si>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</si>
  <si>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</si>
  <si>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</si>
  <si>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</si>
  <si>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</si>
  <si>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</si>
  <si>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</si>
  <si>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</si>
  <si>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</si>
  <si>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</si>
  <si>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</si>
  <si>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</si>
  <si>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</si>
  <si>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</si>
  <si>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</si>
  <si>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</si>
  <si>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</si>
  <si>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</si>
  <si>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</si>
  <si>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</si>
  <si>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</si>
  <si>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</si>
  <si>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</si>
  <si>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</si>
  <si>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</si>
  <si>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</si>
  <si>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</si>
  <si>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</si>
  <si>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</si>
  <si>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</si>
  <si>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</si>
  <si>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</si>
  <si>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</si>
  <si>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</si>
  <si>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</si>
  <si>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</si>
  <si>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</si>
  <si>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</si>
  <si>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</si>
  <si>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</si>
  <si>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</si>
  <si>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</si>
  <si>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</si>
  <si>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</si>
  <si>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</si>
  <si>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</si>
  <si>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</si>
  <si>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</si>
  <si>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</si>
  <si>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</si>
  <si>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</si>
  <si>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</si>
  <si>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</si>
  <si>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</si>
  <si>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</si>
  <si>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</si>
  <si>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</si>
  <si>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</si>
  <si>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</si>
  <si>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</si>
  <si>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</si>
  <si>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</si>
  <si>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</si>
  <si>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</si>
  <si>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</si>
  <si>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</si>
  <si>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</si>
  <si>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</si>
  <si>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</si>
  <si>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</si>
  <si>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</si>
  <si>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</si>
  <si>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</si>
  <si>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</si>
  <si>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</si>
  <si>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</si>
  <si>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</si>
  <si>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</si>
  <si>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</si>
  <si>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</si>
  <si>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</si>
  <si>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</si>
  <si>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</si>
  <si>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</si>
  <si>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</si>
  <si>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</si>
  <si>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</si>
  <si>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</si>
  <si>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</si>
  <si>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</si>
  <si>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</si>
  <si>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</si>
  <si>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</si>
  <si>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</si>
  <si>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</si>
  <si>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</si>
  <si>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</si>
  <si>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</si>
  <si>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</si>
  <si>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</si>
  <si>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</si>
  <si>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</si>
  <si>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</si>
  <si>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</si>
  <si>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</si>
  <si>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</si>
  <si>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</si>
  <si>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</si>
  <si>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</si>
  <si>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</si>
  <si>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</si>
  <si>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</si>
  <si>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</si>
  <si>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</si>
  <si>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</si>
  <si>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</si>
  <si>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</si>
  <si>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</si>
  <si>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</si>
  <si>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</si>
  <si>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</si>
  <si>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</si>
  <si>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</si>
  <si>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</si>
  <si>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</si>
  <si>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</si>
  <si>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</si>
  <si>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</si>
  <si>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</si>
  <si>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</si>
  <si>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</si>
  <si>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</si>
  <si>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</si>
  <si>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</si>
  <si>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</si>
  <si>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</si>
  <si>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</si>
  <si>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</si>
  <si>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</si>
  <si>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</si>
  <si>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</si>
  <si>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</si>
  <si>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</si>
  <si>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</si>
  <si>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</si>
  <si>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</si>
  <si>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</si>
  <si>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</si>
  <si>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</si>
  <si>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</si>
  <si>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</si>
  <si>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</si>
  <si>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</si>
  <si>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</si>
  <si>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</si>
  <si>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</si>
  <si>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</si>
  <si>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</si>
  <si>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</si>
  <si>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</si>
  <si>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</si>
  <si>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</si>
  <si>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</si>
  <si>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</si>
  <si>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</si>
  <si>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</si>
  <si>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</si>
  <si>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</si>
  <si>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</si>
  <si>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</si>
  <si>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</si>
  <si>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</si>
  <si>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</si>
  <si>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</si>
  <si>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</si>
  <si>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</si>
  <si>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</si>
  <si>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</si>
  <si>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</si>
  <si>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</si>
  <si>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</si>
  <si>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</si>
  <si>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</si>
  <si>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</si>
  <si>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</si>
  <si>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</si>
  <si>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</si>
  <si>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</si>
  <si>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</si>
  <si>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</si>
  <si>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</si>
  <si>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</si>
  <si>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</si>
  <si>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</si>
  <si>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</si>
  <si>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</si>
  <si>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</si>
  <si>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</si>
  <si>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</si>
  <si>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</si>
  <si>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</si>
  <si>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</si>
  <si>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</si>
  <si>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</si>
  <si>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</si>
  <si>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</si>
  <si>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</si>
  <si>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</si>
  <si>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</si>
  <si>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</si>
  <si>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</si>
  <si>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</si>
  <si>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</si>
  <si>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</si>
  <si>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</si>
  <si>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</si>
  <si>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</si>
  <si>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</si>
  <si>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</si>
  <si>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</si>
  <si>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</si>
  <si>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</si>
  <si>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</si>
  <si>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</si>
  <si>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</si>
  <si>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</si>
  <si>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</si>
  <si>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</si>
  <si>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</si>
  <si>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</si>
  <si>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</si>
  <si>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</si>
  <si>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</si>
  <si>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</si>
  <si>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</si>
  <si>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</si>
  <si>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</si>
  <si>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</si>
  <si>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</si>
  <si>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</si>
  <si>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</si>
  <si>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</si>
  <si>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</si>
  <si>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</si>
  <si>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</si>
  <si>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</si>
  <si>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</si>
  <si>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</si>
  <si>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</si>
  <si>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</si>
  <si>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</si>
  <si>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</si>
  <si>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</si>
  <si>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</si>
  <si>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</si>
  <si>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</si>
  <si>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</si>
  <si>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</si>
  <si>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</si>
  <si>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</si>
  <si>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</si>
  <si>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</si>
  <si>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</si>
  <si>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</si>
  <si>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</si>
  <si>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</si>
  <si>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</si>
  <si>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</si>
  <si>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</si>
  <si>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</si>
  <si>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</si>
  <si>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</si>
  <si>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</si>
  <si>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</si>
  <si>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</si>
  <si>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</si>
  <si>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</si>
  <si>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</si>
  <si>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</si>
  <si>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</si>
  <si>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</si>
  <si>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</si>
  <si>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</si>
  <si>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</si>
  <si>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</si>
  <si>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</si>
  <si>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</si>
  <si>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</si>
  <si>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</si>
  <si>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</si>
  <si>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</si>
  <si>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</si>
  <si>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</si>
  <si>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</si>
  <si>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</si>
  <si>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</si>
  <si>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</si>
  <si>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</si>
  <si>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</si>
  <si>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</si>
  <si>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</si>
  <si>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</si>
  <si>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</si>
  <si>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</si>
  <si>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</si>
  <si>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</si>
  <si>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</si>
  <si>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</si>
  <si>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</si>
  <si>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</si>
  <si>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</si>
  <si>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</si>
  <si>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</si>
  <si>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</si>
  <si>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</si>
  <si>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</si>
  <si>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</si>
  <si>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</si>
  <si>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</si>
  <si>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</si>
  <si>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</si>
  <si>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</si>
  <si>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</si>
  <si>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</si>
  <si>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</si>
  <si>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</si>
  <si>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</si>
  <si>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</si>
  <si>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</si>
  <si>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</si>
  <si>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</si>
  <si>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</si>
  <si>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</si>
  <si>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</si>
  <si>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</si>
  <si>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</si>
  <si>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</si>
  <si>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</si>
  <si>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</si>
  <si>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</si>
  <si>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</si>
  <si>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</si>
  <si>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</si>
  <si>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</si>
  <si>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</si>
  <si>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</si>
  <si>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</si>
  <si>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</si>
  <si>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</si>
  <si>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</si>
  <si>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</si>
  <si>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</si>
  <si>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</si>
  <si>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</si>
  <si>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</si>
  <si>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</si>
  <si>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</si>
  <si>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</si>
  <si>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</si>
  <si>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</si>
  <si>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</si>
  <si>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</si>
  <si>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</si>
  <si>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</si>
  <si>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</si>
  <si>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</si>
  <si>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</si>
  <si>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</si>
  <si>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</si>
  <si>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</si>
  <si>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</si>
  <si>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</si>
  <si>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</si>
  <si>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</si>
  <si>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</si>
  <si>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</si>
  <si>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</si>
  <si>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</si>
  <si>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</si>
  <si>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</si>
  <si>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</si>
  <si>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</si>
  <si>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</si>
  <si>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</si>
  <si>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</si>
  <si>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</si>
  <si>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</si>
  <si>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</si>
  <si>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</si>
  <si>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</si>
  <si>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</si>
  <si>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</si>
  <si>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</si>
  <si>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</si>
  <si>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</si>
  <si>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</si>
  <si>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</si>
  <si>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</si>
  <si>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</si>
  <si>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</si>
  <si>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</si>
  <si>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</si>
  <si>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</si>
  <si>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</si>
  <si>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</si>
  <si>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</si>
  <si>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</si>
  <si>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</si>
  <si>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</si>
  <si>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</si>
  <si>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</si>
  <si>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</si>
  <si>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</si>
  <si>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</si>
  <si>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</si>
  <si>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</si>
  <si>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</si>
  <si>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</si>
  <si>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</si>
  <si>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</si>
  <si>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</si>
  <si>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</si>
  <si>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</si>
  <si>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</si>
  <si>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</si>
  <si>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</si>
  <si>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</si>
  <si>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</si>
  <si>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</si>
  <si>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</si>
  <si>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</si>
  <si>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</si>
  <si>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</si>
  <si>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</si>
  <si>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</si>
  <si>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</si>
  <si>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</si>
  <si>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</si>
  <si>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</si>
  <si>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</si>
  <si>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</si>
  <si>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</si>
  <si>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</si>
  <si>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</si>
  <si>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</si>
  <si>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</si>
  <si>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</si>
  <si>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</si>
  <si>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</si>
  <si>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</si>
  <si>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</si>
  <si>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</si>
  <si>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</si>
  <si>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</si>
  <si>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</si>
  <si>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</si>
  <si>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</si>
  <si>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</si>
  <si>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</si>
  <si>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</si>
  <si>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</si>
  <si>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</si>
  <si>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</si>
  <si>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</si>
  <si>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</si>
  <si>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</si>
  <si>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</si>
  <si>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</si>
  <si>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</si>
  <si>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</si>
  <si>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</si>
  <si>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</si>
  <si>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</si>
  <si>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</si>
  <si>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</si>
  <si>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</si>
  <si>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</si>
  <si>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</si>
  <si>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</si>
  <si>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</si>
  <si>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</si>
  <si>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</si>
  <si>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</si>
  <si>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</si>
  <si>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</si>
  <si>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</si>
  <si>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</si>
  <si>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</si>
  <si>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</si>
  <si>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</si>
  <si>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</si>
  <si>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</si>
  <si>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</si>
  <si>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</si>
  <si>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</si>
  <si>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</si>
  <si>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</si>
  <si>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</si>
  <si>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</si>
  <si>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</si>
  <si>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</si>
  <si>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</si>
  <si>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</si>
  <si>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</si>
  <si>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</si>
  <si>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</si>
  <si>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</si>
  <si>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</si>
  <si>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</si>
  <si>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</si>
  <si>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</si>
  <si>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</si>
  <si>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</si>
  <si>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</si>
  <si>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</si>
  <si>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</si>
  <si>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</si>
  <si>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</si>
  <si>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</si>
  <si>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</si>
  <si>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</si>
  <si>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</si>
  <si>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</si>
  <si>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</si>
  <si>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</si>
  <si>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</si>
  <si>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</si>
  <si>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</si>
  <si>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</si>
  <si>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</si>
  <si>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</si>
  <si>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</si>
  <si>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</si>
  <si>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</si>
  <si>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</si>
  <si>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</si>
  <si>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</si>
  <si>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</si>
  <si>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</si>
  <si>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</si>
  <si>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</si>
  <si>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</si>
  <si>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</si>
  <si>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</si>
  <si>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</si>
  <si>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</si>
  <si>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</si>
  <si>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</si>
  <si>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</si>
  <si>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</si>
  <si>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</si>
  <si>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</si>
  <si>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</si>
  <si>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</si>
  <si>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</si>
  <si>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</si>
  <si>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</si>
  <si>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</si>
  <si>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</si>
  <si>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</si>
  <si>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</si>
  <si>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</si>
  <si>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</si>
  <si>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</si>
  <si>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</si>
  <si>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</si>
  <si>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</si>
  <si>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</si>
  <si>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</si>
  <si>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</si>
  <si>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</si>
  <si>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</si>
  <si>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</si>
  <si>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</si>
  <si>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</si>
  <si>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</si>
  <si>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</si>
  <si>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</si>
  <si>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</si>
  <si>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</si>
  <si>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</si>
  <si>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</si>
  <si>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</si>
  <si>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</si>
  <si>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</si>
  <si>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</si>
  <si>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</si>
  <si>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</si>
  <si>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</si>
  <si>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</si>
  <si>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</si>
  <si>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</si>
  <si>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</si>
  <si>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</si>
  <si>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</si>
  <si>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</si>
  <si>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</si>
  <si>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</si>
  <si>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</si>
  <si>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</si>
  <si>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</si>
  <si>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</si>
  <si>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</si>
  <si>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</si>
  <si>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</si>
  <si>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</si>
  <si>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</si>
  <si>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</si>
  <si>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</si>
  <si>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</si>
  <si>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</si>
  <si>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</si>
  <si>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</si>
  <si>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</si>
  <si>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</si>
  <si>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</si>
  <si>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</si>
  <si>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</si>
  <si>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</si>
  <si>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</si>
  <si>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</si>
  <si>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</si>
  <si>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</si>
  <si>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</si>
  <si>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</si>
  <si>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</si>
  <si>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</si>
  <si>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</si>
  <si>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</si>
  <si>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</si>
  <si>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</si>
  <si>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</si>
  <si>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</si>
  <si>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</si>
  <si>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</si>
  <si>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</si>
  <si>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</si>
  <si>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</si>
  <si>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</si>
  <si>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</si>
  <si>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</si>
  <si>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</si>
  <si>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</si>
  <si>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</si>
  <si>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</si>
  <si>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</si>
  <si>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</si>
  <si>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</si>
  <si>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</si>
  <si>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</si>
  <si>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</si>
  <si>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</si>
  <si>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</si>
  <si>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</si>
  <si>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</si>
  <si>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</si>
  <si>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</si>
  <si>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</si>
  <si>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</si>
  <si>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</si>
  <si>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</si>
  <si>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</si>
  <si>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</si>
  <si>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</si>
  <si>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</si>
  <si>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</si>
  <si>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</si>
  <si>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</si>
  <si>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</si>
  <si>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</si>
  <si>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</si>
  <si>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</si>
  <si>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</si>
  <si>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</si>
  <si>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</si>
  <si>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</si>
  <si>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</si>
  <si>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</si>
  <si>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</si>
  <si>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</si>
  <si>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</si>
  <si>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</si>
  <si>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</si>
  <si>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</si>
  <si>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</si>
  <si>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</si>
  <si>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</si>
  <si>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</si>
  <si>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</si>
  <si>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</si>
  <si>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</si>
  <si>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</si>
  <si>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</si>
  <si>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</si>
  <si>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</si>
  <si>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</si>
  <si>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</si>
  <si>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</si>
  <si>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</si>
  <si>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</si>
  <si>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</si>
  <si>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</si>
  <si>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</si>
  <si>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</si>
  <si>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</si>
  <si>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</si>
  <si>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</si>
  <si>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</si>
  <si>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</si>
  <si>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</si>
  <si>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</si>
  <si>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</si>
  <si>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</si>
  <si>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</si>
  <si>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</si>
  <si>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</si>
  <si>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</si>
  <si>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</si>
  <si>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</si>
  <si>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</si>
  <si>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</si>
  <si>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</si>
  <si>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</si>
  <si>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</si>
  <si>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</si>
  <si>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</si>
  <si>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</si>
  <si>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</si>
  <si>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</si>
  <si>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</si>
  <si>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</si>
  <si>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</si>
  <si>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</si>
  <si>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</si>
  <si>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</si>
  <si>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</si>
  <si>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</si>
  <si>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</si>
  <si>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</si>
  <si>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</si>
  <si>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</si>
  <si>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</si>
  <si>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</si>
  <si>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</si>
  <si>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</si>
  <si>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</si>
  <si>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</si>
  <si>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</si>
  <si>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</si>
  <si>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</si>
  <si>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</si>
  <si>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</si>
  <si>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</si>
  <si>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</si>
  <si>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</si>
  <si>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</si>
  <si>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</si>
  <si>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</si>
  <si>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</si>
  <si>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</si>
  <si>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</si>
  <si>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</si>
  <si>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</si>
  <si>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</si>
  <si>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</si>
  <si>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</si>
  <si>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</si>
  <si>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</si>
  <si>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</si>
  <si>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</si>
  <si>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</si>
  <si>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</si>
  <si>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</si>
  <si>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</si>
  <si>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</si>
  <si>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</si>
  <si>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</si>
  <si>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</si>
  <si>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</si>
  <si>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</si>
  <si>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</si>
  <si>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</si>
  <si>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</si>
  <si>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</si>
  <si>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</si>
  <si>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</si>
  <si>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</si>
  <si>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</si>
  <si>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</si>
  <si>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</si>
  <si>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</si>
  <si>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</si>
  <si>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</si>
  <si>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</si>
  <si>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</si>
  <si>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</si>
  <si>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</si>
  <si>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</si>
  <si>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</si>
  <si>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</si>
  <si>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</si>
  <si>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</si>
  <si>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</si>
  <si>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</si>
  <si>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</si>
  <si>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</si>
  <si>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</si>
  <si>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</si>
  <si>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</si>
  <si>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</si>
  <si>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</si>
  <si>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</si>
  <si>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</si>
  <si>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</si>
  <si>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</si>
  <si>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</si>
  <si>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</si>
  <si>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</si>
  <si>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</si>
  <si>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</si>
  <si>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</si>
  <si>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</si>
  <si>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</si>
  <si>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</si>
  <si>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</si>
  <si>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</si>
  <si>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</si>
  <si>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</si>
  <si>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</si>
  <si>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</si>
  <si>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</si>
  <si>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</si>
  <si>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</si>
  <si>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</si>
  <si>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</si>
  <si>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</si>
  <si>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</si>
  <si>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</si>
  <si>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</si>
  <si>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</si>
  <si>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</si>
  <si>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</si>
  <si>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</si>
  <si>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</si>
  <si>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</si>
  <si>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</si>
  <si>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</si>
  <si>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</si>
  <si>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</si>
  <si>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</si>
  <si>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</si>
  <si>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</si>
  <si>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</si>
  <si>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</si>
  <si>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</si>
  <si>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</si>
  <si>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</si>
  <si>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</si>
  <si>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</si>
  <si>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</si>
  <si>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</si>
  <si>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</si>
  <si>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</si>
  <si>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</si>
  <si>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</si>
  <si>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</si>
  <si>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</si>
  <si>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</si>
  <si>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</si>
  <si>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</si>
  <si>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</si>
  <si>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</si>
  <si>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</si>
  <si>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</si>
  <si>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</si>
  <si>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</si>
  <si>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</si>
  <si>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</si>
  <si>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</si>
  <si>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</si>
  <si>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</si>
  <si>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</si>
  <si>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</si>
  <si>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</si>
  <si>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</si>
  <si>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</si>
  <si>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</si>
  <si>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</si>
  <si>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</si>
  <si>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</si>
  <si>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</si>
  <si>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</si>
  <si>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</si>
  <si>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</si>
  <si>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</si>
  <si>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</si>
  <si>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</si>
  <si>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</si>
  <si>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</si>
  <si>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</si>
  <si>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</si>
  <si>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</si>
  <si>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</si>
  <si>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</si>
  <si>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</si>
  <si>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</si>
  <si>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</si>
  <si>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</si>
  <si>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</si>
  <si>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</si>
  <si>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</si>
  <si>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</si>
  <si>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</si>
  <si>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</si>
  <si>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</si>
  <si>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</si>
  <si>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</si>
  <si>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</si>
  <si>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</si>
  <si>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</si>
  <si>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</si>
  <si>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</si>
  <si>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</si>
  <si>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</si>
  <si>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</si>
  <si>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</si>
  <si>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</si>
  <si>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</si>
  <si>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</si>
  <si>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</si>
  <si>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</si>
  <si>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</si>
  <si>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</si>
  <si>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</si>
  <si>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</si>
  <si>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</si>
  <si>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</si>
  <si>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</si>
  <si>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</si>
  <si>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</si>
  <si>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</si>
  <si>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</si>
  <si>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</si>
  <si>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</si>
  <si>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</si>
  <si>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</si>
  <si>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</si>
  <si>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</si>
  <si>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</si>
  <si>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</si>
  <si>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</si>
  <si>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</si>
  <si>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</si>
  <si>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</si>
  <si>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</si>
  <si>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</si>
  <si>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</si>
  <si>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</si>
  <si>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</si>
  <si>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</si>
  <si>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</si>
  <si>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</si>
  <si>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</si>
  <si>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</si>
  <si>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</si>
  <si>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</si>
  <si>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</si>
  <si>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</si>
  <si>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</si>
  <si>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</si>
  <si>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</si>
  <si>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</si>
  <si>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</si>
  <si>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</si>
  <si>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</si>
  <si>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</si>
  <si>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</si>
  <si>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</si>
  <si>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</si>
  <si>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</si>
  <si>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</si>
  <si>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</si>
  <si>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</si>
  <si>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</si>
  <si>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</si>
  <si>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</si>
  <si>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</si>
  <si>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</si>
  <si>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</si>
  <si>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</si>
  <si>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</si>
  <si>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</si>
  <si>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</si>
  <si>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</si>
  <si>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</si>
  <si>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</si>
  <si>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</si>
  <si>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</si>
  <si>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</si>
  <si>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</si>
  <si>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</si>
  <si>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</si>
  <si>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</si>
  <si>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</si>
  <si>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</si>
  <si>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</si>
  <si>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</si>
  <si>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</si>
  <si>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</si>
  <si>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</si>
  <si>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</si>
  <si>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</si>
  <si>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</si>
  <si>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</si>
  <si>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</si>
  <si>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</si>
  <si>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</si>
  <si>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</si>
  <si>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</si>
  <si>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</si>
  <si>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</si>
  <si>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</si>
  <si>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</si>
  <si>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</si>
  <si>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</si>
  <si>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</si>
  <si>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</si>
  <si>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</si>
  <si>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</si>
  <si>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</si>
  <si>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</si>
  <si>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</si>
  <si>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</si>
  <si>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</si>
  <si>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</si>
  <si>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</si>
  <si>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</si>
  <si>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</si>
  <si>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</si>
  <si>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</si>
  <si>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</si>
  <si>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</si>
  <si>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</si>
  <si>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</si>
  <si>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</si>
  <si>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</si>
  <si>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</si>
  <si>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</si>
  <si>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</si>
  <si>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</si>
  <si>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</si>
  <si>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</si>
  <si>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</si>
  <si>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</si>
  <si>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</si>
  <si>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</si>
  <si>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</si>
  <si>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</si>
  <si>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</si>
  <si>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</si>
  <si>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</si>
  <si>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</si>
  <si>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</si>
  <si>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</si>
  <si>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</si>
  <si>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</si>
  <si>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</si>
  <si>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</si>
  <si>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</si>
  <si>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</si>
  <si>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</si>
  <si>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</si>
  <si>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</si>
  <si>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</si>
  <si>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</si>
  <si>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</si>
  <si>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</si>
  <si>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</si>
  <si>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</si>
  <si>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</si>
  <si>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</si>
  <si>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</si>
  <si>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</si>
  <si>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</si>
  <si>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</si>
  <si>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</si>
  <si>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</si>
  <si>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</si>
  <si>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</si>
  <si>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</si>
  <si>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</si>
  <si>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</si>
  <si>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</si>
  <si>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</si>
  <si>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</si>
  <si>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</si>
  <si>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</si>
  <si>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</si>
  <si>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</si>
  <si>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</si>
  <si>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</si>
  <si>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</si>
  <si>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</si>
  <si>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</si>
  <si>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</si>
  <si>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</si>
  <si>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</si>
  <si>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</si>
  <si>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</si>
  <si>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</si>
  <si>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</si>
  <si>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</si>
  <si>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</si>
  <si>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</si>
  <si>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</si>
  <si>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</si>
  <si>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</si>
  <si>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</si>
  <si>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</si>
  <si>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</si>
  <si>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</si>
  <si>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</si>
  <si>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</si>
  <si>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</si>
  <si>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</si>
  <si>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</si>
  <si>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</si>
  <si>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</si>
  <si>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</si>
  <si>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</si>
  <si>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</si>
  <si>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</si>
  <si>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</si>
  <si>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</si>
  <si>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</si>
  <si>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</si>
  <si>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</si>
  <si>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</si>
  <si>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</si>
  <si>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</si>
  <si>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</si>
  <si>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</si>
  <si>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</si>
  <si>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</si>
  <si>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</si>
  <si>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</si>
  <si>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</si>
  <si>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</si>
  <si>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</si>
  <si>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</si>
  <si>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</si>
  <si>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</si>
  <si>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</si>
  <si>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</si>
  <si>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</si>
  <si>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</si>
  <si>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</si>
  <si>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</si>
  <si>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</si>
  <si>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</si>
  <si>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</si>
  <si>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</si>
  <si>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</si>
  <si>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</si>
  <si>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</si>
  <si>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</si>
  <si>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</si>
  <si>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</si>
  <si>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</si>
  <si>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</si>
  <si>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</si>
  <si>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</si>
  <si>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</si>
  <si>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</si>
  <si>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</si>
  <si>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</si>
  <si>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</si>
  <si>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</si>
  <si>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</si>
  <si>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</si>
  <si>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</si>
  <si>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</si>
  <si>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</si>
  <si>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</si>
  <si>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</si>
  <si>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</si>
  <si>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</si>
  <si>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</si>
  <si>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</si>
  <si>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</si>
  <si>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</si>
  <si>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</si>
  <si>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</si>
  <si>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</si>
  <si>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</si>
  <si>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</si>
  <si>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</si>
  <si>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</si>
  <si>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</si>
  <si>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</si>
  <si>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</si>
  <si>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</si>
  <si>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</si>
  <si>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</si>
  <si>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</si>
  <si>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</si>
  <si>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</si>
  <si>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</si>
  <si>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</si>
  <si>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</si>
  <si>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</si>
  <si>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</si>
  <si>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</si>
  <si>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</si>
  <si>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</si>
  <si>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</si>
  <si>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</si>
  <si>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</si>
  <si>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</si>
  <si>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</si>
  <si>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</si>
  <si>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</si>
  <si>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</si>
  <si>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</si>
  <si>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</si>
  <si>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</si>
  <si>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</si>
  <si>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</si>
  <si>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</si>
  <si>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</si>
  <si>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</si>
  <si>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</si>
  <si>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</si>
  <si>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</si>
  <si>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</si>
  <si>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</si>
  <si>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</si>
  <si>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</si>
  <si>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</si>
  <si>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</si>
  <si>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</si>
  <si>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</si>
  <si>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</si>
  <si>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</si>
  <si>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</si>
  <si>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</si>
  <si>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</si>
  <si>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</si>
  <si>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</si>
  <si>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</si>
  <si>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</si>
  <si>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</si>
  <si>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</si>
  <si>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</si>
  <si>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</si>
  <si>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</si>
  <si>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</si>
  <si>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</si>
  <si>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</si>
  <si>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</si>
  <si>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</si>
  <si>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</si>
  <si>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</si>
  <si>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</si>
  <si>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</si>
  <si>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</si>
  <si>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</si>
  <si>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</si>
  <si>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</si>
  <si>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</si>
  <si>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</si>
  <si>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</si>
  <si>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</si>
  <si>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</si>
  <si>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</si>
  <si>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</si>
  <si>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</si>
  <si>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</si>
  <si>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</si>
  <si>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</si>
  <si>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</si>
  <si>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</si>
  <si>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</si>
  <si>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</si>
  <si>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</si>
  <si>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</si>
  <si>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</si>
  <si>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</si>
  <si>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</si>
  <si>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</si>
  <si>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</si>
  <si>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</si>
  <si>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</si>
  <si>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</si>
  <si>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</si>
  <si>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</si>
  <si>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</si>
  <si>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</si>
  <si>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</si>
  <si>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</si>
  <si>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</si>
  <si>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</si>
  <si>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</si>
  <si>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</si>
  <si>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</si>
  <si>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</si>
  <si>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</si>
  <si>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</si>
  <si>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</si>
  <si>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</si>
  <si>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</si>
  <si>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</si>
  <si>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</si>
  <si>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</si>
  <si>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</si>
  <si>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</si>
  <si>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</si>
  <si>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</si>
  <si>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</si>
  <si>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</si>
  <si>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</si>
  <si>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</si>
  <si>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</si>
  <si>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</si>
  <si>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</si>
  <si>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</si>
  <si>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</si>
  <si>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</si>
  <si>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</si>
  <si>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</si>
  <si>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</si>
  <si>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</si>
  <si>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</si>
  <si>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</si>
  <si>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</si>
  <si>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</si>
  <si>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</si>
  <si>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</si>
  <si>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</si>
  <si>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</si>
  <si>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</si>
  <si>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</si>
  <si>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</si>
  <si>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</si>
  <si>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</si>
  <si>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</si>
  <si>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</si>
  <si>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</si>
  <si>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</si>
  <si>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</si>
  <si>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</si>
  <si>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</si>
  <si>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</si>
  <si>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</si>
  <si>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</si>
  <si>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</si>
  <si>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</si>
  <si>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</si>
  <si>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</si>
  <si>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</si>
  <si>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</si>
  <si>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</si>
  <si>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</si>
  <si>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</si>
  <si>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</si>
  <si>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</si>
  <si>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</si>
  <si>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</si>
  <si>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</si>
  <si>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</si>
  <si>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</si>
  <si>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</si>
  <si>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</si>
  <si>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</si>
  <si>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</si>
  <si>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</si>
  <si>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</si>
  <si>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</si>
  <si>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</si>
  <si>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</si>
  <si>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</si>
  <si>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</si>
  <si>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</si>
  <si>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</si>
  <si>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</si>
  <si>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</si>
  <si>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</si>
  <si>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</si>
  <si>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</si>
  <si>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</si>
  <si>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</si>
  <si>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</si>
  <si>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</si>
  <si>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</si>
  <si>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</si>
  <si>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</si>
  <si>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</si>
  <si>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</si>
  <si>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</si>
  <si>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</si>
  <si>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</si>
  <si>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</si>
  <si>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</si>
  <si>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</si>
  <si>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</si>
  <si>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</si>
  <si>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</si>
  <si>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</si>
  <si>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</si>
  <si>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</si>
  <si>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</si>
  <si>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</si>
  <si>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</si>
  <si>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</si>
  <si>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</si>
  <si>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</si>
  <si>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</si>
  <si>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</si>
  <si>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</si>
  <si>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</si>
  <si>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</si>
  <si>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</si>
  <si>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</si>
  <si>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</si>
  <si>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</si>
  <si>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</si>
  <si>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</si>
  <si>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</si>
  <si>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</si>
  <si>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</si>
  <si>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</si>
  <si>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</si>
  <si>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</si>
  <si>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</si>
  <si>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</si>
  <si>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</si>
  <si>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</si>
  <si>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</si>
  <si>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</si>
  <si>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</si>
  <si>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</si>
  <si>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</si>
  <si>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</si>
  <si>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</si>
  <si>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</si>
  <si>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</si>
  <si>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</si>
  <si>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</si>
  <si>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</si>
  <si>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</si>
  <si>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</si>
  <si>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</si>
  <si>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</si>
  <si>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</si>
  <si>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</si>
  <si>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</si>
  <si>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</si>
  <si>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</si>
  <si>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</si>
  <si>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</si>
  <si>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</si>
  <si>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</si>
  <si>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</si>
  <si>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</si>
  <si>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</si>
  <si>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</si>
  <si>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</si>
  <si>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</si>
  <si>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</si>
  <si>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</si>
  <si>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</si>
  <si>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</si>
  <si>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</si>
  <si>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</si>
  <si>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</si>
  <si>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</si>
  <si>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</si>
  <si>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</si>
  <si>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</si>
  <si>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</si>
  <si>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</si>
  <si>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</si>
  <si>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</si>
  <si>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</si>
  <si>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</si>
  <si>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</si>
  <si>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</si>
  <si>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</si>
  <si>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</si>
  <si>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</si>
  <si>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</si>
  <si>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</si>
  <si>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</si>
  <si>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</si>
  <si>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</si>
  <si>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</si>
  <si>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</si>
  <si>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</si>
  <si>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</si>
  <si>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</si>
  <si>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</si>
  <si>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</si>
  <si>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</si>
  <si>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</si>
  <si>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</si>
  <si>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</si>
  <si>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</si>
  <si>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</si>
  <si>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</si>
  <si>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</si>
  <si>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</si>
  <si>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</si>
  <si>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</si>
  <si>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</si>
  <si>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</si>
  <si>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</si>
  <si>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</si>
  <si>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</si>
  <si>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</si>
  <si>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</si>
  <si>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</si>
  <si>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</si>
  <si>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</si>
  <si>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</si>
  <si>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</si>
  <si>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</si>
  <si>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</si>
  <si>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</si>
  <si>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</si>
  <si>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</si>
  <si>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</si>
  <si>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</si>
  <si>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</si>
  <si>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</si>
  <si>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</si>
  <si>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</si>
  <si>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</si>
  <si>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</si>
  <si>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</si>
  <si>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</si>
  <si>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</si>
  <si>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</si>
  <si>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</si>
  <si>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</si>
  <si>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</si>
  <si>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</si>
  <si>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</si>
  <si>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</si>
  <si>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</si>
  <si>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</si>
  <si>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</si>
  <si>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</si>
  <si>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</si>
  <si>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</si>
  <si>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</si>
  <si>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</si>
  <si>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</si>
  <si>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</si>
  <si>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</si>
  <si>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</si>
  <si>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</si>
  <si>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</si>
  <si>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</si>
  <si>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</si>
  <si>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</si>
  <si>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</si>
  <si>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</si>
  <si>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</si>
  <si>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</si>
  <si>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</si>
  <si>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</si>
  <si>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</si>
  <si>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</si>
  <si>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</si>
  <si>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</si>
  <si>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</si>
  <si>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</si>
  <si>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</si>
  <si>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</si>
  <si>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</si>
  <si>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</si>
  <si>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</si>
  <si>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</si>
  <si>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</si>
  <si>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</si>
  <si>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</si>
  <si>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</si>
  <si>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</si>
  <si>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</si>
  <si>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</si>
  <si>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</si>
  <si>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</si>
  <si>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</si>
  <si>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</si>
  <si>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</si>
  <si>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</si>
  <si>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</si>
  <si>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</si>
  <si>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</si>
  <si>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</si>
  <si>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</si>
  <si>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</si>
  <si>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</si>
  <si>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</si>
  <si>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</si>
  <si>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</si>
  <si>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</si>
  <si>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</si>
  <si>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</si>
  <si>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</si>
  <si>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</si>
  <si>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</si>
  <si>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</si>
  <si>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</si>
  <si>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</si>
  <si>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</si>
  <si>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</si>
  <si>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</si>
  <si>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</si>
  <si>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</si>
  <si>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</si>
  <si>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</si>
  <si>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</si>
  <si>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</si>
  <si>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</si>
  <si>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</si>
  <si>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</si>
  <si>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</si>
  <si>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</si>
  <si>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</si>
  <si>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</si>
  <si>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</si>
  <si>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</si>
  <si>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</si>
  <si>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</si>
  <si>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</si>
  <si>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</si>
  <si>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</si>
  <si>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</si>
  <si>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</si>
  <si>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</si>
  <si>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</si>
  <si>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</si>
  <si>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</si>
  <si>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</si>
  <si>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</si>
  <si>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</si>
  <si>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</si>
  <si>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</si>
  <si>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</si>
  <si>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</si>
  <si>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</si>
  <si>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</si>
  <si>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</si>
  <si>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</si>
  <si>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</si>
  <si>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</si>
  <si>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</si>
  <si>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</si>
  <si>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</si>
  <si>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</si>
  <si>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</si>
  <si>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</si>
  <si>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</si>
  <si>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</si>
  <si>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</si>
  <si>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</si>
  <si>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</si>
  <si>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</si>
  <si>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</si>
  <si>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</si>
  <si>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</si>
  <si>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</si>
  <si>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</si>
  <si>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</si>
  <si>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</si>
  <si>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</si>
  <si>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</si>
  <si>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</si>
  <si>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</si>
  <si>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</si>
  <si>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</si>
  <si>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</si>
  <si>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</si>
  <si>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</si>
  <si>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</si>
  <si>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</si>
  <si>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</si>
  <si>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</si>
  <si>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</si>
  <si>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</si>
  <si>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</si>
  <si>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</si>
  <si>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</si>
  <si>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</si>
  <si>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</si>
  <si>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</si>
  <si>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</si>
  <si>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</si>
  <si>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</si>
  <si>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</si>
  <si>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</si>
  <si>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</si>
  <si>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</si>
  <si>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</si>
  <si>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</si>
  <si>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</si>
  <si>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</si>
  <si>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</si>
  <si>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</si>
  <si>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</si>
  <si>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</si>
  <si>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</si>
  <si>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</si>
  <si>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</si>
  <si>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</si>
  <si>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</si>
  <si>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</si>
  <si>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</si>
  <si>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</si>
  <si>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</si>
  <si>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</si>
  <si>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</si>
  <si>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</si>
  <si>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</si>
  <si>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</si>
  <si>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</si>
  <si>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</si>
  <si>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</si>
  <si>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</si>
  <si>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</si>
  <si>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</si>
  <si>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</si>
  <si>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</si>
  <si>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</si>
  <si>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</si>
  <si>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</si>
  <si>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</si>
  <si>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</si>
  <si>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</si>
  <si>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</si>
  <si>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</si>
  <si>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</si>
  <si>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</si>
  <si>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</si>
  <si>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</si>
  <si>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</si>
  <si>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</si>
  <si>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</si>
  <si>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</si>
  <si>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</si>
  <si>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</si>
  <si>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</si>
  <si>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</si>
  <si>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</si>
  <si>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</si>
  <si>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</si>
  <si>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</si>
  <si>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</si>
  <si>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</si>
  <si>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</si>
  <si>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</si>
  <si>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</si>
  <si>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</si>
  <si>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</si>
  <si>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</si>
  <si>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</si>
  <si>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</si>
  <si>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</si>
  <si>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</si>
  <si>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</si>
  <si>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</si>
  <si>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</si>
  <si>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</si>
  <si>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</si>
  <si>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</si>
  <si>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</si>
  <si>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</si>
  <si>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</si>
  <si>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</si>
  <si>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</si>
  <si>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</si>
  <si>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</si>
  <si>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</si>
  <si>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</si>
  <si>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</si>
  <si>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</si>
  <si>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</si>
  <si>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</si>
  <si>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</si>
  <si>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</si>
  <si>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</si>
  <si>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</si>
  <si>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</si>
  <si>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</si>
  <si>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</si>
  <si>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</si>
  <si>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</si>
  <si>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</si>
  <si>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</si>
  <si>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</si>
  <si>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0412-2017</t>
  </si>
  <si>
    <t>ALCADIA DE CARTAGENA</t>
  </si>
  <si>
    <t>7301-2015</t>
  </si>
  <si>
    <t>0627-2016</t>
  </si>
  <si>
    <t>0219-2017</t>
  </si>
  <si>
    <t>0884-2016</t>
  </si>
  <si>
    <t>0399-2018</t>
  </si>
  <si>
    <t>0603-2018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</si>
  <si>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</si>
  <si>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2021-13-10000233</t>
  </si>
  <si>
    <t>0213-20201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</si>
  <si>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</si>
  <si>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NO</t>
  </si>
  <si>
    <t>SI</t>
  </si>
  <si>
    <t>ROSAURA BAUTISTA CELIS</t>
  </si>
  <si>
    <t>0599-2016</t>
  </si>
  <si>
    <t>PRESTAR EL SERVICIO DE EDUCACIÓN INICIAL EN EL MARCO DE LA ATENCIÓN INTEGRAL A MUJERES GESTANTES, NIÑAS Y NIÑOS MENORES DE 5 AÑOS, O HASTA SU INGRESO AL GRADO DE TRANSICIÓN, EN CONFORMIDAD CON EL MANUAL OPERATIVO DE LA MODALIDAD Y LAS DIRECTRICES ESTABLECIDAS POR EL ICBF, EN ARMONIA CON LA POLITICA DE ESTADO PARA EL DESARROLLO INTEGRAL DE LA PRIMERA INFANCIA “DE CERO A SIEMPRE” EN EL SERVICIO DESARROLLO INFANTIL EN MEDIO FAMILIAR.</t>
  </si>
  <si>
    <t>AUNAR ESFUERZOS Y RECURSOS TECNICOS,FISICOS, ADMINISTRATIVOS Y ECONOMICOS ENTRES LAS PARTES PARA ATENDER INTEGRALMENTEEN LA MODALIDAD FAMILIAR A LOS NIÑOS Y NIÑAS EN PRIMERA INFANCIA DE LA CIUDAD DE CARTAGENA DE INDIAS QUE PERTENEZCAN A POBLACION EN CONDICION DE VULNERABLILIDAD EN EL MARCO DE LA ESTRATEGIA NACIONAL PARA LA ATENCION DE PRIMERA INFANCIA ¨DE CERO A SIEMPRE</t>
  </si>
  <si>
    <t>ATENDER ALA PRIMERA INFANCIA EN EL MARCO DE LA ESTRATEGIA DE CERO A SIEMPRE, ESPECIFICAMENTE A LOS NIÑAS Y NIÑOS MENORES DE 5 AÑOS DE FAMILIA EN SITUACION DE VULNERABILIDAD EN CONFORMIDAD CON LAS DIRECTRICES, LINEAMIENTOS Y PARAMETYROS ESTABLECIDOS POR EL ICBF, EN LAS SIGUIENTES FORMAS DE ATENCION: HOGARES COMUNITARIOS DE BIENETAR TRADICIONAL Y FAMI.</t>
  </si>
  <si>
    <t>“PRESTAR LOS SERVICIOS: HOGARES COMUNITARIOS BIENESTAR FAMILIAR Y FAMI EN CONFORMIDAD CON LAS DIRECTRICES, LINEAMIENTOS Y PARÁMETROS ESTABLECIDOS POR EL ICBF, EN ARMONIA CON LA POLITICA DE ESTADO PARA EL DESARROLLO INTEGRAL A LA PRIMERA INFANCIA DE CERO A SIEMPRE”.</t>
  </si>
  <si>
    <t>0676-2016</t>
  </si>
  <si>
    <t>0721-2016</t>
  </si>
  <si>
    <t>UT INFANCIA Y PAZ</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</si>
  <si>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</si>
  <si>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</si>
  <si>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</si>
  <si>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</si>
  <si>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</si>
  <si>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</si>
  <si>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</si>
  <si>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</si>
  <si>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</si>
  <si>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</si>
  <si>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</si>
  <si>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</si>
  <si>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</si>
  <si>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</si>
  <si>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</si>
  <si>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</si>
  <si>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</si>
  <si>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</si>
  <si>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</si>
  <si>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</si>
  <si>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</si>
  <si>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</si>
  <si>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</si>
  <si>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</si>
  <si>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</si>
  <si>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</si>
  <si>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</si>
  <si>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</si>
  <si>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</si>
  <si>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</si>
  <si>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</si>
  <si>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</si>
  <si>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</si>
  <si>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</si>
  <si>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</si>
  <si>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</si>
  <si>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</si>
  <si>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</si>
  <si>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</si>
  <si>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</si>
  <si>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</si>
  <si>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</si>
  <si>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</si>
  <si>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</si>
  <si>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</si>
  <si>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</si>
  <si>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</si>
  <si>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01992020</t>
  </si>
  <si>
    <t>13004932020</t>
  </si>
  <si>
    <t>PRESTAR LOS SERVICIOS DE EDUCACION INICIAL EN EL MARCO DE LA ATENCION INTEGRAL EN CENTRO DE DESARROLLO INFANTIL - CDI - Y DESARROLLO INFANTIL EN MEDIO FAMILIAR -DIMF- Y LAS DIRECTRICES ESTABLECIDAS POR EL ICBF, EN ARMONIA CON LA POLITICA DE ESTADO PARA EL DESARROLLO INTEGRAL DE LA PRIMERA INFANCIA DE CERO A SIEMPRE</t>
  </si>
  <si>
    <t>CARLOS JAVIER VASQUEZ SALGADO</t>
  </si>
  <si>
    <t>TRANSVERSAL 44 No. 21 - 16 BARRIO LA CAMPIÑA</t>
  </si>
  <si>
    <t>ORGANIZACIONTIEMPOSDEPAZ@HOTMAIL.COM</t>
  </si>
  <si>
    <t>301 553 77 81</t>
  </si>
  <si>
    <t>LAGUITO EDIFICIO NUEVO CONQUISTADOR SEGUNDO PISO OFICINA 21</t>
  </si>
  <si>
    <t>3157793520</t>
  </si>
  <si>
    <t>LAGUITO EDIFICIO TOCAGUA APTO 1101</t>
  </si>
  <si>
    <t>FUNDASALUD2010@HOTMAIL.COM</t>
  </si>
  <si>
    <t>BRINDAR ATENCION INTEGRAL A LA PRIMERA INFANCIA, NIÑOS Y NIÑAS MENORES DE CINCO AÑOS, DE FAMILIA EN SITUACION DE VULNERABILIDAD ECONOMICA, SOCIAL, CULTURALE Y PSICOAFECTIVA ATRAVES DE LOS HOGARES COMUNITARIOS DE BIENESTAR EN LAS MODALIDADES :FAMI APOYO A LAS FAMILIAS EN DESARROLLO CON MADRES GESTANTES Y NIÑOS MENORES DE DE DOS AÑOS EN VULNERABILIDAD PSICOAFECTIVA, NUTRICIONAL, ECONOMICA Y SOACIAL.</t>
  </si>
  <si>
    <t>234-2012</t>
  </si>
  <si>
    <t>0186-2012</t>
  </si>
  <si>
    <t>0192-2013</t>
  </si>
  <si>
    <t>0287-2013</t>
  </si>
  <si>
    <t>172-2013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</si>
</sst>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B203" zoomScale="80" zoomScaleNormal="80"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8">
        <f ca="1">NOW()</f>
        <v>44194.605280208336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05" t="str">
        <f>HYPERLINK("#Integrante_1!A109","CAPACIDAD RESIDUAL")</f>
        <v>CAPACIDAD RESIDUAL</v>
      </c>
      <c r="F8" s="206"/>
      <c r="G8" s="207"/>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05" t="str">
        <f>HYPERLINK("#Integrante_1!A162","TALENTO HUMANO")</f>
        <v>TALENTO HUMANO</v>
      </c>
      <c r="F9" s="206"/>
      <c r="G9" s="207"/>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05" t="str">
        <f>HYPERLINK("#Integrante_1!F162","INFRAESTRUCTURA")</f>
        <v>INFRAESTRUCTURA</v>
      </c>
      <c r="F10" s="206"/>
      <c r="G10" s="207"/>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2690</v>
      </c>
      <c r="D15" s="35"/>
      <c r="E15" s="35"/>
      <c r="F15" s="5"/>
      <c r="G15" s="32" t="s">
        <v>1168</v>
      </c>
      <c r="H15" s="105" t="s">
        <v>208</v>
      </c>
      <c r="I15" s="32" t="s">
        <v>2629</v>
      </c>
      <c r="J15" s="110" t="s">
        <v>2637</v>
      </c>
      <c r="L15" s="198" t="s">
        <v>8</v>
      </c>
      <c r="M15" s="198"/>
      <c r="N15" s="180">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91" t="s">
        <v>2703</v>
      </c>
      <c r="G19" s="5"/>
      <c r="H19" s="208" t="s">
        <v>2644</v>
      </c>
      <c r="I19" s="137" t="s">
        <v>11</v>
      </c>
      <c r="J19" s="138" t="s">
        <v>10</v>
      </c>
      <c r="K19" s="138" t="s">
        <v>2613</v>
      </c>
      <c r="L19" s="138" t="s">
        <v>1161</v>
      </c>
      <c r="M19" s="138" t="s">
        <v>1162</v>
      </c>
      <c r="N19" s="139" t="s">
        <v>2614</v>
      </c>
      <c r="O19" s="134"/>
      <c r="Q19" s="51"/>
      <c r="R19" s="51"/>
    </row>
    <row r="20" spans="1:23" ht="30" customHeight="1" x14ac:dyDescent="0.25">
      <c r="A20" s="9"/>
      <c r="B20" s="111">
        <v>806005881</v>
      </c>
      <c r="C20" s="5"/>
      <c r="D20" s="74"/>
      <c r="E20" s="157" t="s">
        <v>2669</v>
      </c>
      <c r="F20" s="191" t="s">
        <v>2703</v>
      </c>
      <c r="G20" s="5"/>
      <c r="H20" s="208"/>
      <c r="I20" s="146" t="s">
        <v>208</v>
      </c>
      <c r="J20" s="147" t="s">
        <v>210</v>
      </c>
      <c r="K20" s="148">
        <v>6265728966</v>
      </c>
      <c r="L20" s="149">
        <v>44197</v>
      </c>
      <c r="M20" s="149">
        <v>44561</v>
      </c>
      <c r="N20" s="132">
        <f>+(M20-L20)/30</f>
        <v>12.133333333333333</v>
      </c>
      <c r="O20" s="135"/>
      <c r="U20" s="131"/>
      <c r="V20" s="107">
        <f ca="1">NOW()</f>
        <v>44194.605280208336</v>
      </c>
      <c r="W20" s="107">
        <f ca="1">NOW()</f>
        <v>44194.605280208336</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6"/>
      <c r="I37" s="127"/>
      <c r="J37" s="127"/>
      <c r="K37" s="127"/>
      <c r="L37" s="127"/>
      <c r="M37" s="127"/>
      <c r="N37" s="127"/>
      <c r="O37" s="128"/>
    </row>
    <row r="38" spans="1:16" ht="21" customHeight="1" x14ac:dyDescent="0.25">
      <c r="A38" s="9"/>
      <c r="B38" s="202" t="str">
        <f>VLOOKUP(B20,EAS!A2:B1439,2,0)</f>
        <v>FUNDACION SALUD Y NUTRICION FUNDASALUD</v>
      </c>
      <c r="C38" s="202"/>
      <c r="D38" s="202"/>
      <c r="E38" s="202"/>
      <c r="F38" s="202"/>
      <c r="G38" s="5"/>
      <c r="H38" s="129"/>
      <c r="I38" s="212" t="s">
        <v>7</v>
      </c>
      <c r="J38" s="212"/>
      <c r="K38" s="212"/>
      <c r="L38" s="212"/>
      <c r="M38" s="212"/>
      <c r="N38" s="212"/>
      <c r="O38" s="130"/>
    </row>
    <row r="39" spans="1:16" ht="42.95" customHeight="1" thickBot="1" x14ac:dyDescent="0.3">
      <c r="A39" s="10"/>
      <c r="B39" s="11"/>
      <c r="C39" s="11"/>
      <c r="D39" s="11"/>
      <c r="E39" s="11"/>
      <c r="F39" s="11"/>
      <c r="G39" s="11"/>
      <c r="H39" s="10"/>
      <c r="I39" s="262" t="s">
        <v>2689</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2671</v>
      </c>
      <c r="C48" s="123" t="s">
        <v>31</v>
      </c>
      <c r="D48" s="120" t="s">
        <v>2681</v>
      </c>
      <c r="E48" s="142">
        <v>43085</v>
      </c>
      <c r="F48" s="142">
        <v>43404</v>
      </c>
      <c r="G48" s="169">
        <f>IF(AND(E48&lt;&gt;"",F48&lt;&gt;""),((F48-E48)/30),"")</f>
        <v>10.633333333333333</v>
      </c>
      <c r="H48" s="121" t="s">
        <v>2697</v>
      </c>
      <c r="I48" s="120" t="s">
        <v>208</v>
      </c>
      <c r="J48" s="120" t="s">
        <v>210</v>
      </c>
      <c r="K48" s="122">
        <v>1795527961</v>
      </c>
      <c r="L48" s="123" t="s">
        <v>2693</v>
      </c>
      <c r="M48" s="117">
        <v>1</v>
      </c>
      <c r="N48" s="123" t="s">
        <v>27</v>
      </c>
      <c r="O48" s="116" t="s">
        <v>2694</v>
      </c>
      <c r="P48" s="80"/>
    </row>
    <row r="49" spans="1:16" s="6" customFormat="1" ht="24.75" customHeight="1" x14ac:dyDescent="0.25">
      <c r="A49" s="140">
        <v>2</v>
      </c>
      <c r="B49" s="121" t="s">
        <v>2682</v>
      </c>
      <c r="C49" s="123" t="s">
        <v>31</v>
      </c>
      <c r="D49" s="120" t="s">
        <v>2683</v>
      </c>
      <c r="E49" s="142">
        <v>42066</v>
      </c>
      <c r="F49" s="142">
        <v>42369</v>
      </c>
      <c r="G49" s="169">
        <f t="shared" ref="G49:G107" si="2">IF(AND(E49&lt;&gt;"",F49&lt;&gt;""),((F49-E49)/30),"")</f>
        <v>10.1</v>
      </c>
      <c r="H49" s="121" t="s">
        <v>2698</v>
      </c>
      <c r="I49" s="120" t="s">
        <v>208</v>
      </c>
      <c r="J49" s="120" t="s">
        <v>210</v>
      </c>
      <c r="K49" s="122">
        <v>3211473300</v>
      </c>
      <c r="L49" s="123" t="s">
        <v>2693</v>
      </c>
      <c r="M49" s="117">
        <v>1</v>
      </c>
      <c r="N49" s="123" t="s">
        <v>27</v>
      </c>
      <c r="O49" s="116" t="s">
        <v>2694</v>
      </c>
      <c r="P49" s="80"/>
    </row>
    <row r="50" spans="1:16" s="6" customFormat="1" ht="24.75" customHeight="1" x14ac:dyDescent="0.25">
      <c r="A50" s="140">
        <v>3</v>
      </c>
      <c r="B50" s="121" t="s">
        <v>2671</v>
      </c>
      <c r="C50" s="123" t="s">
        <v>31</v>
      </c>
      <c r="D50" s="120" t="s">
        <v>2684</v>
      </c>
      <c r="E50" s="142">
        <v>42675</v>
      </c>
      <c r="F50" s="142">
        <v>43312</v>
      </c>
      <c r="G50" s="169">
        <f t="shared" si="2"/>
        <v>21.233333333333334</v>
      </c>
      <c r="H50" s="119" t="s">
        <v>2699</v>
      </c>
      <c r="I50" s="120" t="s">
        <v>208</v>
      </c>
      <c r="J50" s="120" t="s">
        <v>210</v>
      </c>
      <c r="K50" s="122">
        <v>3640936759</v>
      </c>
      <c r="L50" s="123" t="s">
        <v>2693</v>
      </c>
      <c r="M50" s="117">
        <v>1</v>
      </c>
      <c r="N50" s="123" t="s">
        <v>27</v>
      </c>
      <c r="O50" s="116" t="s">
        <v>2694</v>
      </c>
      <c r="P50" s="80"/>
    </row>
    <row r="51" spans="1:16" s="6" customFormat="1" ht="24.75" customHeight="1" outlineLevel="1" x14ac:dyDescent="0.25">
      <c r="A51" s="140">
        <v>4</v>
      </c>
      <c r="B51" s="121" t="s">
        <v>2671</v>
      </c>
      <c r="C51" s="123" t="s">
        <v>31</v>
      </c>
      <c r="D51" s="120" t="s">
        <v>2685</v>
      </c>
      <c r="E51" s="142">
        <v>42927</v>
      </c>
      <c r="F51" s="142">
        <v>43084</v>
      </c>
      <c r="G51" s="169">
        <f t="shared" si="2"/>
        <v>5.2333333333333334</v>
      </c>
      <c r="H51" s="121" t="s">
        <v>2697</v>
      </c>
      <c r="I51" s="120" t="s">
        <v>208</v>
      </c>
      <c r="J51" s="120" t="s">
        <v>210</v>
      </c>
      <c r="K51" s="122">
        <v>1206580934</v>
      </c>
      <c r="L51" s="123" t="s">
        <v>2693</v>
      </c>
      <c r="M51" s="117">
        <v>1</v>
      </c>
      <c r="N51" s="123" t="s">
        <v>27</v>
      </c>
      <c r="O51" s="116" t="s">
        <v>2694</v>
      </c>
      <c r="P51" s="80"/>
    </row>
    <row r="52" spans="1:16" s="7" customFormat="1" ht="24.75" customHeight="1" outlineLevel="1" x14ac:dyDescent="0.25">
      <c r="A52" s="141">
        <v>5</v>
      </c>
      <c r="B52" s="121" t="s">
        <v>2671</v>
      </c>
      <c r="C52" s="123" t="s">
        <v>31</v>
      </c>
      <c r="D52" s="120" t="s">
        <v>2686</v>
      </c>
      <c r="E52" s="142">
        <v>42719</v>
      </c>
      <c r="F52" s="142">
        <v>42928</v>
      </c>
      <c r="G52" s="169">
        <f t="shared" si="2"/>
        <v>6.9666666666666668</v>
      </c>
      <c r="H52" s="121" t="s">
        <v>2697</v>
      </c>
      <c r="I52" s="120" t="s">
        <v>208</v>
      </c>
      <c r="J52" s="120" t="s">
        <v>210</v>
      </c>
      <c r="K52" s="122">
        <v>1333668553</v>
      </c>
      <c r="L52" s="123" t="s">
        <v>2693</v>
      </c>
      <c r="M52" s="117">
        <v>1</v>
      </c>
      <c r="N52" s="123" t="s">
        <v>27</v>
      </c>
      <c r="O52" s="116" t="s">
        <v>2694</v>
      </c>
      <c r="P52" s="81"/>
    </row>
    <row r="53" spans="1:16" s="7" customFormat="1" ht="24.75" customHeight="1" outlineLevel="1" x14ac:dyDescent="0.25">
      <c r="A53" s="141">
        <v>6</v>
      </c>
      <c r="B53" s="121" t="s">
        <v>2671</v>
      </c>
      <c r="C53" s="123" t="s">
        <v>31</v>
      </c>
      <c r="D53" s="120" t="s">
        <v>2687</v>
      </c>
      <c r="E53" s="142">
        <v>43404</v>
      </c>
      <c r="F53" s="142">
        <v>43434</v>
      </c>
      <c r="G53" s="169">
        <f t="shared" si="2"/>
        <v>1</v>
      </c>
      <c r="H53" s="121" t="s">
        <v>2697</v>
      </c>
      <c r="I53" s="120" t="s">
        <v>208</v>
      </c>
      <c r="J53" s="120" t="s">
        <v>210</v>
      </c>
      <c r="K53" s="122">
        <v>194673487</v>
      </c>
      <c r="L53" s="123" t="s">
        <v>2693</v>
      </c>
      <c r="M53" s="117">
        <v>1</v>
      </c>
      <c r="N53" s="123" t="s">
        <v>27</v>
      </c>
      <c r="O53" s="116" t="s">
        <v>2694</v>
      </c>
      <c r="P53" s="81"/>
    </row>
    <row r="54" spans="1:16" s="7" customFormat="1" ht="24.75" customHeight="1" outlineLevel="1" x14ac:dyDescent="0.25">
      <c r="A54" s="141">
        <v>7</v>
      </c>
      <c r="B54" s="121" t="s">
        <v>2671</v>
      </c>
      <c r="C54" s="123" t="s">
        <v>31</v>
      </c>
      <c r="D54" s="120" t="s">
        <v>2688</v>
      </c>
      <c r="E54" s="142">
        <v>43451</v>
      </c>
      <c r="F54" s="142">
        <v>43920</v>
      </c>
      <c r="G54" s="169">
        <f t="shared" si="2"/>
        <v>15.633333333333333</v>
      </c>
      <c r="H54" s="121" t="s">
        <v>2700</v>
      </c>
      <c r="I54" s="120" t="s">
        <v>208</v>
      </c>
      <c r="J54" s="120" t="s">
        <v>210</v>
      </c>
      <c r="K54" s="118">
        <v>3694345155</v>
      </c>
      <c r="L54" s="123" t="s">
        <v>2693</v>
      </c>
      <c r="M54" s="117">
        <v>1</v>
      </c>
      <c r="N54" s="123" t="s">
        <v>27</v>
      </c>
      <c r="O54" s="116" t="s">
        <v>2694</v>
      </c>
      <c r="P54" s="81"/>
    </row>
    <row r="55" spans="1:16" s="7" customFormat="1" ht="24.75" customHeight="1" outlineLevel="1" x14ac:dyDescent="0.25">
      <c r="A55" s="141">
        <v>8</v>
      </c>
      <c r="B55" s="113" t="s">
        <v>2671</v>
      </c>
      <c r="C55" s="114" t="s">
        <v>31</v>
      </c>
      <c r="D55" s="112" t="s">
        <v>2696</v>
      </c>
      <c r="E55" s="142">
        <v>42675</v>
      </c>
      <c r="F55" s="142">
        <v>43312</v>
      </c>
      <c r="G55" s="169">
        <f t="shared" si="2"/>
        <v>21.233333333333334</v>
      </c>
      <c r="H55" s="119" t="s">
        <v>2699</v>
      </c>
      <c r="I55" s="115" t="s">
        <v>208</v>
      </c>
      <c r="J55" s="120" t="s">
        <v>210</v>
      </c>
      <c r="K55" s="118">
        <v>2071608400</v>
      </c>
      <c r="L55" s="116" t="s">
        <v>1148</v>
      </c>
      <c r="M55" s="117">
        <v>1</v>
      </c>
      <c r="N55" s="116" t="s">
        <v>27</v>
      </c>
      <c r="O55" s="116" t="s">
        <v>2694</v>
      </c>
      <c r="P55" s="81"/>
    </row>
    <row r="56" spans="1:16" s="7" customFormat="1" ht="24.75" customHeight="1" outlineLevel="1" x14ac:dyDescent="0.25">
      <c r="A56" s="141">
        <v>9</v>
      </c>
      <c r="B56" s="121" t="s">
        <v>2671</v>
      </c>
      <c r="C56" s="114" t="s">
        <v>31</v>
      </c>
      <c r="D56" s="112" t="s">
        <v>2701</v>
      </c>
      <c r="E56" s="142">
        <v>42675</v>
      </c>
      <c r="F56" s="142">
        <v>43312</v>
      </c>
      <c r="G56" s="169">
        <f t="shared" si="2"/>
        <v>21.233333333333334</v>
      </c>
      <c r="H56" s="119" t="s">
        <v>2699</v>
      </c>
      <c r="I56" s="115" t="s">
        <v>208</v>
      </c>
      <c r="J56" s="120" t="s">
        <v>210</v>
      </c>
      <c r="K56" s="118">
        <v>3569770767</v>
      </c>
      <c r="L56" s="116" t="s">
        <v>2693</v>
      </c>
      <c r="M56" s="117">
        <v>1</v>
      </c>
      <c r="N56" s="116" t="s">
        <v>27</v>
      </c>
      <c r="O56" s="116" t="s">
        <v>2694</v>
      </c>
      <c r="P56" s="81"/>
    </row>
    <row r="57" spans="1:16" s="7" customFormat="1" ht="24.75" customHeight="1" outlineLevel="1" x14ac:dyDescent="0.25">
      <c r="A57" s="141">
        <v>10</v>
      </c>
      <c r="B57" s="121" t="s">
        <v>2671</v>
      </c>
      <c r="C57" s="65" t="s">
        <v>31</v>
      </c>
      <c r="D57" s="63" t="s">
        <v>2702</v>
      </c>
      <c r="E57" s="142">
        <v>42675</v>
      </c>
      <c r="F57" s="142">
        <v>43312</v>
      </c>
      <c r="G57" s="169">
        <f t="shared" si="2"/>
        <v>21.233333333333334</v>
      </c>
      <c r="H57" s="119" t="s">
        <v>2699</v>
      </c>
      <c r="I57" s="63" t="s">
        <v>208</v>
      </c>
      <c r="J57" s="120" t="s">
        <v>210</v>
      </c>
      <c r="K57" s="66">
        <v>3468683888</v>
      </c>
      <c r="L57" s="65" t="s">
        <v>2693</v>
      </c>
      <c r="M57" s="117">
        <v>1</v>
      </c>
      <c r="N57" s="65" t="s">
        <v>27</v>
      </c>
      <c r="O57" s="65" t="s">
        <v>2694</v>
      </c>
      <c r="P57" s="81"/>
    </row>
    <row r="58" spans="1:16" s="7" customFormat="1" ht="24.75" customHeight="1" outlineLevel="1" x14ac:dyDescent="0.25">
      <c r="A58" s="141">
        <v>11</v>
      </c>
      <c r="B58" s="121" t="s">
        <v>2671</v>
      </c>
      <c r="C58" s="65" t="s">
        <v>31</v>
      </c>
      <c r="D58" s="63" t="s">
        <v>2763</v>
      </c>
      <c r="E58" s="142">
        <v>40921</v>
      </c>
      <c r="F58" s="142">
        <v>41273</v>
      </c>
      <c r="G58" s="169">
        <f t="shared" si="2"/>
        <v>11.733333333333333</v>
      </c>
      <c r="H58" s="121" t="s">
        <v>2762</v>
      </c>
      <c r="I58" s="63" t="s">
        <v>208</v>
      </c>
      <c r="J58" s="63" t="s">
        <v>210</v>
      </c>
      <c r="K58" s="66">
        <v>561410807</v>
      </c>
      <c r="L58" s="65" t="s">
        <v>2693</v>
      </c>
      <c r="M58" s="67">
        <v>1</v>
      </c>
      <c r="N58" s="65" t="s">
        <v>27</v>
      </c>
      <c r="O58" s="65" t="s">
        <v>2693</v>
      </c>
      <c r="P58" s="81"/>
    </row>
    <row r="59" spans="1:16" s="7" customFormat="1" ht="24.75" customHeight="1" outlineLevel="1" x14ac:dyDescent="0.25">
      <c r="A59" s="141">
        <v>12</v>
      </c>
      <c r="B59" s="121" t="s">
        <v>2671</v>
      </c>
      <c r="C59" s="65" t="s">
        <v>31</v>
      </c>
      <c r="D59" s="63" t="s">
        <v>2764</v>
      </c>
      <c r="E59" s="142">
        <v>40921</v>
      </c>
      <c r="F59" s="142">
        <v>41273</v>
      </c>
      <c r="G59" s="169">
        <f t="shared" si="2"/>
        <v>11.733333333333333</v>
      </c>
      <c r="H59" s="121" t="s">
        <v>2762</v>
      </c>
      <c r="I59" s="63" t="s">
        <v>208</v>
      </c>
      <c r="J59" s="63" t="s">
        <v>210</v>
      </c>
      <c r="K59" s="66">
        <v>482871346</v>
      </c>
      <c r="L59" s="123" t="s">
        <v>2693</v>
      </c>
      <c r="M59" s="117">
        <v>1</v>
      </c>
      <c r="N59" s="123" t="s">
        <v>27</v>
      </c>
      <c r="O59" s="123" t="s">
        <v>2693</v>
      </c>
      <c r="P59" s="81"/>
    </row>
    <row r="60" spans="1:16" s="7" customFormat="1" ht="24.75" customHeight="1" outlineLevel="1" x14ac:dyDescent="0.25">
      <c r="A60" s="141">
        <v>13</v>
      </c>
      <c r="B60" s="121" t="s">
        <v>2671</v>
      </c>
      <c r="C60" s="65" t="s">
        <v>31</v>
      </c>
      <c r="D60" s="63" t="s">
        <v>2765</v>
      </c>
      <c r="E60" s="142">
        <v>41296</v>
      </c>
      <c r="F60" s="142">
        <v>41639</v>
      </c>
      <c r="G60" s="169">
        <f t="shared" si="2"/>
        <v>11.433333333333334</v>
      </c>
      <c r="H60" s="121" t="s">
        <v>2762</v>
      </c>
      <c r="I60" s="120" t="s">
        <v>208</v>
      </c>
      <c r="J60" s="120" t="s">
        <v>210</v>
      </c>
      <c r="K60" s="66">
        <v>589533050</v>
      </c>
      <c r="L60" s="123" t="s">
        <v>2693</v>
      </c>
      <c r="M60" s="117">
        <v>1</v>
      </c>
      <c r="N60" s="123" t="s">
        <v>27</v>
      </c>
      <c r="O60" s="123" t="s">
        <v>2693</v>
      </c>
      <c r="P60" s="81"/>
    </row>
    <row r="61" spans="1:16" s="7" customFormat="1" ht="24.75" customHeight="1" outlineLevel="1" x14ac:dyDescent="0.25">
      <c r="A61" s="141">
        <v>14</v>
      </c>
      <c r="B61" s="121" t="s">
        <v>2671</v>
      </c>
      <c r="C61" s="123" t="s">
        <v>31</v>
      </c>
      <c r="D61" s="63" t="s">
        <v>2766</v>
      </c>
      <c r="E61" s="142">
        <v>41299</v>
      </c>
      <c r="F61" s="142">
        <v>41639</v>
      </c>
      <c r="G61" s="169">
        <f t="shared" si="2"/>
        <v>11.333333333333334</v>
      </c>
      <c r="H61" s="121" t="s">
        <v>2762</v>
      </c>
      <c r="I61" s="120" t="s">
        <v>208</v>
      </c>
      <c r="J61" s="120" t="s">
        <v>210</v>
      </c>
      <c r="K61" s="66">
        <v>638773914</v>
      </c>
      <c r="L61" s="123" t="s">
        <v>2693</v>
      </c>
      <c r="M61" s="117">
        <v>1</v>
      </c>
      <c r="N61" s="123" t="s">
        <v>27</v>
      </c>
      <c r="O61" s="123" t="s">
        <v>2693</v>
      </c>
      <c r="P61" s="81"/>
    </row>
    <row r="62" spans="1:16" s="7" customFormat="1" ht="24.75" customHeight="1" outlineLevel="1" x14ac:dyDescent="0.25">
      <c r="A62" s="141">
        <v>15</v>
      </c>
      <c r="B62" s="121" t="s">
        <v>2671</v>
      </c>
      <c r="C62" s="123" t="s">
        <v>31</v>
      </c>
      <c r="D62" s="63" t="s">
        <v>2767</v>
      </c>
      <c r="E62" s="142">
        <v>41296</v>
      </c>
      <c r="F62" s="142">
        <v>41639</v>
      </c>
      <c r="G62" s="169">
        <f t="shared" si="2"/>
        <v>11.433333333333334</v>
      </c>
      <c r="H62" s="121" t="s">
        <v>2762</v>
      </c>
      <c r="I62" s="120" t="s">
        <v>208</v>
      </c>
      <c r="J62" s="120" t="s">
        <v>210</v>
      </c>
      <c r="K62" s="66">
        <v>739719761</v>
      </c>
      <c r="L62" s="123" t="s">
        <v>2693</v>
      </c>
      <c r="M62" s="117">
        <v>1</v>
      </c>
      <c r="N62" s="123" t="s">
        <v>27</v>
      </c>
      <c r="O62" s="123" t="s">
        <v>2693</v>
      </c>
      <c r="P62" s="81"/>
    </row>
    <row r="63" spans="1:16" s="7" customFormat="1" ht="24.75" customHeight="1" outlineLevel="1" x14ac:dyDescent="0.25">
      <c r="A63" s="141">
        <v>16</v>
      </c>
      <c r="B63" s="121" t="s">
        <v>2671</v>
      </c>
      <c r="C63" s="123" t="s">
        <v>31</v>
      </c>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0">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0">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0">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17"/>
      <c r="N82" s="123"/>
      <c r="O82" s="123"/>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t="s">
        <v>2691</v>
      </c>
      <c r="E114" s="142">
        <v>43893</v>
      </c>
      <c r="F114" s="142">
        <v>44196</v>
      </c>
      <c r="G114" s="169">
        <f>IF(AND(E114&lt;&gt;"",F114&lt;&gt;""),((F114-E114)/30),"")</f>
        <v>10.1</v>
      </c>
      <c r="H114" s="119" t="s">
        <v>2692</v>
      </c>
      <c r="I114" s="120" t="s">
        <v>208</v>
      </c>
      <c r="J114" s="120" t="s">
        <v>210</v>
      </c>
      <c r="K114" s="122">
        <v>4650127150</v>
      </c>
      <c r="L114" s="102">
        <f>+IF(AND(K114&gt;0,O114="Ejecución"),(K114/877802)*Tabla28[[#This Row],[% participación]],IF(AND(K114&gt;0,O114&lt;&gt;"Ejecución"),"-",""))</f>
        <v>5297.4670255934707</v>
      </c>
      <c r="M114" s="123" t="s">
        <v>2693</v>
      </c>
      <c r="N114" s="178">
        <v>1</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t="s">
        <v>2693</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2694</v>
      </c>
      <c r="E167" s="8"/>
      <c r="F167" s="5"/>
      <c r="G167" s="109" t="s">
        <v>2694</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82" t="str">
        <f>HYPERLINK("#Integrante_1!A1","INICIO")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28"/>
      <c r="S177" s="28" t="s">
        <v>2619</v>
      </c>
      <c r="T177" s="19"/>
      <c r="U177" s="19"/>
      <c r="V177" s="19"/>
      <c r="W177" s="19"/>
      <c r="X177" s="19"/>
      <c r="Y177" s="19"/>
      <c r="Z177" s="19"/>
      <c r="AA177" s="19"/>
      <c r="AB177" s="19"/>
    </row>
    <row r="178" spans="1:28" ht="23.25" x14ac:dyDescent="0.25">
      <c r="A178" s="9"/>
      <c r="B178" s="256"/>
      <c r="C178" s="257"/>
      <c r="D178" s="258"/>
      <c r="E178" s="28" t="s">
        <v>2621</v>
      </c>
      <c r="F178" s="28" t="s">
        <v>2622</v>
      </c>
      <c r="G178" s="28" t="s">
        <v>2623</v>
      </c>
      <c r="H178" s="5"/>
      <c r="I178" s="231"/>
      <c r="J178" s="232"/>
      <c r="K178" s="232"/>
      <c r="L178" s="233"/>
      <c r="M178" s="238"/>
      <c r="O178" s="8"/>
      <c r="Q178" s="19"/>
      <c r="R178" s="28" t="s">
        <v>2623</v>
      </c>
      <c r="S178" s="28" t="s">
        <v>2621</v>
      </c>
      <c r="T178" s="19"/>
      <c r="U178" s="19"/>
      <c r="V178" s="19"/>
      <c r="W178" s="19"/>
      <c r="X178" s="19"/>
      <c r="Y178" s="19"/>
      <c r="Z178" s="19"/>
      <c r="AA178" s="19"/>
      <c r="AB178" s="19"/>
    </row>
    <row r="179" spans="1:28" ht="23.25" x14ac:dyDescent="0.25">
      <c r="A179" s="9"/>
      <c r="B179" s="226" t="s">
        <v>2670</v>
      </c>
      <c r="C179" s="226"/>
      <c r="D179" s="226"/>
      <c r="E179" s="24">
        <v>0.02</v>
      </c>
      <c r="F179" s="175">
        <v>1.4999999999999999E-2</v>
      </c>
      <c r="G179" s="176">
        <f>IF(F179&gt;0,SUM(E179+F179),"")</f>
        <v>3.5000000000000003E-2</v>
      </c>
      <c r="H179" s="5"/>
      <c r="I179" s="234" t="s">
        <v>2674</v>
      </c>
      <c r="J179" s="235"/>
      <c r="K179" s="235"/>
      <c r="L179" s="236"/>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26" t="s">
        <v>1165</v>
      </c>
      <c r="C180" s="226"/>
      <c r="D180" s="226"/>
      <c r="E180" s="24">
        <v>0.02</v>
      </c>
      <c r="F180" s="69"/>
      <c r="G180" s="160" t="str">
        <f>IF(F180&gt;0,SUM(E180+F180),"")</f>
        <v/>
      </c>
      <c r="H180" s="5"/>
      <c r="I180" s="217" t="s">
        <v>1169</v>
      </c>
      <c r="J180" s="218"/>
      <c r="K180" s="219"/>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60" t="str">
        <f>IF(F181&gt;0,SUM(E181+F181),"")</f>
        <v/>
      </c>
      <c r="H181" s="5"/>
      <c r="I181" s="217" t="s">
        <v>1170</v>
      </c>
      <c r="J181" s="218"/>
      <c r="K181" s="219"/>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60" t="str">
        <f>IF(F182&gt;0,SUM(E182+F182),"")</f>
        <v/>
      </c>
      <c r="H182" s="5"/>
      <c r="I182" s="217" t="s">
        <v>1171</v>
      </c>
      <c r="J182" s="218"/>
      <c r="K182" s="219"/>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3.5000000000000003E-2</v>
      </c>
      <c r="D185" s="93" t="s">
        <v>2633</v>
      </c>
      <c r="E185" s="96">
        <f>+(C185*SUM(K20:K35))</f>
        <v>219300513.81000003</v>
      </c>
      <c r="F185" s="94"/>
      <c r="G185" s="95"/>
      <c r="H185" s="90"/>
      <c r="I185" s="92" t="s">
        <v>2632</v>
      </c>
      <c r="J185" s="181">
        <f>M179</f>
        <v>0.02</v>
      </c>
      <c r="K185" s="227" t="s">
        <v>2633</v>
      </c>
      <c r="L185" s="227"/>
      <c r="M185" s="96">
        <f>+J185*K20</f>
        <v>125314579.32000001</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2" t="s">
        <v>2641</v>
      </c>
      <c r="C192" s="242"/>
      <c r="E192" s="5" t="s">
        <v>20</v>
      </c>
      <c r="H192" s="26" t="s">
        <v>24</v>
      </c>
      <c r="J192" s="5" t="s">
        <v>2642</v>
      </c>
      <c r="K192" s="5"/>
      <c r="M192" s="5"/>
      <c r="N192" s="5"/>
      <c r="O192" s="8"/>
      <c r="Q192" s="151"/>
      <c r="R192" s="152"/>
      <c r="S192" s="152"/>
      <c r="T192" s="151"/>
    </row>
    <row r="193" spans="1:18" x14ac:dyDescent="0.25">
      <c r="A193" s="9"/>
      <c r="C193" s="125">
        <v>42146</v>
      </c>
      <c r="D193" s="5"/>
      <c r="E193" s="124">
        <v>324</v>
      </c>
      <c r="F193" s="5"/>
      <c r="G193" s="5"/>
      <c r="H193" s="144" t="s">
        <v>2695</v>
      </c>
      <c r="J193" s="5"/>
      <c r="K193" s="125">
        <v>36192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2758</v>
      </c>
      <c r="J211" s="27" t="s">
        <v>2627</v>
      </c>
      <c r="K211" s="145" t="s">
        <v>2760</v>
      </c>
      <c r="L211" s="21"/>
      <c r="M211" s="21"/>
      <c r="N211" s="21"/>
      <c r="O211" s="8"/>
    </row>
    <row r="212" spans="1:15" x14ac:dyDescent="0.25">
      <c r="A212" s="9"/>
      <c r="B212" s="27" t="s">
        <v>2624</v>
      </c>
      <c r="C212" s="144" t="s">
        <v>2695</v>
      </c>
      <c r="D212" s="21"/>
      <c r="G212" s="27" t="s">
        <v>2626</v>
      </c>
      <c r="H212" s="145" t="s">
        <v>2759</v>
      </c>
      <c r="J212" s="27" t="s">
        <v>2628</v>
      </c>
      <c r="K212" s="144" t="s">
        <v>2761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D172" zoomScale="85" zoomScaleNormal="85" zoomScaleSheetLayoutView="40" zoomScalePageLayoutView="40" workbookViewId="0">
      <selection activeCell="M179" sqref="M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8">
        <f ca="1">NOW()</f>
        <v>44194.605280208336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05" t="str">
        <f>HYPERLINK("#Integrante_2!A109","CAPACIDAD RESIDUAL")</f>
        <v>CAPACIDAD RESIDUAL</v>
      </c>
      <c r="F8" s="206"/>
      <c r="G8" s="207"/>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05" t="str">
        <f>HYPERLINK("#Integrante_2!A162","TALENTO HUMANO")</f>
        <v>TALENTO HUMANO</v>
      </c>
      <c r="F9" s="206"/>
      <c r="G9" s="207"/>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05" t="str">
        <f>HYPERLINK("#Integrante_2!F162","INFRAESTRUCTURA")</f>
        <v>INFRAESTRUCTURA</v>
      </c>
      <c r="F10" s="206"/>
      <c r="G10" s="207"/>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2690</v>
      </c>
      <c r="D15" s="35"/>
      <c r="E15" s="35"/>
      <c r="F15" s="5"/>
      <c r="G15" s="32" t="s">
        <v>1168</v>
      </c>
      <c r="H15" s="105" t="s">
        <v>208</v>
      </c>
      <c r="I15" s="32" t="s">
        <v>2629</v>
      </c>
      <c r="J15" s="110" t="s">
        <v>2637</v>
      </c>
      <c r="L15" s="198" t="s">
        <v>8</v>
      </c>
      <c r="M15" s="198"/>
      <c r="N15" s="180">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91" t="s">
        <v>2703</v>
      </c>
      <c r="G19" s="5"/>
      <c r="H19" s="208" t="s">
        <v>2644</v>
      </c>
      <c r="I19" s="137" t="s">
        <v>11</v>
      </c>
      <c r="J19" s="138" t="s">
        <v>10</v>
      </c>
      <c r="K19" s="138" t="s">
        <v>2613</v>
      </c>
      <c r="L19" s="138" t="s">
        <v>1161</v>
      </c>
      <c r="M19" s="138" t="s">
        <v>1162</v>
      </c>
      <c r="N19" s="139" t="s">
        <v>2614</v>
      </c>
      <c r="O19" s="134"/>
      <c r="Q19" s="51"/>
      <c r="R19" s="51"/>
    </row>
    <row r="20" spans="1:23" ht="30" customHeight="1" x14ac:dyDescent="0.25">
      <c r="A20" s="9"/>
      <c r="B20" s="111">
        <v>806007528</v>
      </c>
      <c r="C20" s="5"/>
      <c r="D20" s="165"/>
      <c r="E20" s="157" t="s">
        <v>2669</v>
      </c>
      <c r="F20" s="191" t="s">
        <v>2703</v>
      </c>
      <c r="G20" s="5"/>
      <c r="H20" s="208"/>
      <c r="I20" s="146" t="s">
        <v>208</v>
      </c>
      <c r="J20" s="147" t="s">
        <v>210</v>
      </c>
      <c r="K20" s="148">
        <v>6265728966</v>
      </c>
      <c r="L20" s="149">
        <v>44197</v>
      </c>
      <c r="M20" s="149">
        <v>44561</v>
      </c>
      <c r="N20" s="132">
        <f>+(M20-L20)/30</f>
        <v>12.133333333333333</v>
      </c>
      <c r="O20" s="135"/>
      <c r="U20" s="131"/>
      <c r="V20" s="107">
        <f ca="1">NOW()</f>
        <v>44194.605280208336</v>
      </c>
      <c r="W20" s="107">
        <f ca="1">NOW()</f>
        <v>44194.605280208336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6"/>
      <c r="I37" s="127"/>
      <c r="J37" s="127"/>
      <c r="K37" s="127"/>
      <c r="L37" s="127"/>
      <c r="M37" s="127"/>
      <c r="N37" s="127"/>
      <c r="O37" s="128"/>
    </row>
    <row r="38" spans="1:16" ht="21" customHeight="1" x14ac:dyDescent="0.25">
      <c r="A38" s="9"/>
      <c r="B38" s="202" t="str">
        <f>VLOOKUP(B20,EAS!A2:B1439,2,0)</f>
        <v>ORGANIZACION TIEMPOS DE PAZ</v>
      </c>
      <c r="C38" s="202"/>
      <c r="D38" s="202"/>
      <c r="E38" s="202"/>
      <c r="F38" s="202"/>
      <c r="G38" s="5"/>
      <c r="H38" s="129"/>
      <c r="I38" s="212" t="s">
        <v>7</v>
      </c>
      <c r="J38" s="212"/>
      <c r="K38" s="212"/>
      <c r="L38" s="212"/>
      <c r="M38" s="212"/>
      <c r="N38" s="212"/>
      <c r="O38" s="130"/>
    </row>
    <row r="39" spans="1:16" ht="42.95" customHeight="1" thickBot="1" x14ac:dyDescent="0.3">
      <c r="A39" s="10"/>
      <c r="B39" s="11"/>
      <c r="C39" s="11"/>
      <c r="D39" s="11"/>
      <c r="E39" s="11"/>
      <c r="F39" s="11"/>
      <c r="G39" s="11"/>
      <c r="H39" s="10"/>
      <c r="I39" s="262" t="s">
        <v>2689</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2704</v>
      </c>
      <c r="C48" s="123" t="s">
        <v>31</v>
      </c>
      <c r="D48" s="120" t="s">
        <v>2705</v>
      </c>
      <c r="E48" s="142">
        <v>42719</v>
      </c>
      <c r="F48" s="142">
        <v>43084</v>
      </c>
      <c r="G48" s="169">
        <f>IF(AND(E48&lt;&gt;"",F48&lt;&gt;""),((F48-E48)/30),"")</f>
        <v>12.166666666666666</v>
      </c>
      <c r="H48" s="121" t="s">
        <v>2730</v>
      </c>
      <c r="I48" s="120" t="s">
        <v>453</v>
      </c>
      <c r="J48" s="120" t="s">
        <v>971</v>
      </c>
      <c r="K48" s="122">
        <v>1104341046</v>
      </c>
      <c r="L48" s="123" t="s">
        <v>1148</v>
      </c>
      <c r="M48" s="178">
        <v>1</v>
      </c>
      <c r="N48" s="123" t="s">
        <v>27</v>
      </c>
      <c r="O48" s="123" t="s">
        <v>26</v>
      </c>
      <c r="P48" s="80"/>
    </row>
    <row r="49" spans="1:16" s="6" customFormat="1" ht="24.75" customHeight="1" x14ac:dyDescent="0.25">
      <c r="A49" s="140">
        <v>2</v>
      </c>
      <c r="B49" s="121" t="s">
        <v>2704</v>
      </c>
      <c r="C49" s="123" t="s">
        <v>31</v>
      </c>
      <c r="D49" s="120" t="s">
        <v>2705</v>
      </c>
      <c r="E49" s="142">
        <v>42719</v>
      </c>
      <c r="F49" s="142">
        <v>43084</v>
      </c>
      <c r="G49" s="169">
        <f t="shared" ref="G49:G107" si="1">IF(AND(E49&lt;&gt;"",F49&lt;&gt;""),((F49-E49)/30),"")</f>
        <v>12.166666666666666</v>
      </c>
      <c r="H49" s="121" t="s">
        <v>2730</v>
      </c>
      <c r="I49" s="120" t="s">
        <v>453</v>
      </c>
      <c r="J49" s="120" t="s">
        <v>453</v>
      </c>
      <c r="K49" s="122">
        <v>1104341046</v>
      </c>
      <c r="L49" s="123" t="s">
        <v>1148</v>
      </c>
      <c r="M49" s="178">
        <v>1</v>
      </c>
      <c r="N49" s="123" t="s">
        <v>27</v>
      </c>
      <c r="O49" s="123" t="s">
        <v>26</v>
      </c>
      <c r="P49" s="80"/>
    </row>
    <row r="50" spans="1:16" s="6" customFormat="1" ht="24.75" customHeight="1" x14ac:dyDescent="0.25">
      <c r="A50" s="140">
        <v>3</v>
      </c>
      <c r="B50" s="121" t="s">
        <v>2704</v>
      </c>
      <c r="C50" s="123" t="s">
        <v>31</v>
      </c>
      <c r="D50" s="120" t="s">
        <v>2706</v>
      </c>
      <c r="E50" s="142">
        <v>42675</v>
      </c>
      <c r="F50" s="142">
        <v>42719</v>
      </c>
      <c r="G50" s="169">
        <f t="shared" si="1"/>
        <v>1.4666666666666666</v>
      </c>
      <c r="H50" s="119" t="s">
        <v>2731</v>
      </c>
      <c r="I50" s="120" t="s">
        <v>453</v>
      </c>
      <c r="J50" s="120" t="s">
        <v>963</v>
      </c>
      <c r="K50" s="122">
        <v>121109445</v>
      </c>
      <c r="L50" s="123" t="s">
        <v>1148</v>
      </c>
      <c r="M50" s="178">
        <v>1</v>
      </c>
      <c r="N50" s="123" t="s">
        <v>27</v>
      </c>
      <c r="O50" s="123" t="s">
        <v>1148</v>
      </c>
      <c r="P50" s="80"/>
    </row>
    <row r="51" spans="1:16" s="6" customFormat="1" ht="24.75" customHeight="1" outlineLevel="1" x14ac:dyDescent="0.25">
      <c r="A51" s="140">
        <v>4</v>
      </c>
      <c r="B51" s="121" t="s">
        <v>2704</v>
      </c>
      <c r="C51" s="123" t="s">
        <v>31</v>
      </c>
      <c r="D51" s="120" t="s">
        <v>2707</v>
      </c>
      <c r="E51" s="142">
        <v>43087</v>
      </c>
      <c r="F51" s="142">
        <v>43404</v>
      </c>
      <c r="G51" s="169">
        <f t="shared" si="1"/>
        <v>10.566666666666666</v>
      </c>
      <c r="H51" s="121" t="s">
        <v>2732</v>
      </c>
      <c r="I51" s="120" t="s">
        <v>453</v>
      </c>
      <c r="J51" s="120" t="s">
        <v>963</v>
      </c>
      <c r="K51" s="122">
        <v>682181290</v>
      </c>
      <c r="L51" s="123" t="s">
        <v>1148</v>
      </c>
      <c r="M51" s="178">
        <v>1</v>
      </c>
      <c r="N51" s="123" t="s">
        <v>27</v>
      </c>
      <c r="O51" s="123" t="s">
        <v>1148</v>
      </c>
      <c r="P51" s="80"/>
    </row>
    <row r="52" spans="1:16" s="7" customFormat="1" ht="24.75" customHeight="1" outlineLevel="1" x14ac:dyDescent="0.25">
      <c r="A52" s="141">
        <v>5</v>
      </c>
      <c r="B52" s="121" t="s">
        <v>2704</v>
      </c>
      <c r="C52" s="123" t="s">
        <v>31</v>
      </c>
      <c r="D52" s="120" t="s">
        <v>2708</v>
      </c>
      <c r="E52" s="142">
        <v>43405</v>
      </c>
      <c r="F52" s="142">
        <v>43442</v>
      </c>
      <c r="G52" s="169">
        <f t="shared" si="1"/>
        <v>1.2333333333333334</v>
      </c>
      <c r="H52" s="121" t="s">
        <v>2732</v>
      </c>
      <c r="I52" s="120" t="s">
        <v>453</v>
      </c>
      <c r="J52" s="120" t="s">
        <v>963</v>
      </c>
      <c r="K52" s="122">
        <v>80462928</v>
      </c>
      <c r="L52" s="123" t="s">
        <v>1148</v>
      </c>
      <c r="M52" s="178">
        <v>1</v>
      </c>
      <c r="N52" s="123" t="s">
        <v>27</v>
      </c>
      <c r="O52" s="123" t="s">
        <v>1148</v>
      </c>
      <c r="P52" s="81"/>
    </row>
    <row r="53" spans="1:16" s="7" customFormat="1" ht="24.75" customHeight="1" outlineLevel="1" x14ac:dyDescent="0.25">
      <c r="A53" s="141">
        <v>6</v>
      </c>
      <c r="B53" s="121" t="s">
        <v>2704</v>
      </c>
      <c r="C53" s="123" t="s">
        <v>31</v>
      </c>
      <c r="D53" s="120" t="s">
        <v>2709</v>
      </c>
      <c r="E53" s="142">
        <v>42522</v>
      </c>
      <c r="F53" s="142">
        <v>42674</v>
      </c>
      <c r="G53" s="169">
        <f t="shared" si="1"/>
        <v>5.0666666666666664</v>
      </c>
      <c r="H53" s="119" t="s">
        <v>2733</v>
      </c>
      <c r="I53" s="120" t="s">
        <v>453</v>
      </c>
      <c r="J53" s="120" t="s">
        <v>963</v>
      </c>
      <c r="K53" s="122">
        <v>403698150</v>
      </c>
      <c r="L53" s="123" t="s">
        <v>1148</v>
      </c>
      <c r="M53" s="178">
        <v>1</v>
      </c>
      <c r="N53" s="123" t="s">
        <v>27</v>
      </c>
      <c r="O53" s="123" t="s">
        <v>1148</v>
      </c>
      <c r="P53" s="81"/>
    </row>
    <row r="54" spans="1:16" s="7" customFormat="1" ht="24.75" customHeight="1" outlineLevel="1" x14ac:dyDescent="0.25">
      <c r="A54" s="141">
        <v>7</v>
      </c>
      <c r="B54" s="121" t="s">
        <v>2704</v>
      </c>
      <c r="C54" s="123" t="s">
        <v>31</v>
      </c>
      <c r="D54" s="120" t="s">
        <v>2710</v>
      </c>
      <c r="E54" s="142">
        <v>43405</v>
      </c>
      <c r="F54" s="142">
        <v>43442</v>
      </c>
      <c r="G54" s="169">
        <f t="shared" si="1"/>
        <v>1.2333333333333334</v>
      </c>
      <c r="H54" s="121" t="s">
        <v>2734</v>
      </c>
      <c r="I54" s="120" t="s">
        <v>453</v>
      </c>
      <c r="J54" s="120" t="s">
        <v>973</v>
      </c>
      <c r="K54" s="118">
        <v>90448995</v>
      </c>
      <c r="L54" s="123" t="s">
        <v>1148</v>
      </c>
      <c r="M54" s="178">
        <v>1</v>
      </c>
      <c r="N54" s="123" t="s">
        <v>27</v>
      </c>
      <c r="O54" s="123" t="s">
        <v>1148</v>
      </c>
      <c r="P54" s="81"/>
    </row>
    <row r="55" spans="1:16" s="7" customFormat="1" ht="24.75" customHeight="1" outlineLevel="1" x14ac:dyDescent="0.25">
      <c r="A55" s="141">
        <v>8</v>
      </c>
      <c r="B55" s="121" t="s">
        <v>2704</v>
      </c>
      <c r="C55" s="123" t="s">
        <v>31</v>
      </c>
      <c r="D55" s="120" t="s">
        <v>2711</v>
      </c>
      <c r="E55" s="142">
        <v>42401</v>
      </c>
      <c r="F55" s="142">
        <v>42521</v>
      </c>
      <c r="G55" s="169">
        <f t="shared" si="1"/>
        <v>4</v>
      </c>
      <c r="H55" s="121" t="s">
        <v>2735</v>
      </c>
      <c r="I55" s="120" t="s">
        <v>453</v>
      </c>
      <c r="J55" s="120" t="s">
        <v>971</v>
      </c>
      <c r="K55" s="118">
        <v>335094242</v>
      </c>
      <c r="L55" s="123" t="s">
        <v>1148</v>
      </c>
      <c r="M55" s="178">
        <v>1</v>
      </c>
      <c r="N55" s="123" t="s">
        <v>27</v>
      </c>
      <c r="O55" s="123" t="s">
        <v>1148</v>
      </c>
      <c r="P55" s="81"/>
    </row>
    <row r="56" spans="1:16" s="7" customFormat="1" ht="24.75" customHeight="1" outlineLevel="1" x14ac:dyDescent="0.25">
      <c r="A56" s="141">
        <v>9</v>
      </c>
      <c r="B56" s="121" t="s">
        <v>2704</v>
      </c>
      <c r="C56" s="123" t="s">
        <v>31</v>
      </c>
      <c r="D56" s="120" t="s">
        <v>2712</v>
      </c>
      <c r="E56" s="142">
        <v>42004</v>
      </c>
      <c r="F56" s="142">
        <v>42369</v>
      </c>
      <c r="G56" s="169">
        <f t="shared" si="1"/>
        <v>12.166666666666666</v>
      </c>
      <c r="H56" s="121" t="s">
        <v>2736</v>
      </c>
      <c r="I56" s="120" t="s">
        <v>453</v>
      </c>
      <c r="J56" s="120" t="s">
        <v>971</v>
      </c>
      <c r="K56" s="118">
        <v>2873474656</v>
      </c>
      <c r="L56" s="123" t="s">
        <v>1148</v>
      </c>
      <c r="M56" s="178">
        <v>1</v>
      </c>
      <c r="N56" s="123" t="s">
        <v>27</v>
      </c>
      <c r="O56" s="123" t="s">
        <v>26</v>
      </c>
      <c r="P56" s="81"/>
    </row>
    <row r="57" spans="1:16" s="7" customFormat="1" ht="24.75" customHeight="1" outlineLevel="1" x14ac:dyDescent="0.25">
      <c r="A57" s="141">
        <v>10</v>
      </c>
      <c r="B57" s="121" t="s">
        <v>2704</v>
      </c>
      <c r="C57" s="123" t="s">
        <v>31</v>
      </c>
      <c r="D57" s="120" t="s">
        <v>2712</v>
      </c>
      <c r="E57" s="142">
        <v>42004</v>
      </c>
      <c r="F57" s="142">
        <v>42369</v>
      </c>
      <c r="G57" s="169">
        <f t="shared" si="1"/>
        <v>12.166666666666666</v>
      </c>
      <c r="H57" s="121" t="s">
        <v>2736</v>
      </c>
      <c r="I57" s="120" t="s">
        <v>453</v>
      </c>
      <c r="J57" s="120" t="s">
        <v>973</v>
      </c>
      <c r="K57" s="118">
        <v>2873474656</v>
      </c>
      <c r="L57" s="123" t="s">
        <v>1148</v>
      </c>
      <c r="M57" s="178">
        <v>1</v>
      </c>
      <c r="N57" s="123" t="s">
        <v>27</v>
      </c>
      <c r="O57" s="123" t="s">
        <v>26</v>
      </c>
      <c r="P57" s="81"/>
    </row>
    <row r="58" spans="1:16" s="7" customFormat="1" ht="24.75" customHeight="1" outlineLevel="1" x14ac:dyDescent="0.25">
      <c r="A58" s="141">
        <v>11</v>
      </c>
      <c r="B58" s="121" t="s">
        <v>2704</v>
      </c>
      <c r="C58" s="123" t="s">
        <v>31</v>
      </c>
      <c r="D58" s="120" t="s">
        <v>2713</v>
      </c>
      <c r="E58" s="142">
        <v>42522</v>
      </c>
      <c r="F58" s="142">
        <v>42719</v>
      </c>
      <c r="G58" s="169">
        <f t="shared" si="1"/>
        <v>6.5666666666666664</v>
      </c>
      <c r="H58" s="121" t="s">
        <v>2737</v>
      </c>
      <c r="I58" s="120" t="s">
        <v>453</v>
      </c>
      <c r="J58" s="120" t="s">
        <v>971</v>
      </c>
      <c r="K58" s="122">
        <v>636073682</v>
      </c>
      <c r="L58" s="123" t="s">
        <v>1148</v>
      </c>
      <c r="M58" s="178">
        <v>1</v>
      </c>
      <c r="N58" s="123" t="s">
        <v>27</v>
      </c>
      <c r="O58" s="123" t="s">
        <v>26</v>
      </c>
      <c r="P58" s="81"/>
    </row>
    <row r="59" spans="1:16" s="7" customFormat="1" ht="24.75" customHeight="1" outlineLevel="1" x14ac:dyDescent="0.25">
      <c r="A59" s="141">
        <v>12</v>
      </c>
      <c r="B59" s="121" t="s">
        <v>2704</v>
      </c>
      <c r="C59" s="123" t="s">
        <v>31</v>
      </c>
      <c r="D59" s="120" t="s">
        <v>2714</v>
      </c>
      <c r="E59" s="142">
        <v>42719</v>
      </c>
      <c r="F59" s="142">
        <v>43084</v>
      </c>
      <c r="G59" s="169">
        <f t="shared" si="1"/>
        <v>12.166666666666666</v>
      </c>
      <c r="H59" s="121" t="s">
        <v>2738</v>
      </c>
      <c r="I59" s="120" t="s">
        <v>453</v>
      </c>
      <c r="J59" s="120" t="s">
        <v>963</v>
      </c>
      <c r="K59" s="122">
        <v>814370828</v>
      </c>
      <c r="L59" s="123" t="s">
        <v>1148</v>
      </c>
      <c r="M59" s="178" t="s">
        <v>2739</v>
      </c>
      <c r="N59" s="123" t="s">
        <v>27</v>
      </c>
      <c r="O59" s="123" t="s">
        <v>26</v>
      </c>
      <c r="P59" s="81"/>
    </row>
    <row r="60" spans="1:16" s="7" customFormat="1" ht="24.75" customHeight="1" outlineLevel="1" x14ac:dyDescent="0.25">
      <c r="A60" s="141">
        <v>13</v>
      </c>
      <c r="B60" s="121" t="s">
        <v>2704</v>
      </c>
      <c r="C60" s="123" t="s">
        <v>31</v>
      </c>
      <c r="D60" s="120" t="s">
        <v>2715</v>
      </c>
      <c r="E60" s="142">
        <v>43085</v>
      </c>
      <c r="F60" s="142">
        <v>43312</v>
      </c>
      <c r="G60" s="169">
        <f t="shared" si="1"/>
        <v>7.5666666666666664</v>
      </c>
      <c r="H60" s="121" t="s">
        <v>2740</v>
      </c>
      <c r="I60" s="120" t="s">
        <v>208</v>
      </c>
      <c r="J60" s="120" t="s">
        <v>210</v>
      </c>
      <c r="K60" s="122">
        <v>1346771845</v>
      </c>
      <c r="L60" s="123" t="s">
        <v>1148</v>
      </c>
      <c r="M60" s="178">
        <v>1</v>
      </c>
      <c r="N60" s="123" t="s">
        <v>27</v>
      </c>
      <c r="O60" s="123" t="s">
        <v>1148</v>
      </c>
      <c r="P60" s="81"/>
    </row>
    <row r="61" spans="1:16" s="7" customFormat="1" ht="24.75" customHeight="1" outlineLevel="1" x14ac:dyDescent="0.25">
      <c r="A61" s="141">
        <v>14</v>
      </c>
      <c r="B61" s="121" t="s">
        <v>2704</v>
      </c>
      <c r="C61" s="123" t="s">
        <v>31</v>
      </c>
      <c r="D61" s="120" t="s">
        <v>2716</v>
      </c>
      <c r="E61" s="142">
        <v>43487</v>
      </c>
      <c r="F61" s="142">
        <v>43738</v>
      </c>
      <c r="G61" s="169">
        <f t="shared" si="1"/>
        <v>8.3666666666666671</v>
      </c>
      <c r="H61" s="121" t="s">
        <v>2741</v>
      </c>
      <c r="I61" s="120" t="s">
        <v>208</v>
      </c>
      <c r="J61" s="120" t="s">
        <v>210</v>
      </c>
      <c r="K61" s="122">
        <v>2220408559</v>
      </c>
      <c r="L61" s="123" t="s">
        <v>1148</v>
      </c>
      <c r="M61" s="178">
        <v>1</v>
      </c>
      <c r="N61" s="123" t="s">
        <v>27</v>
      </c>
      <c r="O61" s="123" t="s">
        <v>26</v>
      </c>
      <c r="P61" s="81"/>
    </row>
    <row r="62" spans="1:16" s="7" customFormat="1" ht="24.75" customHeight="1" outlineLevel="1" x14ac:dyDescent="0.25">
      <c r="A62" s="141">
        <v>15</v>
      </c>
      <c r="B62" s="121" t="s">
        <v>2704</v>
      </c>
      <c r="C62" s="123" t="s">
        <v>31</v>
      </c>
      <c r="D62" s="120" t="s">
        <v>2717</v>
      </c>
      <c r="E62" s="142">
        <v>43081</v>
      </c>
      <c r="F62" s="142">
        <v>43312</v>
      </c>
      <c r="G62" s="169">
        <f t="shared" si="1"/>
        <v>7.7</v>
      </c>
      <c r="H62" s="121" t="s">
        <v>2742</v>
      </c>
      <c r="I62" s="120" t="s">
        <v>220</v>
      </c>
      <c r="J62" s="120" t="s">
        <v>505</v>
      </c>
      <c r="K62" s="122">
        <v>763752448</v>
      </c>
      <c r="L62" s="123" t="s">
        <v>1148</v>
      </c>
      <c r="M62" s="178">
        <v>1</v>
      </c>
      <c r="N62" s="123" t="s">
        <v>27</v>
      </c>
      <c r="O62" s="123" t="s">
        <v>1148</v>
      </c>
      <c r="P62" s="81"/>
    </row>
    <row r="63" spans="1:16" s="7" customFormat="1" ht="24.75" customHeight="1" outlineLevel="1" x14ac:dyDescent="0.25">
      <c r="A63" s="141">
        <v>16</v>
      </c>
      <c r="B63" s="121" t="s">
        <v>2704</v>
      </c>
      <c r="C63" s="123" t="s">
        <v>31</v>
      </c>
      <c r="D63" s="120" t="s">
        <v>2718</v>
      </c>
      <c r="E63" s="142">
        <v>43081</v>
      </c>
      <c r="F63" s="142">
        <v>43312</v>
      </c>
      <c r="G63" s="169">
        <f t="shared" si="1"/>
        <v>7.7</v>
      </c>
      <c r="H63" s="121" t="s">
        <v>2742</v>
      </c>
      <c r="I63" s="120" t="s">
        <v>220</v>
      </c>
      <c r="J63" s="120" t="s">
        <v>487</v>
      </c>
      <c r="K63" s="122">
        <v>2391208578</v>
      </c>
      <c r="L63" s="123" t="s">
        <v>1148</v>
      </c>
      <c r="M63" s="178">
        <v>1</v>
      </c>
      <c r="N63" s="123" t="s">
        <v>27</v>
      </c>
      <c r="O63" s="123" t="s">
        <v>26</v>
      </c>
      <c r="P63" s="81"/>
    </row>
    <row r="64" spans="1:16" s="7" customFormat="1" ht="24.75" customHeight="1" outlineLevel="1" x14ac:dyDescent="0.25">
      <c r="A64" s="141">
        <v>17</v>
      </c>
      <c r="B64" s="121" t="s">
        <v>2704</v>
      </c>
      <c r="C64" s="123" t="s">
        <v>31</v>
      </c>
      <c r="D64" s="120" t="s">
        <v>2719</v>
      </c>
      <c r="E64" s="142">
        <v>43405</v>
      </c>
      <c r="F64" s="142">
        <v>43441</v>
      </c>
      <c r="G64" s="169">
        <f t="shared" si="1"/>
        <v>1.2</v>
      </c>
      <c r="H64" s="121" t="s">
        <v>2743</v>
      </c>
      <c r="I64" s="120" t="s">
        <v>208</v>
      </c>
      <c r="J64" s="120" t="s">
        <v>210</v>
      </c>
      <c r="K64" s="122">
        <v>279781871</v>
      </c>
      <c r="L64" s="123" t="s">
        <v>1148</v>
      </c>
      <c r="M64" s="178">
        <v>1</v>
      </c>
      <c r="N64" s="123" t="s">
        <v>27</v>
      </c>
      <c r="O64" s="123" t="s">
        <v>1148</v>
      </c>
      <c r="P64" s="81"/>
    </row>
    <row r="65" spans="1:16" s="7" customFormat="1" ht="24.75" customHeight="1" outlineLevel="1" x14ac:dyDescent="0.25">
      <c r="A65" s="141">
        <v>18</v>
      </c>
      <c r="B65" s="121" t="s">
        <v>2704</v>
      </c>
      <c r="C65" s="123" t="s">
        <v>31</v>
      </c>
      <c r="D65" s="120" t="s">
        <v>2720</v>
      </c>
      <c r="E65" s="142">
        <v>43085</v>
      </c>
      <c r="F65" s="142">
        <v>43312</v>
      </c>
      <c r="G65" s="169">
        <f t="shared" si="1"/>
        <v>7.5666666666666664</v>
      </c>
      <c r="H65" s="121" t="s">
        <v>2744</v>
      </c>
      <c r="I65" s="120" t="s">
        <v>220</v>
      </c>
      <c r="J65" s="120" t="s">
        <v>505</v>
      </c>
      <c r="K65" s="122">
        <v>587764855</v>
      </c>
      <c r="L65" s="123" t="s">
        <v>1148</v>
      </c>
      <c r="M65" s="178">
        <v>1</v>
      </c>
      <c r="N65" s="123" t="s">
        <v>27</v>
      </c>
      <c r="O65" s="123" t="s">
        <v>1148</v>
      </c>
      <c r="P65" s="81"/>
    </row>
    <row r="66" spans="1:16" s="7" customFormat="1" ht="24.75" customHeight="1" outlineLevel="1" x14ac:dyDescent="0.25">
      <c r="A66" s="141">
        <v>19</v>
      </c>
      <c r="B66" s="121" t="s">
        <v>2704</v>
      </c>
      <c r="C66" s="123" t="s">
        <v>31</v>
      </c>
      <c r="D66" s="120" t="s">
        <v>2721</v>
      </c>
      <c r="E66" s="142">
        <v>43087</v>
      </c>
      <c r="F66" s="142">
        <v>43312</v>
      </c>
      <c r="G66" s="169">
        <f t="shared" si="1"/>
        <v>7.5</v>
      </c>
      <c r="H66" s="121" t="s">
        <v>2744</v>
      </c>
      <c r="I66" s="120" t="s">
        <v>220</v>
      </c>
      <c r="J66" s="120" t="s">
        <v>497</v>
      </c>
      <c r="K66" s="122">
        <v>1123239539</v>
      </c>
      <c r="L66" s="123" t="s">
        <v>1148</v>
      </c>
      <c r="M66" s="178">
        <v>1</v>
      </c>
      <c r="N66" s="123" t="s">
        <v>27</v>
      </c>
      <c r="O66" s="123" t="s">
        <v>1148</v>
      </c>
      <c r="P66" s="81"/>
    </row>
    <row r="67" spans="1:16" s="7" customFormat="1" ht="24.75" customHeight="1" outlineLevel="1" x14ac:dyDescent="0.25">
      <c r="A67" s="141">
        <v>20</v>
      </c>
      <c r="B67" s="121" t="s">
        <v>2704</v>
      </c>
      <c r="C67" s="123" t="s">
        <v>31</v>
      </c>
      <c r="D67" s="120" t="s">
        <v>2722</v>
      </c>
      <c r="E67" s="142">
        <v>43085</v>
      </c>
      <c r="F67" s="142">
        <v>43312</v>
      </c>
      <c r="G67" s="169">
        <f t="shared" ref="G67:G82" si="2">IF(AND(E67&lt;&gt;"",F67&lt;&gt;""),((F67-E67)/30),"")</f>
        <v>7.5666666666666664</v>
      </c>
      <c r="H67" s="121" t="s">
        <v>2744</v>
      </c>
      <c r="I67" s="120" t="s">
        <v>220</v>
      </c>
      <c r="J67" s="120" t="s">
        <v>507</v>
      </c>
      <c r="K67" s="122">
        <v>1615006328</v>
      </c>
      <c r="L67" s="123" t="s">
        <v>1148</v>
      </c>
      <c r="M67" s="178">
        <v>1</v>
      </c>
      <c r="N67" s="123" t="s">
        <v>27</v>
      </c>
      <c r="O67" s="123" t="s">
        <v>1148</v>
      </c>
      <c r="P67" s="81"/>
    </row>
    <row r="68" spans="1:16" s="7" customFormat="1" ht="24.75" customHeight="1" outlineLevel="1" x14ac:dyDescent="0.25">
      <c r="A68" s="141">
        <v>21</v>
      </c>
      <c r="B68" s="121" t="s">
        <v>2704</v>
      </c>
      <c r="C68" s="123" t="s">
        <v>31</v>
      </c>
      <c r="D68" s="120" t="s">
        <v>2723</v>
      </c>
      <c r="E68" s="142">
        <v>38016</v>
      </c>
      <c r="F68" s="142">
        <v>38383</v>
      </c>
      <c r="G68" s="169">
        <f t="shared" si="2"/>
        <v>12.233333333333333</v>
      </c>
      <c r="H68" s="121" t="s">
        <v>2745</v>
      </c>
      <c r="I68" s="120" t="s">
        <v>208</v>
      </c>
      <c r="J68" s="120" t="s">
        <v>211</v>
      </c>
      <c r="K68" s="122">
        <v>170697315</v>
      </c>
      <c r="L68" s="123" t="s">
        <v>1148</v>
      </c>
      <c r="M68" s="178">
        <v>1</v>
      </c>
      <c r="N68" s="123" t="s">
        <v>27</v>
      </c>
      <c r="O68" s="123" t="s">
        <v>1148</v>
      </c>
      <c r="P68" s="81"/>
    </row>
    <row r="69" spans="1:16" s="7" customFormat="1" ht="24.75" customHeight="1" outlineLevel="1" x14ac:dyDescent="0.25">
      <c r="A69" s="141">
        <v>22</v>
      </c>
      <c r="B69" s="121" t="s">
        <v>2704</v>
      </c>
      <c r="C69" s="123" t="s">
        <v>31</v>
      </c>
      <c r="D69" s="120" t="s">
        <v>2723</v>
      </c>
      <c r="E69" s="142">
        <v>38016</v>
      </c>
      <c r="F69" s="142">
        <v>38383</v>
      </c>
      <c r="G69" s="169">
        <f t="shared" si="2"/>
        <v>12.233333333333333</v>
      </c>
      <c r="H69" s="121" t="s">
        <v>2745</v>
      </c>
      <c r="I69" s="120" t="s">
        <v>208</v>
      </c>
      <c r="J69" s="120" t="s">
        <v>226</v>
      </c>
      <c r="K69" s="122">
        <v>170697315</v>
      </c>
      <c r="L69" s="123" t="s">
        <v>1148</v>
      </c>
      <c r="M69" s="178">
        <v>1</v>
      </c>
      <c r="N69" s="123" t="s">
        <v>27</v>
      </c>
      <c r="O69" s="123" t="s">
        <v>1148</v>
      </c>
      <c r="P69" s="81"/>
    </row>
    <row r="70" spans="1:16" s="7" customFormat="1" ht="24.75" customHeight="1" outlineLevel="1" x14ac:dyDescent="0.25">
      <c r="A70" s="141">
        <v>23</v>
      </c>
      <c r="B70" s="121" t="s">
        <v>2704</v>
      </c>
      <c r="C70" s="123" t="s">
        <v>31</v>
      </c>
      <c r="D70" s="120" t="s">
        <v>2724</v>
      </c>
      <c r="E70" s="142">
        <v>39481</v>
      </c>
      <c r="F70" s="142">
        <v>39813</v>
      </c>
      <c r="G70" s="169">
        <f t="shared" si="2"/>
        <v>11.066666666666666</v>
      </c>
      <c r="H70" s="121" t="s">
        <v>2746</v>
      </c>
      <c r="I70" s="120" t="s">
        <v>453</v>
      </c>
      <c r="J70" s="120" t="s">
        <v>983</v>
      </c>
      <c r="K70" s="122">
        <v>77694355</v>
      </c>
      <c r="L70" s="123" t="s">
        <v>1148</v>
      </c>
      <c r="M70" s="178">
        <v>1</v>
      </c>
      <c r="N70" s="123" t="s">
        <v>27</v>
      </c>
      <c r="O70" s="123" t="s">
        <v>1148</v>
      </c>
      <c r="P70" s="81"/>
    </row>
    <row r="71" spans="1:16" s="7" customFormat="1" ht="24.75" customHeight="1" outlineLevel="1" x14ac:dyDescent="0.25">
      <c r="A71" s="141">
        <v>24</v>
      </c>
      <c r="B71" s="121" t="s">
        <v>2704</v>
      </c>
      <c r="C71" s="123" t="s">
        <v>31</v>
      </c>
      <c r="D71" s="120" t="s">
        <v>2725</v>
      </c>
      <c r="E71" s="142">
        <v>42720</v>
      </c>
      <c r="F71" s="142">
        <v>43084</v>
      </c>
      <c r="G71" s="169">
        <f t="shared" si="2"/>
        <v>12.133333333333333</v>
      </c>
      <c r="H71" s="121" t="s">
        <v>2747</v>
      </c>
      <c r="I71" s="120" t="s">
        <v>220</v>
      </c>
      <c r="J71" s="120" t="s">
        <v>507</v>
      </c>
      <c r="K71" s="122">
        <v>2418327396</v>
      </c>
      <c r="L71" s="123" t="s">
        <v>1148</v>
      </c>
      <c r="M71" s="178">
        <v>1</v>
      </c>
      <c r="N71" s="123" t="s">
        <v>27</v>
      </c>
      <c r="O71" s="123" t="s">
        <v>1148</v>
      </c>
      <c r="P71" s="81"/>
    </row>
    <row r="72" spans="1:16" s="7" customFormat="1" ht="24.75" customHeight="1" outlineLevel="1" x14ac:dyDescent="0.25">
      <c r="A72" s="141">
        <v>25</v>
      </c>
      <c r="B72" s="121" t="s">
        <v>2704</v>
      </c>
      <c r="C72" s="123" t="s">
        <v>31</v>
      </c>
      <c r="D72" s="120" t="s">
        <v>2726</v>
      </c>
      <c r="E72" s="142">
        <v>42720</v>
      </c>
      <c r="F72" s="142">
        <v>43084</v>
      </c>
      <c r="G72" s="169">
        <f t="shared" si="2"/>
        <v>12.133333333333333</v>
      </c>
      <c r="H72" s="121" t="s">
        <v>2747</v>
      </c>
      <c r="I72" s="120" t="s">
        <v>220</v>
      </c>
      <c r="J72" s="120" t="s">
        <v>505</v>
      </c>
      <c r="K72" s="122">
        <v>865597970</v>
      </c>
      <c r="L72" s="123" t="s">
        <v>1148</v>
      </c>
      <c r="M72" s="178">
        <v>1</v>
      </c>
      <c r="N72" s="123" t="s">
        <v>27</v>
      </c>
      <c r="O72" s="123" t="s">
        <v>1148</v>
      </c>
      <c r="P72" s="81"/>
    </row>
    <row r="73" spans="1:16" s="7" customFormat="1" ht="24.75" customHeight="1" outlineLevel="1" x14ac:dyDescent="0.25">
      <c r="A73" s="141">
        <v>26</v>
      </c>
      <c r="B73" s="121" t="s">
        <v>2704</v>
      </c>
      <c r="C73" s="123" t="s">
        <v>31</v>
      </c>
      <c r="D73" s="120" t="s">
        <v>2727</v>
      </c>
      <c r="E73" s="142">
        <v>42720</v>
      </c>
      <c r="F73" s="142">
        <v>43084</v>
      </c>
      <c r="G73" s="169">
        <f t="shared" si="2"/>
        <v>12.133333333333333</v>
      </c>
      <c r="H73" s="121" t="s">
        <v>2748</v>
      </c>
      <c r="I73" s="120" t="s">
        <v>220</v>
      </c>
      <c r="J73" s="120" t="s">
        <v>505</v>
      </c>
      <c r="K73" s="122">
        <v>1305365348</v>
      </c>
      <c r="L73" s="123" t="s">
        <v>1148</v>
      </c>
      <c r="M73" s="178">
        <v>1</v>
      </c>
      <c r="N73" s="123" t="s">
        <v>27</v>
      </c>
      <c r="O73" s="123" t="s">
        <v>1148</v>
      </c>
      <c r="P73" s="81"/>
    </row>
    <row r="74" spans="1:16" s="7" customFormat="1" ht="24.75" customHeight="1" outlineLevel="1" x14ac:dyDescent="0.25">
      <c r="A74" s="141">
        <v>27</v>
      </c>
      <c r="B74" s="121" t="s">
        <v>2704</v>
      </c>
      <c r="C74" s="123" t="s">
        <v>31</v>
      </c>
      <c r="D74" s="120" t="s">
        <v>2728</v>
      </c>
      <c r="E74" s="142">
        <v>42522</v>
      </c>
      <c r="F74" s="142">
        <v>42719</v>
      </c>
      <c r="G74" s="169">
        <f t="shared" si="2"/>
        <v>6.5666666666666664</v>
      </c>
      <c r="H74" s="121" t="s">
        <v>2749</v>
      </c>
      <c r="I74" s="120" t="s">
        <v>453</v>
      </c>
      <c r="J74" s="120" t="s">
        <v>971</v>
      </c>
      <c r="K74" s="122">
        <v>636073682</v>
      </c>
      <c r="L74" s="123" t="s">
        <v>1148</v>
      </c>
      <c r="M74" s="178">
        <v>1</v>
      </c>
      <c r="N74" s="123" t="s">
        <v>27</v>
      </c>
      <c r="O74" s="123" t="s">
        <v>1148</v>
      </c>
      <c r="P74" s="81"/>
    </row>
    <row r="75" spans="1:16" s="7" customFormat="1" ht="24.75" customHeight="1" outlineLevel="1" x14ac:dyDescent="0.25">
      <c r="A75" s="141">
        <v>28</v>
      </c>
      <c r="B75" s="121" t="s">
        <v>2704</v>
      </c>
      <c r="C75" s="123" t="s">
        <v>31</v>
      </c>
      <c r="D75" s="120" t="s">
        <v>2729</v>
      </c>
      <c r="E75" s="142">
        <v>43922</v>
      </c>
      <c r="F75" s="142">
        <v>44165</v>
      </c>
      <c r="G75" s="169">
        <f t="shared" si="2"/>
        <v>8.1</v>
      </c>
      <c r="H75" s="121" t="s">
        <v>2750</v>
      </c>
      <c r="I75" s="120" t="s">
        <v>208</v>
      </c>
      <c r="J75" s="120" t="s">
        <v>226</v>
      </c>
      <c r="K75" s="122">
        <v>523644458</v>
      </c>
      <c r="L75" s="123" t="s">
        <v>1148</v>
      </c>
      <c r="M75" s="178">
        <v>1</v>
      </c>
      <c r="N75" s="123" t="s">
        <v>2639</v>
      </c>
      <c r="O75" s="123" t="s">
        <v>1148</v>
      </c>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6"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HYPERLINK("#Integrante_2!A1","INICIO")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t="s">
        <v>2751</v>
      </c>
      <c r="E114" s="142">
        <v>43885</v>
      </c>
      <c r="F114" s="142">
        <v>44196</v>
      </c>
      <c r="G114" s="169">
        <f>IF(AND(E114&lt;&gt;"",F114&lt;&gt;""),((F114-E114)/30),"")</f>
        <v>10.366666666666667</v>
      </c>
      <c r="H114" s="121" t="s">
        <v>2753</v>
      </c>
      <c r="I114" s="120" t="s">
        <v>208</v>
      </c>
      <c r="J114" s="120" t="s">
        <v>210</v>
      </c>
      <c r="K114" s="122">
        <v>4546662187</v>
      </c>
      <c r="L114" s="102">
        <f>+IF(AND(K114&gt;0,O114="Ejecución"),(K114/877802)*Tabla283[[#This Row],[% participación]],IF(AND(K114&gt;0,O114&lt;&gt;"Ejecución"),"-",""))</f>
        <v>5179.5988013242168</v>
      </c>
      <c r="M114" s="123" t="s">
        <v>2693</v>
      </c>
      <c r="N114" s="178">
        <v>1</v>
      </c>
      <c r="O114" s="174" t="s">
        <v>1150</v>
      </c>
      <c r="P114" s="80"/>
    </row>
    <row r="115" spans="1:16" s="6" customFormat="1" ht="24.75" customHeight="1" x14ac:dyDescent="0.25">
      <c r="A115" s="140">
        <v>2</v>
      </c>
      <c r="B115" s="172" t="s">
        <v>2671</v>
      </c>
      <c r="C115" s="173" t="s">
        <v>31</v>
      </c>
      <c r="D115" s="120" t="s">
        <v>2752</v>
      </c>
      <c r="E115" s="142">
        <v>44174</v>
      </c>
      <c r="F115" s="142">
        <v>44773</v>
      </c>
      <c r="G115" s="169">
        <f t="shared" ref="G115:G160" si="3">IF(AND(E115&lt;&gt;"",F115&lt;&gt;""),((F115-E115)/30),"")</f>
        <v>19.966666666666665</v>
      </c>
      <c r="H115" s="121" t="s">
        <v>2750</v>
      </c>
      <c r="I115" s="120" t="s">
        <v>208</v>
      </c>
      <c r="J115" s="120" t="s">
        <v>226</v>
      </c>
      <c r="K115" s="68">
        <v>1661048033</v>
      </c>
      <c r="L115" s="102">
        <f>+IF(AND(K115&gt;0,O115="Ejecución"),(K115/877802)*Tabla283[[#This Row],[% participación]],IF(AND(K115&gt;0,O115&lt;&gt;"Ejecución"),"-",""))</f>
        <v>1892.2809847778883</v>
      </c>
      <c r="M115" s="123" t="s">
        <v>2693</v>
      </c>
      <c r="N115" s="178">
        <v>1</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+IF(AND(K116&gt;0,O116="Ejecución"),(K116/877802)*Tabla283[[#This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+IF(AND(K117&gt;0,O117="Ejecución"),(K117/877802)*Tabla283[[#This Row],[% participación]],IF(AND(K117&gt;0,O117&lt;&gt;"Ejecución"),"-",""))</f>
        <v/>
      </c>
      <c r="M117" s="123"/>
      <c r="N117" s="178"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+IF(AND(K118&gt;0,O118="Ejecución"),(K118/877802)*Tabla283[[#This Row],[% participación]],IF(AND(K118&gt;0,O118&lt;&gt;"Ejecución"),"-",""))</f>
        <v/>
      </c>
      <c r="M118" s="123"/>
      <c r="N118" s="178"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+IF(AND(K119&gt;0,O119="Ejecución"),(K119/877802)*Tabla283[[#This Row],[% participación]],IF(AND(K119&gt;0,O119&lt;&gt;"Ejecución"),"-",""))</f>
        <v/>
      </c>
      <c r="M119" s="123"/>
      <c r="N119" s="178"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+IF(AND(K120&gt;0,O120="Ejecución"),(K120/877802)*Tabla283[[#This Row],[% participación]],IF(AND(K120&gt;0,O120&lt;&gt;"Ejecución"),"-",""))</f>
        <v/>
      </c>
      <c r="M120" s="123"/>
      <c r="N120" s="178"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+IF(AND(K121&gt;0,O121="Ejecución"),(K121/877802)*Tabla283[[#This Row],[% participación]],IF(AND(K121&gt;0,O121&lt;&gt;"Ejecución"),"-",""))</f>
        <v/>
      </c>
      <c r="M121" s="123"/>
      <c r="N121" s="178"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+IF(AND(K122&gt;0,O122="Ejecución"),(K122/877802)*Tabla283[[#This Row],[% participación]],IF(AND(K122&gt;0,O122&lt;&gt;"Ejecución"),"-",""))</f>
        <v/>
      </c>
      <c r="M122" s="123"/>
      <c r="N122" s="178"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+IF(AND(K123&gt;0,O123="Ejecución"),(K123/877802)*Tabla283[[#This Row],[% participación]],IF(AND(K123&gt;0,O123&lt;&gt;"Ejecución"),"-",""))</f>
        <v/>
      </c>
      <c r="M123" s="123"/>
      <c r="N123" s="178"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+IF(AND(K124&gt;0,O124="Ejecución"),(K124/877802)*Tabla283[[#This Row],[% participación]],IF(AND(K124&gt;0,O124&lt;&gt;"Ejecución"),"-",""))</f>
        <v/>
      </c>
      <c r="M124" s="123"/>
      <c r="N124" s="178"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+IF(AND(K125&gt;0,O125="Ejecución"),(K125/877802)*Tabla283[[#This Row],[% participación]],IF(AND(K125&gt;0,O125&lt;&gt;"Ejecución"),"-",""))</f>
        <v/>
      </c>
      <c r="M125" s="123"/>
      <c r="N125" s="178"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+IF(AND(K126&gt;0,O126="Ejecución"),(K126/877802)*Tabla283[[#This Row],[% participación]],IF(AND(K126&gt;0,O126&lt;&gt;"Ejecución"),"-",""))</f>
        <v/>
      </c>
      <c r="M126" s="123"/>
      <c r="N126" s="178"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+IF(AND(K127&gt;0,O127="Ejecución"),(K127/877802)*Tabla283[[#This Row],[% participación]],IF(AND(K127&gt;0,O127&lt;&gt;"Ejecución"),"-",""))</f>
        <v/>
      </c>
      <c r="M127" s="123"/>
      <c r="N127" s="178"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+IF(AND(K128&gt;0,O128="Ejecución"),(K128/877802)*Tabla283[[#This Row],[% participación]],IF(AND(K128&gt;0,O128&lt;&gt;"Ejecución"),"-",""))</f>
        <v/>
      </c>
      <c r="M128" s="123"/>
      <c r="N128" s="178"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+IF(AND(K129&gt;0,O129="Ejecución"),(K129/877802)*Tabla283[[#This Row],[% participación]],IF(AND(K129&gt;0,O129&lt;&gt;"Ejecución"),"-",""))</f>
        <v/>
      </c>
      <c r="M129" s="123"/>
      <c r="N129" s="178"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+IF(AND(K130&gt;0,O130="Ejecución"),(K130/877802)*Tabla283[[#This Row],[% participación]],IF(AND(K130&gt;0,O130&lt;&gt;"Ejecución"),"-",""))</f>
        <v/>
      </c>
      <c r="M130" s="123"/>
      <c r="N130" s="178"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+IF(AND(K131&gt;0,O131="Ejecución"),(K131/877802)*Tabla283[[#This Row],[% participación]],IF(AND(K131&gt;0,O131&lt;&gt;"Ejecución"),"-",""))</f>
        <v/>
      </c>
      <c r="M131" s="123"/>
      <c r="N131" s="178"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+IF(AND(K132&gt;0,O132="Ejecución"),(K132/877802)*Tabla283[[#This Row],[% participación]],IF(AND(K132&gt;0,O132&lt;&gt;"Ejecución"),"-",""))</f>
        <v/>
      </c>
      <c r="M132" s="123"/>
      <c r="N132" s="178"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+IF(AND(K133&gt;0,O133="Ejecución"),(K133/877802)*Tabla283[[#This Row],[% participación]],IF(AND(K133&gt;0,O133&lt;&gt;"Ejecución"),"-",""))</f>
        <v/>
      </c>
      <c r="M133" s="123"/>
      <c r="N133" s="178"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+IF(AND(K134&gt;0,O134="Ejecución"),(K134/877802)*Tabla283[[#This Row],[% participación]],IF(AND(K134&gt;0,O134&lt;&gt;"Ejecución"),"-",""))</f>
        <v/>
      </c>
      <c r="M134" s="123"/>
      <c r="N134" s="178" t="str">
        <f t="shared" si="4"/>
        <v/>
      </c>
      <c r="O134" s="174" t="s">
        <v>1150</v>
      </c>
      <c r="P134" s="81"/>
    </row>
    <row r="135" spans="1:16" s="7" customFormat="1" ht="24.75" customHeight="1" outlineLevel="1" x14ac:dyDescent="0.25">
      <c r="A135" s="141">
        <v>22</v>
      </c>
      <c r="B135" s="172" t="s">
        <v>2671</v>
      </c>
      <c r="C135" s="173" t="s">
        <v>31</v>
      </c>
      <c r="D135" s="120"/>
      <c r="E135" s="142"/>
      <c r="F135" s="142"/>
      <c r="G135" s="169" t="str">
        <f t="shared" si="3"/>
        <v/>
      </c>
      <c r="H135" s="121"/>
      <c r="I135" s="120"/>
      <c r="J135" s="120"/>
      <c r="K135" s="68"/>
      <c r="L135" s="102" t="str">
        <f>+IF(AND(K135&gt;0,O135="Ejecución"),(K135/877802)*Tabla283[[#This Row],[% participación]],IF(AND(K135&gt;0,O135&lt;&gt;"Ejecución"),"-",""))</f>
        <v/>
      </c>
      <c r="M135" s="123"/>
      <c r="N135" s="178" t="str">
        <f t="shared" si="4"/>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+IF(AND(K136&gt;0,O136="Ejecución"),(K136/877802)*Tabla283[[#This Row],[% participación]],IF(AND(K136&gt;0,O136&lt;&gt;"Ejecución"),"-",""))</f>
        <v/>
      </c>
      <c r="M136" s="123"/>
      <c r="N136" s="178"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+IF(AND(K137&gt;0,O137="Ejecución"),(K137/877802)*Tabla283[[#This Row],[% participación]],IF(AND(K137&gt;0,O137&lt;&gt;"Ejecución"),"-",""))</f>
        <v/>
      </c>
      <c r="M137" s="123"/>
      <c r="N137" s="178"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+IF(AND(K138&gt;0,O138="Ejecución"),(K138/877802)*Tabla283[[#This Row],[% participación]],IF(AND(K138&gt;0,O138&lt;&gt;"Ejecución"),"-",""))</f>
        <v/>
      </c>
      <c r="M138" s="123"/>
      <c r="N138" s="178"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+IF(AND(K139&gt;0,O139="Ejecución"),(K139/877802)*Tabla283[[#This Row],[% participación]],IF(AND(K139&gt;0,O139&lt;&gt;"Ejecución"),"-",""))</f>
        <v/>
      </c>
      <c r="M139" s="123"/>
      <c r="N139" s="178"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+IF(AND(K140&gt;0,O140="Ejecución"),(K140/877802)*Tabla283[[#This Row],[% participación]],IF(AND(K140&gt;0,O140&lt;&gt;"Ejecución"),"-",""))</f>
        <v/>
      </c>
      <c r="M140" s="123"/>
      <c r="N140" s="178"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+IF(AND(K141&gt;0,O141="Ejecución"),(K141/877802)*Tabla283[[#This Row],[% participación]],IF(AND(K141&gt;0,O141&lt;&gt;"Ejecución"),"-",""))</f>
        <v/>
      </c>
      <c r="M141" s="123"/>
      <c r="N141" s="178"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+IF(AND(K142&gt;0,O142="Ejecución"),(K142/877802)*Tabla283[[#This Row],[% participación]],IF(AND(K142&gt;0,O142&lt;&gt;"Ejecución"),"-",""))</f>
        <v/>
      </c>
      <c r="M142" s="123"/>
      <c r="N142" s="178"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+IF(AND(K143&gt;0,O143="Ejecución"),(K143/877802)*Tabla283[[#This Row],[% participación]],IF(AND(K143&gt;0,O143&lt;&gt;"Ejecución"),"-",""))</f>
        <v/>
      </c>
      <c r="M143" s="123"/>
      <c r="N143" s="178" t="str">
        <f t="shared" si="4"/>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+IF(AND(K144&gt;0,O144="Ejecución"),(K144/877802)*Tabla283[[#This Row],[% participación]],IF(AND(K144&gt;0,O144&lt;&gt;"Ejecución"),"-",""))</f>
        <v/>
      </c>
      <c r="M144" s="123"/>
      <c r="N144" s="178"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+IF(AND(K145&gt;0,O145="Ejecución"),(K145/877802)*Tabla283[[#This Row],[% participación]],IF(AND(K145&gt;0,O145&lt;&gt;"Ejecución"),"-",""))</f>
        <v/>
      </c>
      <c r="M145" s="123"/>
      <c r="N145" s="178"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+IF(AND(K146&gt;0,O146="Ejecución"),(K146/877802)*Tabla283[[#This Row],[% participación]],IF(AND(K146&gt;0,O146&lt;&gt;"Ejecución"),"-",""))</f>
        <v/>
      </c>
      <c r="M146" s="123"/>
      <c r="N146" s="178"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+IF(AND(K147&gt;0,O147="Ejecución"),(K147/877802)*Tabla283[[#This Row],[% participación]],IF(AND(K147&gt;0,O147&lt;&gt;"Ejecución"),"-",""))</f>
        <v/>
      </c>
      <c r="M147" s="123"/>
      <c r="N147" s="178"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+IF(AND(K148&gt;0,O148="Ejecución"),(K148/877802)*Tabla283[[#This Row],[% participación]],IF(AND(K148&gt;0,O148&lt;&gt;"Ejecución"),"-",""))</f>
        <v/>
      </c>
      <c r="M148" s="123"/>
      <c r="N148" s="178"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+IF(AND(K149&gt;0,O149="Ejecución"),(K149/877802)*Tabla283[[#This Row],[% participación]],IF(AND(K149&gt;0,O149&lt;&gt;"Ejecución"),"-",""))</f>
        <v/>
      </c>
      <c r="M149" s="123"/>
      <c r="N149" s="178"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+IF(AND(K150&gt;0,O150="Ejecución"),(K150/877802)*Tabla283[[#This Row],[% participación]],IF(AND(K150&gt;0,O150&lt;&gt;"Ejecución"),"-",""))</f>
        <v/>
      </c>
      <c r="M150" s="123"/>
      <c r="N150" s="178"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+IF(AND(K151&gt;0,O151="Ejecución"),(K151/877802)*Tabla283[[#This Row],[% participación]],IF(AND(K151&gt;0,O151&lt;&gt;"Ejecución"),"-",""))</f>
        <v/>
      </c>
      <c r="M151" s="123"/>
      <c r="N151" s="178"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+IF(AND(K152&gt;0,O152="Ejecución"),(K152/877802)*Tabla283[[#This Row],[% participación]],IF(AND(K152&gt;0,O152&lt;&gt;"Ejecución"),"-",""))</f>
        <v/>
      </c>
      <c r="M152" s="123"/>
      <c r="N152" s="178"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+IF(AND(K153&gt;0,O153="Ejecución"),(K153/877802)*Tabla283[[#This Row],[% participación]],IF(AND(K153&gt;0,O153&lt;&gt;"Ejecución"),"-",""))</f>
        <v/>
      </c>
      <c r="M153" s="123"/>
      <c r="N153" s="178" t="str">
        <f t="shared" si="4"/>
        <v/>
      </c>
      <c r="O153" s="174" t="s">
        <v>1150</v>
      </c>
      <c r="P153" s="81"/>
    </row>
    <row r="154" spans="1:16" s="7" customFormat="1" ht="24.75"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+IF(AND(K154&gt;0,O154="Ejecución"),(K154/877802)*Tabla283[[#This Row],[% participación]],IF(AND(K154&gt;0,O154&lt;&gt;"Ejecución"),"-",""))</f>
        <v/>
      </c>
      <c r="M154" s="123"/>
      <c r="N154" s="178"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+IF(AND(K155&gt;0,O155="Ejecución"),(K155/877802)*Tabla283[[#This Row],[% participación]],IF(AND(K155&gt;0,O155&lt;&gt;"Ejecución"),"-",""))</f>
        <v/>
      </c>
      <c r="M155" s="123"/>
      <c r="N155" s="178" t="str">
        <f t="shared" si="4"/>
        <v/>
      </c>
      <c r="O155" s="174" t="s">
        <v>1150</v>
      </c>
      <c r="P155" s="81"/>
    </row>
    <row r="156" spans="1:16" s="7" customFormat="1" ht="24"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+IF(AND(K156&gt;0,O156="Ejecución"),(K156/877802)*Tabla283[[#This Row],[% participación]],IF(AND(K156&gt;0,O156&lt;&gt;"Ejecución"),"-",""))</f>
        <v/>
      </c>
      <c r="M156" s="123"/>
      <c r="N156" s="178"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+IF(AND(K157&gt;0,O157="Ejecución"),(K157/877802)*Tabla283[[#This Row],[% participación]],IF(AND(K157&gt;0,O157&lt;&gt;"Ejecución"),"-",""))</f>
        <v/>
      </c>
      <c r="M157" s="123"/>
      <c r="N157" s="178" t="str">
        <f t="shared" si="4"/>
        <v/>
      </c>
      <c r="O157" s="174" t="s">
        <v>1150</v>
      </c>
      <c r="P157" s="81"/>
    </row>
    <row r="158" spans="1:16" s="7" customFormat="1" ht="24.75" customHeight="1" outlineLevel="1" x14ac:dyDescent="0.25">
      <c r="A158" s="141">
        <v>45</v>
      </c>
      <c r="B158" s="172" t="s">
        <v>2671</v>
      </c>
      <c r="C158" s="173" t="s">
        <v>31</v>
      </c>
      <c r="D158" s="120"/>
      <c r="E158" s="142"/>
      <c r="F158" s="142"/>
      <c r="G158" s="169" t="str">
        <f t="shared" si="3"/>
        <v/>
      </c>
      <c r="H158" s="121"/>
      <c r="I158" s="120"/>
      <c r="J158" s="120"/>
      <c r="K158" s="68"/>
      <c r="L158" s="102" t="str">
        <f>+IF(AND(K158&gt;0,O158="Ejecución"),(K158/877802)*Tabla283[[#This Row],[% participación]],IF(AND(K158&gt;0,O158&lt;&gt;"Ejecución"),"-",""))</f>
        <v/>
      </c>
      <c r="M158" s="123"/>
      <c r="N158" s="178" t="str">
        <f t="shared" si="4"/>
        <v/>
      </c>
      <c r="O158" s="174" t="s">
        <v>1150</v>
      </c>
      <c r="P158" s="81"/>
    </row>
    <row r="159" spans="1:16" s="7" customFormat="1" ht="24.75" customHeight="1" outlineLevel="1" x14ac:dyDescent="0.25">
      <c r="A159" s="141">
        <v>46</v>
      </c>
      <c r="B159" s="172" t="s">
        <v>2671</v>
      </c>
      <c r="C159" s="173" t="s">
        <v>31</v>
      </c>
      <c r="D159" s="120"/>
      <c r="E159" s="142"/>
      <c r="F159" s="142"/>
      <c r="G159" s="169" t="str">
        <f t="shared" si="3"/>
        <v/>
      </c>
      <c r="H159" s="121"/>
      <c r="I159" s="120"/>
      <c r="J159" s="120"/>
      <c r="K159" s="68"/>
      <c r="L159" s="102" t="str">
        <f>+IF(AND(K159&gt;0,O159="Ejecución"),(K159/877802)*Tabla283[[#This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2671</v>
      </c>
      <c r="C160" s="173" t="s">
        <v>31</v>
      </c>
      <c r="D160" s="120"/>
      <c r="E160" s="142"/>
      <c r="F160" s="142"/>
      <c r="G160" s="169" t="str">
        <f t="shared" si="3"/>
        <v/>
      </c>
      <c r="H160" s="121"/>
      <c r="I160" s="120"/>
      <c r="J160" s="120"/>
      <c r="K160" s="68"/>
      <c r="L160" s="102" t="str">
        <f>+IF(AND(K160&gt;0,O160="Ejecución"),(K160/877802)*Tabla283[[#This Row],[% participación]],IF(AND(K160&gt;0,O160&lt;&gt;"Ejecución"),"-",""))</f>
        <v/>
      </c>
      <c r="M160" s="123"/>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t="s">
        <v>2693</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2694</v>
      </c>
      <c r="E167" s="8"/>
      <c r="F167" s="5"/>
      <c r="G167" s="109" t="s">
        <v>2694</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82" t="str">
        <f>HYPERLINK("#Integrante_2!A1","INICIO")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61"/>
      <c r="T177" s="19"/>
      <c r="U177" s="19"/>
      <c r="V177" s="19"/>
      <c r="W177" s="19"/>
      <c r="X177" s="19"/>
      <c r="Y177" s="19"/>
      <c r="Z177" s="19"/>
      <c r="AA177" s="19"/>
      <c r="AB177" s="19"/>
    </row>
    <row r="178" spans="1:28" ht="23.25" x14ac:dyDescent="0.25">
      <c r="A178" s="9"/>
      <c r="B178" s="256"/>
      <c r="C178" s="257"/>
      <c r="D178" s="258"/>
      <c r="E178" s="161" t="s">
        <v>2621</v>
      </c>
      <c r="F178" s="161" t="s">
        <v>2622</v>
      </c>
      <c r="G178" s="161" t="s">
        <v>2623</v>
      </c>
      <c r="H178" s="5"/>
      <c r="I178" s="256"/>
      <c r="J178" s="257"/>
      <c r="K178" s="257"/>
      <c r="L178" s="258"/>
      <c r="M178" s="238" t="s">
        <v>2622</v>
      </c>
      <c r="O178" s="8"/>
      <c r="Q178" s="19"/>
      <c r="R178" s="19"/>
      <c r="S178" s="161" t="s">
        <v>2623</v>
      </c>
      <c r="T178" s="19"/>
      <c r="U178" s="19"/>
      <c r="V178" s="19"/>
      <c r="W178" s="19"/>
      <c r="X178" s="19"/>
      <c r="Y178" s="19"/>
      <c r="Z178" s="19"/>
      <c r="AA178" s="19"/>
      <c r="AB178" s="19"/>
    </row>
    <row r="179" spans="1:28" ht="23.25" x14ac:dyDescent="0.25">
      <c r="A179" s="9"/>
      <c r="B179" s="226" t="s">
        <v>2670</v>
      </c>
      <c r="C179" s="226"/>
      <c r="D179" s="226"/>
      <c r="E179" s="24">
        <v>0.02</v>
      </c>
      <c r="F179" s="175">
        <v>1.4999999999999999E-2</v>
      </c>
      <c r="G179" s="176">
        <f>IF(F179&gt;0,SUM(E179+F179),"")</f>
        <v>3.5000000000000003E-2</v>
      </c>
      <c r="H179" s="5"/>
      <c r="I179" s="217" t="s">
        <v>2674</v>
      </c>
      <c r="J179" s="218"/>
      <c r="K179" s="218"/>
      <c r="L179" s="219"/>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26" t="s">
        <v>1165</v>
      </c>
      <c r="C180" s="226"/>
      <c r="D180" s="226"/>
      <c r="E180" s="24">
        <v>0.02</v>
      </c>
      <c r="F180" s="69"/>
      <c r="G180" s="160" t="str">
        <f>IF(F180&gt;0,SUM(E180+F180),"")</f>
        <v/>
      </c>
      <c r="H180" s="5"/>
      <c r="I180" s="217" t="s">
        <v>1169</v>
      </c>
      <c r="J180" s="218"/>
      <c r="K180" s="219"/>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60" t="str">
        <f>IF(F181&gt;0,SUM(E181+F181),"")</f>
        <v/>
      </c>
      <c r="H181" s="5"/>
      <c r="I181" s="217" t="s">
        <v>1170</v>
      </c>
      <c r="J181" s="218"/>
      <c r="K181" s="219"/>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60" t="str">
        <f>IF(F182&gt;0,SUM(E182+F182),"")</f>
        <v/>
      </c>
      <c r="H182" s="5"/>
      <c r="I182" s="217" t="s">
        <v>1171</v>
      </c>
      <c r="J182" s="218"/>
      <c r="K182" s="219"/>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3.5000000000000003E-2</v>
      </c>
      <c r="D185" s="166" t="s">
        <v>2633</v>
      </c>
      <c r="E185" s="96">
        <f>+(C185*SUM(K20:K35))</f>
        <v>219300513.81000003</v>
      </c>
      <c r="F185" s="94"/>
      <c r="G185" s="95"/>
      <c r="H185" s="90"/>
      <c r="I185" s="92" t="s">
        <v>2632</v>
      </c>
      <c r="J185" s="181">
        <f>M179</f>
        <v>0.02</v>
      </c>
      <c r="K185" s="227" t="s">
        <v>2633</v>
      </c>
      <c r="L185" s="227"/>
      <c r="M185" s="96">
        <f>+J185*K20</f>
        <v>125314579.32000001</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2" t="s">
        <v>2641</v>
      </c>
      <c r="C192" s="242"/>
      <c r="E192" s="5" t="s">
        <v>20</v>
      </c>
      <c r="H192" s="164" t="s">
        <v>24</v>
      </c>
      <c r="J192" s="5" t="s">
        <v>2642</v>
      </c>
      <c r="K192" s="5"/>
      <c r="M192" s="5"/>
      <c r="N192" s="5"/>
      <c r="O192" s="50"/>
      <c r="Q192" s="151"/>
      <c r="R192" s="152"/>
      <c r="S192" s="152"/>
      <c r="T192" s="151"/>
    </row>
    <row r="193" spans="1:18" x14ac:dyDescent="0.25">
      <c r="A193" s="9"/>
      <c r="C193" s="125">
        <v>40879</v>
      </c>
      <c r="D193" s="5"/>
      <c r="E193" s="124">
        <v>1908</v>
      </c>
      <c r="F193" s="5"/>
      <c r="G193" s="5"/>
      <c r="H193" s="144" t="s">
        <v>2754</v>
      </c>
      <c r="J193" s="5"/>
      <c r="K193" s="125">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2755</v>
      </c>
      <c r="J211" s="27" t="s">
        <v>2627</v>
      </c>
      <c r="K211" s="145" t="s">
        <v>2755</v>
      </c>
      <c r="L211" s="21"/>
      <c r="M211" s="21"/>
      <c r="N211" s="21"/>
      <c r="O211" s="8"/>
    </row>
    <row r="212" spans="1:15" x14ac:dyDescent="0.25">
      <c r="A212" s="9"/>
      <c r="B212" s="27" t="s">
        <v>2624</v>
      </c>
      <c r="C212" s="144" t="s">
        <v>2754</v>
      </c>
      <c r="D212" s="21"/>
      <c r="G212" s="27" t="s">
        <v>2626</v>
      </c>
      <c r="H212" s="145" t="s">
        <v>2757</v>
      </c>
      <c r="J212" s="27" t="s">
        <v>2628</v>
      </c>
      <c r="K212" s="144"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8">
        <f ca="1">NOW()</f>
        <v>44194.605280208336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05" t="str">
        <f>HYPERLINK("#Integrante_3!A109","CAPACIDAD RESIDUAL")</f>
        <v>CAPACIDAD RESIDUAL</v>
      </c>
      <c r="F8" s="206"/>
      <c r="G8" s="207"/>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05" t="str">
        <f>HYPERLINK("#Integrante_3!A162","TALENTO HUMANO")</f>
        <v>TALENTO HUMANO</v>
      </c>
      <c r="F9" s="206"/>
      <c r="G9" s="207"/>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05" t="str">
        <f>HYPERLINK("#Integrante_3!F162","INFRAESTRUCTURA")</f>
        <v>INFRAESTRUCTURA</v>
      </c>
      <c r="F10" s="206"/>
      <c r="G10" s="207"/>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198" t="s">
        <v>8</v>
      </c>
      <c r="M15" s="198"/>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08"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08"/>
      <c r="I20" s="146"/>
      <c r="J20" s="147"/>
      <c r="K20" s="148"/>
      <c r="L20" s="149"/>
      <c r="M20" s="149"/>
      <c r="N20" s="132">
        <f>+(M20-L20)/30</f>
        <v>0</v>
      </c>
      <c r="O20" s="135"/>
      <c r="U20" s="131"/>
      <c r="V20" s="107">
        <f ca="1">NOW()</f>
        <v>44194.605280208336</v>
      </c>
      <c r="W20" s="107">
        <f ca="1">NOW()</f>
        <v>44194.605280208336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6"/>
      <c r="I37" s="127"/>
      <c r="J37" s="127"/>
      <c r="K37" s="127"/>
      <c r="L37" s="127"/>
      <c r="M37" s="127"/>
      <c r="N37" s="127"/>
      <c r="O37" s="128"/>
    </row>
    <row r="38" spans="1:16" ht="21" customHeight="1" x14ac:dyDescent="0.25">
      <c r="A38" s="9"/>
      <c r="B38" s="202" t="e">
        <f>VLOOKUP(B20,EAS!A2:B1439,2,0)</f>
        <v>#N/A</v>
      </c>
      <c r="C38" s="202"/>
      <c r="D38" s="202"/>
      <c r="E38" s="202"/>
      <c r="F38" s="202"/>
      <c r="G38" s="5"/>
      <c r="H38" s="129"/>
      <c r="I38" s="212" t="s">
        <v>7</v>
      </c>
      <c r="J38" s="212"/>
      <c r="K38" s="212"/>
      <c r="L38" s="212"/>
      <c r="M38" s="212"/>
      <c r="N38" s="212"/>
      <c r="O38" s="130"/>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HYPERLINK("#Integrante_3!A1","INICIO")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c r="E114" s="142"/>
      <c r="F114" s="142"/>
      <c r="G114" s="169" t="str">
        <f>IF(AND(E114&lt;&gt;"",F114&lt;&gt;""),((F114-E114)/30),"")</f>
        <v/>
      </c>
      <c r="H114" s="121"/>
      <c r="I114" s="120"/>
      <c r="J114" s="120"/>
      <c r="K114" s="122"/>
      <c r="L114" s="102" t="str">
        <f>+IF(AND(K114&gt;0,O114="Ejecución"),(K114/877802)*Tabla286[[#This Row],[% participación]],IF(AND(K114&gt;0,O114&lt;&gt;"Ejecución"),"-",""))</f>
        <v/>
      </c>
      <c r="M114" s="123"/>
      <c r="N114" s="178" t="str">
        <f>+IF(M116="No",1,IF(M116="Si","Ingrese %",""))</f>
        <v/>
      </c>
      <c r="O114" s="174" t="s">
        <v>1150</v>
      </c>
      <c r="P114" s="80"/>
    </row>
    <row r="115" spans="1:16" s="6" customFormat="1" ht="24.75" customHeight="1" x14ac:dyDescent="0.25">
      <c r="A115" s="140">
        <v>2</v>
      </c>
      <c r="B115" s="172" t="s">
        <v>2671</v>
      </c>
      <c r="C115" s="173" t="s">
        <v>31</v>
      </c>
      <c r="D115" s="120"/>
      <c r="E115" s="142"/>
      <c r="F115" s="142"/>
      <c r="G115" s="169" t="str">
        <f t="shared" ref="G115:G158" si="3">IF(AND(E115&lt;&gt;"",F115&lt;&gt;""),((F115-E115)/30),"")</f>
        <v/>
      </c>
      <c r="H115" s="121"/>
      <c r="I115" s="120"/>
      <c r="J115" s="120"/>
      <c r="K115" s="68"/>
      <c r="L115" s="102" t="str">
        <f>+IF(AND(K115&gt;0,O115="Ejecución"),(K115/877802)*Tabla286[[#This Row],[% participación]],IF(AND(K115&gt;0,O115&lt;&gt;"Ejecución"),"-",""))</f>
        <v/>
      </c>
      <c r="M115" s="123"/>
      <c r="N115" s="178" t="str">
        <f>+IF(M116="No",1,IF(M116="Si","Ingrese %",""))</f>
        <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+IF(AND(K116&gt;0,O116="Ejecución"),(K116/877802)*Tabla286[[#This Row],[% participación]],IF(AND(K116&gt;0,O116&lt;&gt;"Ejecución"),"-",""))</f>
        <v/>
      </c>
      <c r="M116" s="123"/>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+IF(AND(K117&gt;0,O117="Ejecución"),(K117/877802)*Tabla286[[#This Row],[% participación]],IF(AND(K117&gt;0,O117&lt;&gt;"Ejecución"),"-",""))</f>
        <v/>
      </c>
      <c r="M117" s="123"/>
      <c r="N117" s="178"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+IF(AND(K118&gt;0,O118="Ejecución"),(K118/877802)*Tabla286[[#This Row],[% participación]],IF(AND(K118&gt;0,O118&lt;&gt;"Ejecución"),"-",""))</f>
        <v/>
      </c>
      <c r="M118" s="123"/>
      <c r="N118" s="178"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+IF(AND(K119&gt;0,O119="Ejecución"),(K119/877802)*Tabla286[[#This Row],[% participación]],IF(AND(K119&gt;0,O119&lt;&gt;"Ejecución"),"-",""))</f>
        <v/>
      </c>
      <c r="M119" s="123"/>
      <c r="N119" s="178"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+IF(AND(K120&gt;0,O120="Ejecución"),(K120/877802)*Tabla286[[#This Row],[% participación]],IF(AND(K120&gt;0,O120&lt;&gt;"Ejecución"),"-",""))</f>
        <v/>
      </c>
      <c r="M120" s="123"/>
      <c r="N120" s="178"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+IF(AND(K121&gt;0,O121="Ejecución"),(K121/877802)*Tabla286[[#This Row],[% participación]],IF(AND(K121&gt;0,O121&lt;&gt;"Ejecución"),"-",""))</f>
        <v/>
      </c>
      <c r="M121" s="123"/>
      <c r="N121" s="178"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+IF(AND(K122&gt;0,O122="Ejecución"),(K122/877802)*Tabla286[[#This Row],[% participación]],IF(AND(K122&gt;0,O122&lt;&gt;"Ejecución"),"-",""))</f>
        <v/>
      </c>
      <c r="M122" s="123"/>
      <c r="N122" s="178"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+IF(AND(K123&gt;0,O123="Ejecución"),(K123/877802)*Tabla286[[#This Row],[% participación]],IF(AND(K123&gt;0,O123&lt;&gt;"Ejecución"),"-",""))</f>
        <v/>
      </c>
      <c r="M123" s="123"/>
      <c r="N123" s="178"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+IF(AND(K124&gt;0,O124="Ejecución"),(K124/877802)*Tabla286[[#This Row],[% participación]],IF(AND(K124&gt;0,O124&lt;&gt;"Ejecución"),"-",""))</f>
        <v/>
      </c>
      <c r="M124" s="123"/>
      <c r="N124" s="178"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+IF(AND(K125&gt;0,O125="Ejecución"),(K125/877802)*Tabla286[[#This Row],[% participación]],IF(AND(K125&gt;0,O125&lt;&gt;"Ejecución"),"-",""))</f>
        <v/>
      </c>
      <c r="M125" s="123"/>
      <c r="N125" s="178"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+IF(AND(K126&gt;0,O126="Ejecución"),(K126/877802)*Tabla286[[#This Row],[% participación]],IF(AND(K126&gt;0,O126&lt;&gt;"Ejecución"),"-",""))</f>
        <v/>
      </c>
      <c r="M126" s="123"/>
      <c r="N126" s="178"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+IF(AND(K127&gt;0,O127="Ejecución"),(K127/877802)*Tabla286[[#This Row],[% participación]],IF(AND(K127&gt;0,O127&lt;&gt;"Ejecución"),"-",""))</f>
        <v/>
      </c>
      <c r="M127" s="123"/>
      <c r="N127" s="178"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+IF(AND(K128&gt;0,O128="Ejecución"),(K128/877802)*Tabla286[[#This Row],[% participación]],IF(AND(K128&gt;0,O128&lt;&gt;"Ejecución"),"-",""))</f>
        <v/>
      </c>
      <c r="M128" s="123"/>
      <c r="N128" s="178"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+IF(AND(K129&gt;0,O129="Ejecución"),(K129/877802)*Tabla286[[#This Row],[% participación]],IF(AND(K129&gt;0,O129&lt;&gt;"Ejecución"),"-",""))</f>
        <v/>
      </c>
      <c r="M129" s="123"/>
      <c r="N129" s="178"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+IF(AND(K130&gt;0,O130="Ejecución"),(K130/877802)*Tabla286[[#This Row],[% participación]],IF(AND(K130&gt;0,O130&lt;&gt;"Ejecución"),"-",""))</f>
        <v/>
      </c>
      <c r="M130" s="123"/>
      <c r="N130" s="178"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+IF(AND(K131&gt;0,O131="Ejecución"),(K131/877802)*Tabla286[[#This Row],[% participación]],IF(AND(K131&gt;0,O131&lt;&gt;"Ejecución"),"-",""))</f>
        <v/>
      </c>
      <c r="M131" s="123"/>
      <c r="N131" s="178"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+IF(AND(K132&gt;0,O132="Ejecución"),(K132/877802)*Tabla286[[#This Row],[% participación]],IF(AND(K132&gt;0,O132&lt;&gt;"Ejecución"),"-",""))</f>
        <v/>
      </c>
      <c r="M132" s="123"/>
      <c r="N132" s="178"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+IF(AND(K133&gt;0,O133="Ejecución"),(K133/877802)*Tabla286[[#This Row],[% participación]],IF(AND(K133&gt;0,O133&lt;&gt;"Ejecución"),"-",""))</f>
        <v/>
      </c>
      <c r="M133" s="123"/>
      <c r="N133" s="178"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+IF(AND(K134&gt;0,O134="Ejecución"),(K134/877802)*Tabla286[[#This Row],[% participación]],IF(AND(K134&gt;0,O134&lt;&gt;"Ejecución"),"-",""))</f>
        <v/>
      </c>
      <c r="M134" s="123"/>
      <c r="N134" s="178" t="str">
        <f t="shared" si="4"/>
        <v/>
      </c>
      <c r="O134" s="174" t="s">
        <v>1150</v>
      </c>
      <c r="P134" s="81"/>
    </row>
    <row r="135" spans="1:16" s="7" customFormat="1" ht="24.75" customHeight="1" outlineLevel="1" x14ac:dyDescent="0.25">
      <c r="A135" s="141">
        <v>22</v>
      </c>
      <c r="B135" s="172" t="s">
        <v>2671</v>
      </c>
      <c r="C135" s="173" t="s">
        <v>31</v>
      </c>
      <c r="D135" s="120"/>
      <c r="E135" s="142"/>
      <c r="F135" s="142"/>
      <c r="G135" s="169" t="str">
        <f>IF(AND(E135&lt;&gt;"",F135&lt;&gt;""),((F135-E135)/30),"")</f>
        <v/>
      </c>
      <c r="H135" s="121"/>
      <c r="I135" s="120"/>
      <c r="J135" s="120"/>
      <c r="K135" s="68"/>
      <c r="L135" s="102" t="str">
        <f>+IF(AND(K135&gt;0,O135="Ejecución"),(K135/877802)*Tabla286[[#This Row],[% participación]],IF(AND(K135&gt;0,O135&lt;&gt;"Ejecución"),"-",""))</f>
        <v/>
      </c>
      <c r="M135" s="123"/>
      <c r="N135" s="178" t="str">
        <f>+IF(M134="No",1,IF(M134="Si","Ingrese %",""))</f>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+IF(AND(K136&gt;0,O136="Ejecución"),(K136/877802)*Tabla286[[#This Row],[% participación]],IF(AND(K136&gt;0,O136&lt;&gt;"Ejecución"),"-",""))</f>
        <v/>
      </c>
      <c r="M136" s="123"/>
      <c r="N136" s="178"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+IF(AND(K137&gt;0,O137="Ejecución"),(K137/877802)*Tabla286[[#This Row],[% participación]],IF(AND(K137&gt;0,O137&lt;&gt;"Ejecución"),"-",""))</f>
        <v/>
      </c>
      <c r="M137" s="123"/>
      <c r="N137" s="178"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+IF(AND(K138&gt;0,O138="Ejecución"),(K138/877802)*Tabla286[[#This Row],[% participación]],IF(AND(K138&gt;0,O138&lt;&gt;"Ejecución"),"-",""))</f>
        <v/>
      </c>
      <c r="M138" s="123"/>
      <c r="N138" s="178"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+IF(AND(K139&gt;0,O139="Ejecución"),(K139/877802)*Tabla286[[#This Row],[% participación]],IF(AND(K139&gt;0,O139&lt;&gt;"Ejecución"),"-",""))</f>
        <v/>
      </c>
      <c r="M139" s="123"/>
      <c r="N139" s="178"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+IF(AND(K140&gt;0,O140="Ejecución"),(K140/877802)*Tabla286[[#This Row],[% participación]],IF(AND(K140&gt;0,O140&lt;&gt;"Ejecución"),"-",""))</f>
        <v/>
      </c>
      <c r="M140" s="123"/>
      <c r="N140" s="178"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+IF(AND(K141&gt;0,O141="Ejecución"),(K141/877802)*Tabla286[[#This Row],[% participación]],IF(AND(K141&gt;0,O141&lt;&gt;"Ejecución"),"-",""))</f>
        <v/>
      </c>
      <c r="M141" s="123"/>
      <c r="N141" s="178"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+IF(AND(K142&gt;0,O142="Ejecución"),(K142/877802)*Tabla286[[#This Row],[% participación]],IF(AND(K142&gt;0,O142&lt;&gt;"Ejecución"),"-",""))</f>
        <v/>
      </c>
      <c r="M142" s="123"/>
      <c r="N142" s="178"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+IF(AND(K143&gt;0,O143="Ejecución"),(K143/877802)*Tabla286[[#This Row],[% participación]],IF(AND(K143&gt;0,O143&lt;&gt;"Ejecución"),"-",""))</f>
        <v/>
      </c>
      <c r="M143" s="123"/>
      <c r="N143" s="178" t="str">
        <f t="shared" si="4"/>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+IF(AND(K144&gt;0,O144="Ejecución"),(K144/877802)*Tabla286[[#This Row],[% participación]],IF(AND(K144&gt;0,O144&lt;&gt;"Ejecución"),"-",""))</f>
        <v/>
      </c>
      <c r="M144" s="123"/>
      <c r="N144" s="178"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+IF(AND(K145&gt;0,O145="Ejecución"),(K145/877802)*Tabla286[[#This Row],[% participación]],IF(AND(K145&gt;0,O145&lt;&gt;"Ejecución"),"-",""))</f>
        <v/>
      </c>
      <c r="M145" s="123"/>
      <c r="N145" s="178"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+IF(AND(K146&gt;0,O146="Ejecución"),(K146/877802)*Tabla286[[#This Row],[% participación]],IF(AND(K146&gt;0,O146&lt;&gt;"Ejecución"),"-",""))</f>
        <v/>
      </c>
      <c r="M146" s="123"/>
      <c r="N146" s="178"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+IF(AND(K147&gt;0,O147="Ejecución"),(K147/877802)*Tabla286[[#This Row],[% participación]],IF(AND(K147&gt;0,O147&lt;&gt;"Ejecución"),"-",""))</f>
        <v/>
      </c>
      <c r="M147" s="123"/>
      <c r="N147" s="178"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+IF(AND(K148&gt;0,O148="Ejecución"),(K148/877802)*Tabla286[[#This Row],[% participación]],IF(AND(K148&gt;0,O148&lt;&gt;"Ejecución"),"-",""))</f>
        <v/>
      </c>
      <c r="M148" s="123"/>
      <c r="N148" s="178"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+IF(AND(K149&gt;0,O149="Ejecución"),(K149/877802)*Tabla286[[#This Row],[% participación]],IF(AND(K149&gt;0,O149&lt;&gt;"Ejecución"),"-",""))</f>
        <v/>
      </c>
      <c r="M149" s="123"/>
      <c r="N149" s="178"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+IF(AND(K150&gt;0,O150="Ejecución"),(K150/877802)*Tabla286[[#This Row],[% participación]],IF(AND(K150&gt;0,O150&lt;&gt;"Ejecución"),"-",""))</f>
        <v/>
      </c>
      <c r="M150" s="123"/>
      <c r="N150" s="178"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+IF(AND(K151&gt;0,O151="Ejecución"),(K151/877802)*Tabla286[[#This Row],[% participación]],IF(AND(K151&gt;0,O151&lt;&gt;"Ejecución"),"-",""))</f>
        <v/>
      </c>
      <c r="M151" s="123"/>
      <c r="N151" s="178"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+IF(AND(K152&gt;0,O152="Ejecución"),(K152/877802)*Tabla286[[#This Row],[% participación]],IF(AND(K152&gt;0,O152&lt;&gt;"Ejecución"),"-",""))</f>
        <v/>
      </c>
      <c r="M152" s="123"/>
      <c r="N152" s="178"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+IF(AND(K153&gt;0,O153="Ejecución"),(K153/877802)*Tabla286[[#This Row],[% participación]],IF(AND(K153&gt;0,O153&lt;&gt;"Ejecución"),"-",""))</f>
        <v/>
      </c>
      <c r="M153" s="123"/>
      <c r="N153" s="178" t="str">
        <f t="shared" si="4"/>
        <v/>
      </c>
      <c r="O153" s="174" t="s">
        <v>1150</v>
      </c>
      <c r="P153" s="81"/>
    </row>
    <row r="154" spans="1:16" s="7" customFormat="1" ht="24"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+IF(AND(K154&gt;0,O154="Ejecución"),(K154/877802)*Tabla286[[#This Row],[% participación]],IF(AND(K154&gt;0,O154&lt;&gt;"Ejecución"),"-",""))</f>
        <v/>
      </c>
      <c r="M154" s="123"/>
      <c r="N154" s="178"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+IF(AND(K155&gt;0,O155="Ejecución"),(K155/877802)*Tabla286[[#This Row],[% participación]],IF(AND(K155&gt;0,O155&lt;&gt;"Ejecución"),"-",""))</f>
        <v/>
      </c>
      <c r="M155" s="123"/>
      <c r="N155" s="178" t="str">
        <f t="shared" si="4"/>
        <v/>
      </c>
      <c r="O155" s="174" t="s">
        <v>1150</v>
      </c>
      <c r="P155" s="81"/>
    </row>
    <row r="156" spans="1:16" s="7" customFormat="1" ht="24.75"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+IF(AND(K156&gt;0,O156="Ejecución"),(K156/877802)*Tabla286[[#This Row],[% participación]],IF(AND(K156&gt;0,O156&lt;&gt;"Ejecución"),"-",""))</f>
        <v/>
      </c>
      <c r="M156" s="123"/>
      <c r="N156" s="178"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+IF(AND(K157&gt;0,O157="Ejecución"),(K157/877802)*Tabla286[[#This Row],[% participación]],IF(AND(K157&gt;0,O157&lt;&gt;"Ejecución"),"-",""))</f>
        <v/>
      </c>
      <c r="M157" s="123"/>
      <c r="N157" s="178" t="str">
        <f t="shared" si="4"/>
        <v/>
      </c>
      <c r="O157" s="174" t="s">
        <v>1150</v>
      </c>
      <c r="P157" s="81"/>
    </row>
    <row r="158" spans="1:16" s="7" customFormat="1" ht="24.75" customHeight="1" outlineLevel="1" thickBot="1" x14ac:dyDescent="0.3">
      <c r="A158" s="141">
        <v>45</v>
      </c>
      <c r="B158" s="172" t="s">
        <v>2671</v>
      </c>
      <c r="C158" s="173" t="s">
        <v>31</v>
      </c>
      <c r="D158" s="120"/>
      <c r="E158" s="142"/>
      <c r="F158" s="142"/>
      <c r="G158" s="169" t="str">
        <f t="shared" si="3"/>
        <v/>
      </c>
      <c r="H158" s="121"/>
      <c r="I158" s="120"/>
      <c r="J158" s="120"/>
      <c r="K158" s="68"/>
      <c r="L158" s="102" t="str">
        <f>+IF(AND(K158&gt;0,O158="Ejecución"),(K158/877802)*Tabla286[[#This Row],[% participación]],IF(AND(K158&gt;0,O158&lt;&gt;"Ejecución"),"-",""))</f>
        <v/>
      </c>
      <c r="M158" s="123"/>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2674</v>
      </c>
      <c r="J174" s="260"/>
      <c r="K174" s="260"/>
      <c r="L174" s="260"/>
      <c r="M174" s="260"/>
      <c r="O174" s="182" t="str">
        <f>HYPERLINK("#Integrante_3!A1","INICIO")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61"/>
      <c r="S175" s="19"/>
      <c r="T175" s="19"/>
      <c r="U175" s="19"/>
      <c r="V175" s="19"/>
      <c r="W175" s="19"/>
      <c r="X175" s="19"/>
      <c r="Y175" s="19"/>
      <c r="Z175" s="19"/>
      <c r="AA175" s="19"/>
      <c r="AB175" s="19"/>
    </row>
    <row r="176" spans="1:28" ht="23.25" x14ac:dyDescent="0.25">
      <c r="A176" s="9"/>
      <c r="B176" s="256"/>
      <c r="C176" s="257"/>
      <c r="D176" s="258"/>
      <c r="E176" s="161" t="s">
        <v>2621</v>
      </c>
      <c r="F176" s="161" t="s">
        <v>2622</v>
      </c>
      <c r="G176" s="161" t="s">
        <v>2623</v>
      </c>
      <c r="H176" s="5"/>
      <c r="I176" s="256"/>
      <c r="J176" s="257"/>
      <c r="K176" s="257"/>
      <c r="L176" s="258"/>
      <c r="M176" s="238"/>
      <c r="O176" s="8"/>
      <c r="Q176" s="19"/>
      <c r="R176" s="161" t="s">
        <v>2623</v>
      </c>
      <c r="S176" s="19"/>
      <c r="T176" s="19"/>
      <c r="U176" s="19"/>
      <c r="V176" s="19"/>
      <c r="W176" s="19"/>
      <c r="X176" s="19"/>
      <c r="Y176" s="19"/>
      <c r="Z176" s="19"/>
      <c r="AA176" s="19"/>
      <c r="AB176" s="19"/>
    </row>
    <row r="177" spans="1:28" ht="23.25" x14ac:dyDescent="0.25">
      <c r="A177" s="9"/>
      <c r="B177" s="226" t="s">
        <v>2670</v>
      </c>
      <c r="C177" s="226"/>
      <c r="D177" s="226"/>
      <c r="E177" s="24">
        <v>0.02</v>
      </c>
      <c r="F177" s="175"/>
      <c r="G177" s="176" t="str">
        <f>IF(F177&gt;0,SUM(E177+F177),"")</f>
        <v/>
      </c>
      <c r="H177" s="5"/>
      <c r="I177" s="217" t="s">
        <v>2674</v>
      </c>
      <c r="J177" s="218"/>
      <c r="K177" s="218"/>
      <c r="L177" s="219"/>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26" t="s">
        <v>1165</v>
      </c>
      <c r="C178" s="226"/>
      <c r="D178" s="226"/>
      <c r="E178" s="24">
        <v>0.02</v>
      </c>
      <c r="F178" s="69"/>
      <c r="G178" s="160" t="str">
        <f>IF(F178&gt;0,SUM(E178+F178),"")</f>
        <v/>
      </c>
      <c r="H178" s="5"/>
      <c r="I178" s="217" t="s">
        <v>1169</v>
      </c>
      <c r="J178" s="218"/>
      <c r="K178" s="219"/>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60" t="str">
        <f>IF(F179&gt;0,SUM(E179+F179),"")</f>
        <v/>
      </c>
      <c r="H179" s="5"/>
      <c r="I179" s="217" t="s">
        <v>1170</v>
      </c>
      <c r="J179" s="218"/>
      <c r="K179" s="219"/>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60" t="str">
        <f>IF(F180&gt;0,SUM(E180+F180),"")</f>
        <v/>
      </c>
      <c r="H180" s="5"/>
      <c r="I180" s="217" t="s">
        <v>1171</v>
      </c>
      <c r="J180" s="218"/>
      <c r="K180" s="219"/>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7" t="s">
        <v>2633</v>
      </c>
      <c r="L183" s="227"/>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2" t="s">
        <v>2641</v>
      </c>
      <c r="C190" s="242"/>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8">
        <f ca="1">NOW()</f>
        <v>44194.605280208336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05" t="str">
        <f>HYPERLINK("#Integrante_4!A109","CAPACIDAD RESIDUAL")</f>
        <v>CAPACIDAD RESIDUAL</v>
      </c>
      <c r="F8" s="206"/>
      <c r="G8" s="207"/>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05" t="str">
        <f>HYPERLINK("#Integrante_4!A162","TALENTO HUMANO")</f>
        <v>TALENTO HUMANO</v>
      </c>
      <c r="F9" s="206"/>
      <c r="G9" s="207"/>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05" t="str">
        <f>HYPERLINK("#Integrante_4!F162","INFRAESTRUCTURA")</f>
        <v>INFRAESTRUCTURA</v>
      </c>
      <c r="F10" s="206"/>
      <c r="G10" s="207"/>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198" t="s">
        <v>8</v>
      </c>
      <c r="M15" s="198"/>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08"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08"/>
      <c r="I20" s="146"/>
      <c r="J20" s="147"/>
      <c r="K20" s="148"/>
      <c r="L20" s="149"/>
      <c r="M20" s="149"/>
      <c r="N20" s="132">
        <f>+(M20-L20)/30</f>
        <v>0</v>
      </c>
      <c r="O20" s="135"/>
      <c r="U20" s="131"/>
      <c r="V20" s="107">
        <f ca="1">NOW()</f>
        <v>44194.605280208336</v>
      </c>
      <c r="W20" s="107">
        <f ca="1">NOW()</f>
        <v>44194.605280208336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6"/>
      <c r="I37" s="127"/>
      <c r="J37" s="127"/>
      <c r="K37" s="127"/>
      <c r="L37" s="127"/>
      <c r="M37" s="127"/>
      <c r="N37" s="127"/>
      <c r="O37" s="128"/>
    </row>
    <row r="38" spans="1:16" ht="21" customHeight="1" x14ac:dyDescent="0.25">
      <c r="A38" s="9"/>
      <c r="B38" s="202" t="e">
        <f>VLOOKUP(B20,EAS!A2:B1439,2,0)</f>
        <v>#N/A</v>
      </c>
      <c r="C38" s="202"/>
      <c r="D38" s="202"/>
      <c r="E38" s="202"/>
      <c r="F38" s="202"/>
      <c r="G38" s="5"/>
      <c r="H38" s="129"/>
      <c r="I38" s="212" t="s">
        <v>7</v>
      </c>
      <c r="J38" s="212"/>
      <c r="K38" s="212"/>
      <c r="L38" s="212"/>
      <c r="M38" s="212"/>
      <c r="N38" s="212"/>
      <c r="O38" s="130"/>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17"/>
      <c r="N107" s="123"/>
      <c r="O107" s="123"/>
      <c r="P107" s="81"/>
    </row>
    <row r="108" spans="1:16" ht="29.45" customHeight="1" thickBot="1" x14ac:dyDescent="0.3">
      <c r="O108" s="182" t="str">
        <f>HYPERLINK("#Integrante_4!A1","INICIO")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c r="E114" s="142"/>
      <c r="F114" s="142"/>
      <c r="G114" s="169" t="str">
        <f>IF(AND(E114&lt;&gt;"",F114&lt;&gt;""),((F114-E114)/30),"")</f>
        <v/>
      </c>
      <c r="H114" s="121"/>
      <c r="I114" s="120"/>
      <c r="J114" s="120"/>
      <c r="K114" s="122"/>
      <c r="L114" s="102" t="str">
        <f>+IF(AND(K114&gt;0,O114="Ejecución"),(K114/877802)*Tabla289[[#This Row],[% participación]],IF(AND(K114&gt;0,O114&lt;&gt;"Ejecución"),"-",""))</f>
        <v/>
      </c>
      <c r="M114" s="123"/>
      <c r="N114" s="178" t="str">
        <f>+IF(M116="No",1,IF(M116="Si","Ingrese %",""))</f>
        <v/>
      </c>
      <c r="O114" s="174" t="s">
        <v>1150</v>
      </c>
      <c r="P114" s="80"/>
    </row>
    <row r="115" spans="1:16" s="6" customFormat="1" ht="24.75" customHeight="1" x14ac:dyDescent="0.25">
      <c r="A115" s="140">
        <v>2</v>
      </c>
      <c r="B115" s="172" t="s">
        <v>2671</v>
      </c>
      <c r="C115" s="173" t="s">
        <v>31</v>
      </c>
      <c r="D115" s="120"/>
      <c r="E115" s="142"/>
      <c r="F115" s="142"/>
      <c r="G115" s="169" t="str">
        <f t="shared" ref="G115:G160" si="3">IF(AND(E115&lt;&gt;"",F115&lt;&gt;""),((F115-E115)/30),"")</f>
        <v/>
      </c>
      <c r="H115" s="121"/>
      <c r="I115" s="120"/>
      <c r="J115" s="120"/>
      <c r="K115" s="68"/>
      <c r="L115" s="102" t="str">
        <f>+IF(AND(K115&gt;0,O115="Ejecución"),(K115/877802)*Tabla289[[#This Row],[% participación]],IF(AND(K115&gt;0,O115&lt;&gt;"Ejecución"),"-",""))</f>
        <v/>
      </c>
      <c r="M115" s="123"/>
      <c r="N115" s="178" t="str">
        <f>+IF(M116="No",1,IF(M116="Si","Ingrese %",""))</f>
        <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+IF(AND(K116&gt;0,O116="Ejecución"),(K116/877802)*Tabla289[[#This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+IF(AND(K117&gt;0,O117="Ejecución"),(K117/877802)*Tabla289[[#This Row],[% participación]],IF(AND(K117&gt;0,O117&lt;&gt;"Ejecución"),"-",""))</f>
        <v/>
      </c>
      <c r="M117" s="123"/>
      <c r="N117" s="178"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+IF(AND(K118&gt;0,O118="Ejecución"),(K118/877802)*Tabla289[[#This Row],[% participación]],IF(AND(K118&gt;0,O118&lt;&gt;"Ejecución"),"-",""))</f>
        <v/>
      </c>
      <c r="M118" s="123"/>
      <c r="N118" s="178"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+IF(AND(K119&gt;0,O119="Ejecución"),(K119/877802)*Tabla289[[#This Row],[% participación]],IF(AND(K119&gt;0,O119&lt;&gt;"Ejecución"),"-",""))</f>
        <v/>
      </c>
      <c r="M119" s="123"/>
      <c r="N119" s="178"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+IF(AND(K120&gt;0,O120="Ejecución"),(K120/877802)*Tabla289[[#This Row],[% participación]],IF(AND(K120&gt;0,O120&lt;&gt;"Ejecución"),"-",""))</f>
        <v/>
      </c>
      <c r="M120" s="123"/>
      <c r="N120" s="178"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+IF(AND(K121&gt;0,O121="Ejecución"),(K121/877802)*Tabla289[[#This Row],[% participación]],IF(AND(K121&gt;0,O121&lt;&gt;"Ejecución"),"-",""))</f>
        <v/>
      </c>
      <c r="M121" s="123"/>
      <c r="N121" s="178"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+IF(AND(K122&gt;0,O122="Ejecución"),(K122/877802)*Tabla289[[#This Row],[% participación]],IF(AND(K122&gt;0,O122&lt;&gt;"Ejecución"),"-",""))</f>
        <v/>
      </c>
      <c r="M122" s="123"/>
      <c r="N122" s="178"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+IF(AND(K123&gt;0,O123="Ejecución"),(K123/877802)*Tabla289[[#This Row],[% participación]],IF(AND(K123&gt;0,O123&lt;&gt;"Ejecución"),"-",""))</f>
        <v/>
      </c>
      <c r="M123" s="123"/>
      <c r="N123" s="178"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+IF(AND(K124&gt;0,O124="Ejecución"),(K124/877802)*Tabla289[[#This Row],[% participación]],IF(AND(K124&gt;0,O124&lt;&gt;"Ejecución"),"-",""))</f>
        <v/>
      </c>
      <c r="M124" s="123"/>
      <c r="N124" s="178"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+IF(AND(K125&gt;0,O125="Ejecución"),(K125/877802)*Tabla289[[#This Row],[% participación]],IF(AND(K125&gt;0,O125&lt;&gt;"Ejecución"),"-",""))</f>
        <v/>
      </c>
      <c r="M125" s="123"/>
      <c r="N125" s="178"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+IF(AND(K126&gt;0,O126="Ejecución"),(K126/877802)*Tabla289[[#This Row],[% participación]],IF(AND(K126&gt;0,O126&lt;&gt;"Ejecución"),"-",""))</f>
        <v/>
      </c>
      <c r="M126" s="123"/>
      <c r="N126" s="178"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+IF(AND(K127&gt;0,O127="Ejecución"),(K127/877802)*Tabla289[[#This Row],[% participación]],IF(AND(K127&gt;0,O127&lt;&gt;"Ejecución"),"-",""))</f>
        <v/>
      </c>
      <c r="M127" s="123"/>
      <c r="N127" s="178"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+IF(AND(K128&gt;0,O128="Ejecución"),(K128/877802)*Tabla289[[#This Row],[% participación]],IF(AND(K128&gt;0,O128&lt;&gt;"Ejecución"),"-",""))</f>
        <v/>
      </c>
      <c r="M128" s="123"/>
      <c r="N128" s="178"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+IF(AND(K129&gt;0,O129="Ejecución"),(K129/877802)*Tabla289[[#This Row],[% participación]],IF(AND(K129&gt;0,O129&lt;&gt;"Ejecución"),"-",""))</f>
        <v/>
      </c>
      <c r="M129" s="123"/>
      <c r="N129" s="178"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+IF(AND(K130&gt;0,O130="Ejecución"),(K130/877802)*Tabla289[[#This Row],[% participación]],IF(AND(K130&gt;0,O130&lt;&gt;"Ejecución"),"-",""))</f>
        <v/>
      </c>
      <c r="M130" s="123"/>
      <c r="N130" s="178"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+IF(AND(K131&gt;0,O131="Ejecución"),(K131/877802)*Tabla289[[#This Row],[% participación]],IF(AND(K131&gt;0,O131&lt;&gt;"Ejecución"),"-",""))</f>
        <v/>
      </c>
      <c r="M131" s="123"/>
      <c r="N131" s="178"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+IF(AND(K132&gt;0,O132="Ejecución"),(K132/877802)*Tabla289[[#This Row],[% participación]],IF(AND(K132&gt;0,O132&lt;&gt;"Ejecución"),"-",""))</f>
        <v/>
      </c>
      <c r="M132" s="123"/>
      <c r="N132" s="178"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+IF(AND(K133&gt;0,O133="Ejecución"),(K133/877802)*Tabla289[[#This Row],[% participación]],IF(AND(K133&gt;0,O133&lt;&gt;"Ejecución"),"-",""))</f>
        <v/>
      </c>
      <c r="M133" s="123"/>
      <c r="N133" s="178"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+IF(AND(K134&gt;0,O134="Ejecución"),(K134/877802)*Tabla289[[#This Row],[% participación]],IF(AND(K134&gt;0,O134&lt;&gt;"Ejecución"),"-",""))</f>
        <v/>
      </c>
      <c r="M134" s="123"/>
      <c r="N134" s="178" t="str">
        <f t="shared" si="4"/>
        <v/>
      </c>
      <c r="O134" s="174" t="s">
        <v>1150</v>
      </c>
      <c r="P134" s="81"/>
    </row>
    <row r="135" spans="1:16" s="7" customFormat="1" ht="24.75" customHeight="1" outlineLevel="1" x14ac:dyDescent="0.25">
      <c r="A135" s="141">
        <v>22</v>
      </c>
      <c r="B135" s="172" t="s">
        <v>2671</v>
      </c>
      <c r="C135" s="173" t="s">
        <v>31</v>
      </c>
      <c r="D135" s="120"/>
      <c r="E135" s="142"/>
      <c r="F135" s="142"/>
      <c r="G135" s="169" t="str">
        <f t="shared" si="3"/>
        <v/>
      </c>
      <c r="H135" s="121"/>
      <c r="I135" s="120"/>
      <c r="J135" s="120"/>
      <c r="K135" s="68"/>
      <c r="L135" s="102" t="str">
        <f>+IF(AND(K135&gt;0,O135="Ejecución"),(K135/877802)*Tabla289[[#This Row],[% participación]],IF(AND(K135&gt;0,O135&lt;&gt;"Ejecución"),"-",""))</f>
        <v/>
      </c>
      <c r="M135" s="123"/>
      <c r="N135" s="178" t="str">
        <f t="shared" si="4"/>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+IF(AND(K136&gt;0,O136="Ejecución"),(K136/877802)*Tabla289[[#This Row],[% participación]],IF(AND(K136&gt;0,O136&lt;&gt;"Ejecución"),"-",""))</f>
        <v/>
      </c>
      <c r="M136" s="123"/>
      <c r="N136" s="178"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+IF(AND(K137&gt;0,O137="Ejecución"),(K137/877802)*Tabla289[[#This Row],[% participación]],IF(AND(K137&gt;0,O137&lt;&gt;"Ejecución"),"-",""))</f>
        <v/>
      </c>
      <c r="M137" s="123"/>
      <c r="N137" s="178"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+IF(AND(K138&gt;0,O138="Ejecución"),(K138/877802)*Tabla289[[#This Row],[% participación]],IF(AND(K138&gt;0,O138&lt;&gt;"Ejecución"),"-",""))</f>
        <v/>
      </c>
      <c r="M138" s="123"/>
      <c r="N138" s="178"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+IF(AND(K139&gt;0,O139="Ejecución"),(K139/877802)*Tabla289[[#This Row],[% participación]],IF(AND(K139&gt;0,O139&lt;&gt;"Ejecución"),"-",""))</f>
        <v/>
      </c>
      <c r="M139" s="123"/>
      <c r="N139" s="178"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+IF(AND(K140&gt;0,O140="Ejecución"),(K140/877802)*Tabla289[[#This Row],[% participación]],IF(AND(K140&gt;0,O140&lt;&gt;"Ejecución"),"-",""))</f>
        <v/>
      </c>
      <c r="M140" s="123"/>
      <c r="N140" s="178"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+IF(AND(K141&gt;0,O141="Ejecución"),(K141/877802)*Tabla289[[#This Row],[% participación]],IF(AND(K141&gt;0,O141&lt;&gt;"Ejecución"),"-",""))</f>
        <v/>
      </c>
      <c r="M141" s="123"/>
      <c r="N141" s="178"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+IF(AND(K142&gt;0,O142="Ejecución"),(K142/877802)*Tabla289[[#This Row],[% participación]],IF(AND(K142&gt;0,O142&lt;&gt;"Ejecución"),"-",""))</f>
        <v/>
      </c>
      <c r="M142" s="123"/>
      <c r="N142" s="178"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+IF(AND(K143&gt;0,O143="Ejecución"),(K143/877802)*Tabla289[[#This Row],[% participación]],IF(AND(K143&gt;0,O143&lt;&gt;"Ejecución"),"-",""))</f>
        <v/>
      </c>
      <c r="M143" s="123"/>
      <c r="N143" s="178" t="str">
        <f t="shared" si="4"/>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+IF(AND(K144&gt;0,O144="Ejecución"),(K144/877802)*Tabla289[[#This Row],[% participación]],IF(AND(K144&gt;0,O144&lt;&gt;"Ejecución"),"-",""))</f>
        <v/>
      </c>
      <c r="M144" s="123"/>
      <c r="N144" s="178"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+IF(AND(K145&gt;0,O145="Ejecución"),(K145/877802)*Tabla289[[#This Row],[% participación]],IF(AND(K145&gt;0,O145&lt;&gt;"Ejecución"),"-",""))</f>
        <v/>
      </c>
      <c r="M145" s="123"/>
      <c r="N145" s="178"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+IF(AND(K146&gt;0,O146="Ejecución"),(K146/877802)*Tabla289[[#This Row],[% participación]],IF(AND(K146&gt;0,O146&lt;&gt;"Ejecución"),"-",""))</f>
        <v/>
      </c>
      <c r="M146" s="123"/>
      <c r="N146" s="178"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+IF(AND(K147&gt;0,O147="Ejecución"),(K147/877802)*Tabla289[[#This Row],[% participación]],IF(AND(K147&gt;0,O147&lt;&gt;"Ejecución"),"-",""))</f>
        <v/>
      </c>
      <c r="M147" s="123"/>
      <c r="N147" s="178"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+IF(AND(K148&gt;0,O148="Ejecución"),(K148/877802)*Tabla289[[#This Row],[% participación]],IF(AND(K148&gt;0,O148&lt;&gt;"Ejecución"),"-",""))</f>
        <v/>
      </c>
      <c r="M148" s="123"/>
      <c r="N148" s="178"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+IF(AND(K149&gt;0,O149="Ejecución"),(K149/877802)*Tabla289[[#This Row],[% participación]],IF(AND(K149&gt;0,O149&lt;&gt;"Ejecución"),"-",""))</f>
        <v/>
      </c>
      <c r="M149" s="123"/>
      <c r="N149" s="178"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+IF(AND(K150&gt;0,O150="Ejecución"),(K150/877802)*Tabla289[[#This Row],[% participación]],IF(AND(K150&gt;0,O150&lt;&gt;"Ejecución"),"-",""))</f>
        <v/>
      </c>
      <c r="M150" s="123"/>
      <c r="N150" s="178"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+IF(AND(K151&gt;0,O151="Ejecución"),(K151/877802)*Tabla289[[#This Row],[% participación]],IF(AND(K151&gt;0,O151&lt;&gt;"Ejecución"),"-",""))</f>
        <v/>
      </c>
      <c r="M151" s="123"/>
      <c r="N151" s="178"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+IF(AND(K152&gt;0,O152="Ejecución"),(K152/877802)*Tabla289[[#This Row],[% participación]],IF(AND(K152&gt;0,O152&lt;&gt;"Ejecución"),"-",""))</f>
        <v/>
      </c>
      <c r="M152" s="123"/>
      <c r="N152" s="178"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+IF(AND(K153&gt;0,O153="Ejecución"),(K153/877802)*Tabla289[[#This Row],[% participación]],IF(AND(K153&gt;0,O153&lt;&gt;"Ejecución"),"-",""))</f>
        <v/>
      </c>
      <c r="M153" s="123"/>
      <c r="N153" s="178" t="str">
        <f t="shared" si="4"/>
        <v/>
      </c>
      <c r="O153" s="174" t="s">
        <v>1150</v>
      </c>
      <c r="P153" s="81"/>
    </row>
    <row r="154" spans="1:16" s="7" customFormat="1" ht="24.75"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+IF(AND(K154&gt;0,O154="Ejecución"),(K154/877802)*Tabla289[[#This Row],[% participación]],IF(AND(K154&gt;0,O154&lt;&gt;"Ejecución"),"-",""))</f>
        <v/>
      </c>
      <c r="M154" s="123"/>
      <c r="N154" s="178"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+IF(AND(K155&gt;0,O155="Ejecución"),(K155/877802)*Tabla289[[#This Row],[% participación]],IF(AND(K155&gt;0,O155&lt;&gt;"Ejecución"),"-",""))</f>
        <v/>
      </c>
      <c r="M155" s="123"/>
      <c r="N155" s="178" t="str">
        <f t="shared" si="4"/>
        <v/>
      </c>
      <c r="O155" s="174" t="s">
        <v>1150</v>
      </c>
      <c r="P155" s="81"/>
    </row>
    <row r="156" spans="1:16" s="7" customFormat="1" ht="24"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+IF(AND(K156&gt;0,O156="Ejecución"),(K156/877802)*Tabla289[[#This Row],[% participación]],IF(AND(K156&gt;0,O156&lt;&gt;"Ejecución"),"-",""))</f>
        <v/>
      </c>
      <c r="M156" s="123"/>
      <c r="N156" s="178"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+IF(AND(K157&gt;0,O157="Ejecución"),(K157/877802)*Tabla289[[#This Row],[% participación]],IF(AND(K157&gt;0,O157&lt;&gt;"Ejecución"),"-",""))</f>
        <v/>
      </c>
      <c r="M157" s="123"/>
      <c r="N157" s="178" t="str">
        <f t="shared" si="4"/>
        <v/>
      </c>
      <c r="O157" s="174" t="s">
        <v>1150</v>
      </c>
      <c r="P157" s="81"/>
    </row>
    <row r="158" spans="1:16" s="7" customFormat="1" ht="24.75" customHeight="1" outlineLevel="1" x14ac:dyDescent="0.25">
      <c r="A158" s="141">
        <v>45</v>
      </c>
      <c r="B158" s="172" t="s">
        <v>2671</v>
      </c>
      <c r="C158" s="173" t="s">
        <v>31</v>
      </c>
      <c r="D158" s="120"/>
      <c r="E158" s="142"/>
      <c r="F158" s="142"/>
      <c r="G158" s="169" t="str">
        <f t="shared" si="3"/>
        <v/>
      </c>
      <c r="H158" s="121"/>
      <c r="I158" s="120"/>
      <c r="J158" s="120"/>
      <c r="K158" s="68"/>
      <c r="L158" s="102" t="str">
        <f>+IF(AND(K158&gt;0,O158="Ejecución"),(K158/877802)*Tabla289[[#This Row],[% participación]],IF(AND(K158&gt;0,O158&lt;&gt;"Ejecución"),"-",""))</f>
        <v/>
      </c>
      <c r="M158" s="123"/>
      <c r="N158" s="178" t="str">
        <f t="shared" si="4"/>
        <v/>
      </c>
      <c r="O158" s="174" t="s">
        <v>1150</v>
      </c>
      <c r="P158" s="81"/>
    </row>
    <row r="159" spans="1:16" s="7" customFormat="1" ht="24.75" customHeight="1" outlineLevel="1" x14ac:dyDescent="0.25">
      <c r="A159" s="141">
        <v>46</v>
      </c>
      <c r="B159" s="172" t="s">
        <v>2671</v>
      </c>
      <c r="C159" s="173" t="s">
        <v>31</v>
      </c>
      <c r="D159" s="120"/>
      <c r="E159" s="142"/>
      <c r="F159" s="142"/>
      <c r="G159" s="169" t="str">
        <f t="shared" si="3"/>
        <v/>
      </c>
      <c r="H159" s="121"/>
      <c r="I159" s="120"/>
      <c r="J159" s="120"/>
      <c r="K159" s="68"/>
      <c r="L159" s="102" t="str">
        <f>+IF(AND(K159&gt;0,O159="Ejecución"),(K159/877802)*Tabla289[[#This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2671</v>
      </c>
      <c r="C160" s="173" t="s">
        <v>31</v>
      </c>
      <c r="D160" s="120"/>
      <c r="E160" s="142"/>
      <c r="F160" s="142"/>
      <c r="G160" s="169" t="str">
        <f t="shared" si="3"/>
        <v/>
      </c>
      <c r="H160" s="121"/>
      <c r="I160" s="120"/>
      <c r="J160" s="120"/>
      <c r="K160" s="68"/>
      <c r="L160" s="102" t="str">
        <f>+IF(AND(K160&gt;0,O160="Ejecución"),(K160/877802)*Tabla289[[#This Row],[% participación]],IF(AND(K160&gt;0,O160&lt;&gt;"Ejecución"),"-",""))</f>
        <v/>
      </c>
      <c r="M160" s="123"/>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82" t="str">
        <f>HYPERLINK("#Integrante_4!A1","INICIO")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61"/>
      <c r="S177" s="19"/>
      <c r="T177" s="19"/>
      <c r="U177" s="19"/>
      <c r="V177" s="19"/>
      <c r="W177" s="19"/>
      <c r="X177" s="19"/>
      <c r="Y177" s="19"/>
      <c r="Z177" s="19"/>
      <c r="AA177" s="19"/>
      <c r="AB177" s="19"/>
    </row>
    <row r="178" spans="1:28" ht="23.25" x14ac:dyDescent="0.25">
      <c r="A178" s="9"/>
      <c r="B178" s="256"/>
      <c r="C178" s="257"/>
      <c r="D178" s="258"/>
      <c r="E178" s="161" t="s">
        <v>2621</v>
      </c>
      <c r="F178" s="161" t="s">
        <v>2622</v>
      </c>
      <c r="G178" s="161" t="s">
        <v>2623</v>
      </c>
      <c r="H178" s="5"/>
      <c r="I178" s="256"/>
      <c r="J178" s="257"/>
      <c r="K178" s="257"/>
      <c r="L178" s="258"/>
      <c r="M178" s="238"/>
      <c r="O178" s="8"/>
      <c r="Q178" s="19"/>
      <c r="R178" s="161" t="s">
        <v>2623</v>
      </c>
      <c r="S178" s="19"/>
      <c r="T178" s="19"/>
      <c r="U178" s="19"/>
      <c r="V178" s="19"/>
      <c r="W178" s="19"/>
      <c r="X178" s="19"/>
      <c r="Y178" s="19"/>
      <c r="Z178" s="19"/>
      <c r="AA178" s="19"/>
      <c r="AB178" s="19"/>
    </row>
    <row r="179" spans="1:28" ht="23.25" x14ac:dyDescent="0.25">
      <c r="A179" s="9"/>
      <c r="B179" s="226" t="s">
        <v>2670</v>
      </c>
      <c r="C179" s="226"/>
      <c r="D179" s="226"/>
      <c r="E179" s="24">
        <v>0.02</v>
      </c>
      <c r="F179" s="175"/>
      <c r="G179" s="176" t="str">
        <f>IF(F179&gt;0,SUM(E179+F179),"")</f>
        <v/>
      </c>
      <c r="H179" s="5"/>
      <c r="I179" s="217" t="s">
        <v>2674</v>
      </c>
      <c r="J179" s="218"/>
      <c r="K179" s="218"/>
      <c r="L179" s="219"/>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26" t="s">
        <v>1165</v>
      </c>
      <c r="C180" s="226"/>
      <c r="D180" s="226"/>
      <c r="E180" s="24">
        <v>0.02</v>
      </c>
      <c r="F180" s="69"/>
      <c r="G180" s="160" t="str">
        <f>IF(F180&gt;0,SUM(E180+F180),"")</f>
        <v/>
      </c>
      <c r="H180" s="5"/>
      <c r="I180" s="217" t="s">
        <v>1169</v>
      </c>
      <c r="J180" s="218"/>
      <c r="K180" s="219"/>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60" t="str">
        <f>IF(F181&gt;0,SUM(E181+F181),"")</f>
        <v/>
      </c>
      <c r="H181" s="5"/>
      <c r="I181" s="217" t="s">
        <v>1170</v>
      </c>
      <c r="J181" s="218"/>
      <c r="K181" s="219"/>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60" t="str">
        <f>IF(F182&gt;0,SUM(E182+F182),"")</f>
        <v/>
      </c>
      <c r="H182" s="5"/>
      <c r="I182" s="217" t="s">
        <v>1171</v>
      </c>
      <c r="J182" s="218"/>
      <c r="K182" s="219"/>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7" t="s">
        <v>2633</v>
      </c>
      <c r="L185" s="227"/>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2" t="s">
        <v>2641</v>
      </c>
      <c r="C192" s="242"/>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8">
        <f ca="1">NOW()</f>
        <v>44194.605280208336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05" t="str">
        <f>HYPERLINK("#Integrante_5!A109","CAPACIDAD RESIDUAL")</f>
        <v>CAPACIDAD RESIDUAL</v>
      </c>
      <c r="F8" s="206"/>
      <c r="G8" s="207"/>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05" t="str">
        <f>HYPERLINK("#Integrante_5!A162","TALENTO HUMANO")</f>
        <v>TALENTO HUMANO</v>
      </c>
      <c r="F9" s="206"/>
      <c r="G9" s="207"/>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05" t="str">
        <f>HYPERLINK("#Integrante_5!F162","INFRAESTRUCTURA")</f>
        <v>INFRAESTRUCTURA</v>
      </c>
      <c r="F10" s="206"/>
      <c r="G10" s="207"/>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198" t="s">
        <v>8</v>
      </c>
      <c r="M15" s="198"/>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08"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08"/>
      <c r="I20" s="146"/>
      <c r="J20" s="147"/>
      <c r="K20" s="148"/>
      <c r="L20" s="149"/>
      <c r="M20" s="149"/>
      <c r="N20" s="132">
        <f>+(M20-L20)/30</f>
        <v>0</v>
      </c>
      <c r="O20" s="135"/>
      <c r="U20" s="131"/>
      <c r="V20" s="107">
        <f ca="1">NOW()</f>
        <v>44194.605280208336</v>
      </c>
      <c r="W20" s="107">
        <f ca="1">NOW()</f>
        <v>44194.605280208336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6"/>
      <c r="I37" s="127"/>
      <c r="J37" s="127"/>
      <c r="K37" s="127"/>
      <c r="L37" s="127"/>
      <c r="M37" s="127"/>
      <c r="N37" s="127"/>
      <c r="O37" s="128"/>
    </row>
    <row r="38" spans="1:16" ht="21" customHeight="1" x14ac:dyDescent="0.25">
      <c r="A38" s="9"/>
      <c r="B38" s="202" t="e">
        <f>VLOOKUP(B20,EAS!A2:B1439,2,0)</f>
        <v>#N/A</v>
      </c>
      <c r="C38" s="202"/>
      <c r="D38" s="202"/>
      <c r="E38" s="202"/>
      <c r="F38" s="202"/>
      <c r="G38" s="5"/>
      <c r="H38" s="129"/>
      <c r="I38" s="212" t="s">
        <v>7</v>
      </c>
      <c r="J38" s="212"/>
      <c r="K38" s="212"/>
      <c r="L38" s="212"/>
      <c r="M38" s="212"/>
      <c r="N38" s="212"/>
      <c r="O38" s="130"/>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si="1"/>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1"/>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1"/>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1"/>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1"/>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1"/>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1"/>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1"/>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1"/>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1"/>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1"/>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ref="G78:G92" si="2">IF(AND(E78&lt;&gt;"",F78&lt;&gt;""),((F78-E78)/30),"")</f>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2"/>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2"/>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2"/>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2"/>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2"/>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2"/>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2"/>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2"/>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IF(AND(E91&lt;&gt;"",F91&lt;&gt;""),((F91-E91)/30),"")</f>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2"/>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HYPERLINK("#Integrante_5!A1","INICIO")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c r="E114" s="142"/>
      <c r="F114" s="142"/>
      <c r="G114" s="169" t="str">
        <f>IF(AND(E114&lt;&gt;"",F114&lt;&gt;""),((F114-E114)/30),"")</f>
        <v/>
      </c>
      <c r="H114" s="121"/>
      <c r="I114" s="120"/>
      <c r="J114" s="120"/>
      <c r="K114" s="122"/>
      <c r="L114" s="102" t="str">
        <f>+IF(AND(K114&gt;0,O114="Ejecución"),(K114/877802)*Tabla2812[[#This Row],[% participación]],IF(AND(K114&gt;0,O114&lt;&gt;"Ejecución"),"-",""))</f>
        <v/>
      </c>
      <c r="M114" s="123"/>
      <c r="N114" s="117" t="str">
        <f>+IF(M142="No",1,IF(M142="Si","Ingrese %",""))</f>
        <v/>
      </c>
      <c r="O114" s="174" t="s">
        <v>1150</v>
      </c>
      <c r="P114" s="80"/>
    </row>
    <row r="115" spans="1:16" s="6" customFormat="1" ht="24.75" customHeight="1" x14ac:dyDescent="0.25">
      <c r="A115" s="140">
        <v>2</v>
      </c>
      <c r="B115" s="172" t="s">
        <v>2671</v>
      </c>
      <c r="C115" s="173" t="s">
        <v>31</v>
      </c>
      <c r="D115" s="120"/>
      <c r="E115" s="142"/>
      <c r="F115" s="142"/>
      <c r="G115" s="169" t="str">
        <f t="shared" ref="G115:G158" si="3">IF(AND(E115&lt;&gt;"",F115&lt;&gt;""),((F115-E115)/30),"")</f>
        <v/>
      </c>
      <c r="H115" s="121"/>
      <c r="I115" s="120"/>
      <c r="J115" s="120"/>
      <c r="K115" s="68"/>
      <c r="L115" s="102" t="str">
        <f>+IF(AND(K115&gt;0,O115="Ejecución"),(K115/877802)*Tabla2812[[#This Row],[% participación]],IF(AND(K115&gt;0,O115&lt;&gt;"Ejecución"),"-",""))</f>
        <v/>
      </c>
      <c r="M115" s="123"/>
      <c r="N115" s="117" t="str">
        <f>+IF(M142="No",1,IF(M142="Si","Ingrese %",""))</f>
        <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+IF(AND(K116&gt;0,O116="Ejecución"),(K116/877802)*Tabla2812[[#This Row],[% participación]],IF(AND(K116&gt;0,O116&lt;&gt;"Ejecución"),"-",""))</f>
        <v/>
      </c>
      <c r="M116" s="123"/>
      <c r="N116" s="117" t="str">
        <f t="shared" ref="N116:N158"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+IF(AND(K117&gt;0,O117="Ejecución"),(K117/877802)*Tabla2812[[#This Row],[% participación]],IF(AND(K117&gt;0,O117&lt;&gt;"Ejecución"),"-",""))</f>
        <v/>
      </c>
      <c r="M117" s="123"/>
      <c r="N117" s="117"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+IF(AND(K118&gt;0,O118="Ejecución"),(K118/877802)*Tabla2812[[#This Row],[% participación]],IF(AND(K118&gt;0,O118&lt;&gt;"Ejecución"),"-",""))</f>
        <v/>
      </c>
      <c r="M118" s="123"/>
      <c r="N118" s="117"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+IF(AND(K119&gt;0,O119="Ejecución"),(K119/877802)*Tabla2812[[#This Row],[% participación]],IF(AND(K119&gt;0,O119&lt;&gt;"Ejecución"),"-",""))</f>
        <v/>
      </c>
      <c r="M119" s="123"/>
      <c r="N119" s="117"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+IF(AND(K120&gt;0,O120="Ejecución"),(K120/877802)*Tabla2812[[#This Row],[% participación]],IF(AND(K120&gt;0,O120&lt;&gt;"Ejecución"),"-",""))</f>
        <v/>
      </c>
      <c r="M120" s="123"/>
      <c r="N120" s="117"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+IF(AND(K121&gt;0,O121="Ejecución"),(K121/877802)*Tabla2812[[#This Row],[% participación]],IF(AND(K121&gt;0,O121&lt;&gt;"Ejecución"),"-",""))</f>
        <v/>
      </c>
      <c r="M121" s="123"/>
      <c r="N121" s="117"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+IF(AND(K122&gt;0,O122="Ejecución"),(K122/877802)*Tabla2812[[#This Row],[% participación]],IF(AND(K122&gt;0,O122&lt;&gt;"Ejecución"),"-",""))</f>
        <v/>
      </c>
      <c r="M122" s="123"/>
      <c r="N122" s="117"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+IF(AND(K123&gt;0,O123="Ejecución"),(K123/877802)*Tabla2812[[#This Row],[% participación]],IF(AND(K123&gt;0,O123&lt;&gt;"Ejecución"),"-",""))</f>
        <v/>
      </c>
      <c r="M123" s="123"/>
      <c r="N123" s="117"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+IF(AND(K124&gt;0,O124="Ejecución"),(K124/877802)*Tabla2812[[#This Row],[% participación]],IF(AND(K124&gt;0,O124&lt;&gt;"Ejecución"),"-",""))</f>
        <v/>
      </c>
      <c r="M124" s="123"/>
      <c r="N124" s="117"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+IF(AND(K125&gt;0,O125="Ejecución"),(K125/877802)*Tabla2812[[#This Row],[% participación]],IF(AND(K125&gt;0,O125&lt;&gt;"Ejecución"),"-",""))</f>
        <v/>
      </c>
      <c r="M125" s="123"/>
      <c r="N125" s="117"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+IF(AND(K126&gt;0,O126="Ejecución"),(K126/877802)*Tabla2812[[#This Row],[% participación]],IF(AND(K126&gt;0,O126&lt;&gt;"Ejecución"),"-",""))</f>
        <v/>
      </c>
      <c r="M126" s="123"/>
      <c r="N126" s="117"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+IF(AND(K127&gt;0,O127="Ejecución"),(K127/877802)*Tabla2812[[#This Row],[% participación]],IF(AND(K127&gt;0,O127&lt;&gt;"Ejecución"),"-",""))</f>
        <v/>
      </c>
      <c r="M127" s="123"/>
      <c r="N127" s="117"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+IF(AND(K128&gt;0,O128="Ejecución"),(K128/877802)*Tabla2812[[#This Row],[% participación]],IF(AND(K128&gt;0,O128&lt;&gt;"Ejecución"),"-",""))</f>
        <v/>
      </c>
      <c r="M128" s="123"/>
      <c r="N128" s="117"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+IF(AND(K129&gt;0,O129="Ejecución"),(K129/877802)*Tabla2812[[#This Row],[% participación]],IF(AND(K129&gt;0,O129&lt;&gt;"Ejecución"),"-",""))</f>
        <v/>
      </c>
      <c r="M129" s="123"/>
      <c r="N129" s="117"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+IF(AND(K130&gt;0,O130="Ejecución"),(K130/877802)*Tabla2812[[#This Row],[% participación]],IF(AND(K130&gt;0,O130&lt;&gt;"Ejecución"),"-",""))</f>
        <v/>
      </c>
      <c r="M130" s="123"/>
      <c r="N130" s="117"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+IF(AND(K131&gt;0,O131="Ejecución"),(K131/877802)*Tabla2812[[#This Row],[% participación]],IF(AND(K131&gt;0,O131&lt;&gt;"Ejecución"),"-",""))</f>
        <v/>
      </c>
      <c r="M131" s="123"/>
      <c r="N131" s="117"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+IF(AND(K132&gt;0,O132="Ejecución"),(K132/877802)*Tabla2812[[#This Row],[% participación]],IF(AND(K132&gt;0,O132&lt;&gt;"Ejecución"),"-",""))</f>
        <v/>
      </c>
      <c r="M132" s="123"/>
      <c r="N132" s="117"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+IF(AND(K133&gt;0,O133="Ejecución"),(K133/877802)*Tabla2812[[#This Row],[% participación]],IF(AND(K133&gt;0,O133&lt;&gt;"Ejecución"),"-",""))</f>
        <v/>
      </c>
      <c r="M133" s="123"/>
      <c r="N133" s="117"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+IF(AND(K134&gt;0,O134="Ejecución"),(K134/877802)*Tabla2812[[#This Row],[% participación]],IF(AND(K134&gt;0,O134&lt;&gt;"Ejecución"),"-",""))</f>
        <v/>
      </c>
      <c r="M134" s="123"/>
      <c r="N134" s="117" t="str">
        <f t="shared" si="4"/>
        <v/>
      </c>
      <c r="O134" s="174" t="s">
        <v>1150</v>
      </c>
      <c r="P134" s="81"/>
    </row>
    <row r="135" spans="1:16" s="7" customFormat="1" ht="24.75" customHeight="1" outlineLevel="1" x14ac:dyDescent="0.25">
      <c r="A135" s="141">
        <v>22</v>
      </c>
      <c r="B135" s="172" t="s">
        <v>2671</v>
      </c>
      <c r="C135" s="173" t="s">
        <v>31</v>
      </c>
      <c r="D135" s="120"/>
      <c r="E135" s="142"/>
      <c r="F135" s="142"/>
      <c r="G135" s="169" t="str">
        <f t="shared" si="3"/>
        <v/>
      </c>
      <c r="H135" s="121"/>
      <c r="I135" s="120"/>
      <c r="J135" s="120"/>
      <c r="K135" s="68"/>
      <c r="L135" s="102" t="str">
        <f>+IF(AND(K135&gt;0,O135="Ejecución"),(K135/877802)*Tabla2812[[#This Row],[% participación]],IF(AND(K135&gt;0,O135&lt;&gt;"Ejecución"),"-",""))</f>
        <v/>
      </c>
      <c r="M135" s="123"/>
      <c r="N135" s="117" t="str">
        <f t="shared" si="4"/>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+IF(AND(K136&gt;0,O136="Ejecución"),(K136/877802)*Tabla2812[[#This Row],[% participación]],IF(AND(K136&gt;0,O136&lt;&gt;"Ejecución"),"-",""))</f>
        <v/>
      </c>
      <c r="M136" s="123"/>
      <c r="N136" s="117"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+IF(AND(K137&gt;0,O137="Ejecución"),(K137/877802)*Tabla2812[[#This Row],[% participación]],IF(AND(K137&gt;0,O137&lt;&gt;"Ejecución"),"-",""))</f>
        <v/>
      </c>
      <c r="M137" s="123"/>
      <c r="N137" s="117"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+IF(AND(K138&gt;0,O138="Ejecución"),(K138/877802)*Tabla2812[[#This Row],[% participación]],IF(AND(K138&gt;0,O138&lt;&gt;"Ejecución"),"-",""))</f>
        <v/>
      </c>
      <c r="M138" s="123"/>
      <c r="N138" s="117"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+IF(AND(K139&gt;0,O139="Ejecución"),(K139/877802)*Tabla2812[[#This Row],[% participación]],IF(AND(K139&gt;0,O139&lt;&gt;"Ejecución"),"-",""))</f>
        <v/>
      </c>
      <c r="M139" s="123"/>
      <c r="N139" s="117"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+IF(AND(K140&gt;0,O140="Ejecución"),(K140/877802)*Tabla2812[[#This Row],[% participación]],IF(AND(K140&gt;0,O140&lt;&gt;"Ejecución"),"-",""))</f>
        <v/>
      </c>
      <c r="M140" s="123"/>
      <c r="N140" s="117"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+IF(AND(K141&gt;0,O141="Ejecución"),(K141/877802)*Tabla2812[[#This Row],[% participación]],IF(AND(K141&gt;0,O141&lt;&gt;"Ejecución"),"-",""))</f>
        <v/>
      </c>
      <c r="M141" s="123"/>
      <c r="N141" s="117"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+IF(AND(K142&gt;0,O142="Ejecución"),(K142/877802)*Tabla2812[[#This Row],[% participación]],IF(AND(K142&gt;0,O142&lt;&gt;"Ejecución"),"-",""))</f>
        <v/>
      </c>
      <c r="M142" s="123"/>
      <c r="N142" s="117"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+IF(AND(K143&gt;0,O143="Ejecución"),(K143/877802)*Tabla2812[[#This Row],[% participación]],IF(AND(K143&gt;0,O143&lt;&gt;"Ejecución"),"-",""))</f>
        <v/>
      </c>
      <c r="M143" s="123"/>
      <c r="N143" s="179" t="str">
        <f>+IF(M142="No",1,IF(M142="Si","Ingrese %",""))</f>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+IF(AND(K144&gt;0,O144="Ejecución"),(K144/877802)*Tabla2812[[#This Row],[% participación]],IF(AND(K144&gt;0,O144&lt;&gt;"Ejecución"),"-",""))</f>
        <v/>
      </c>
      <c r="M144" s="123"/>
      <c r="N144" s="117"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+IF(AND(K145&gt;0,O145="Ejecución"),(K145/877802)*Tabla2812[[#This Row],[% participación]],IF(AND(K145&gt;0,O145&lt;&gt;"Ejecución"),"-",""))</f>
        <v/>
      </c>
      <c r="M145" s="123"/>
      <c r="N145" s="117"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+IF(AND(K146&gt;0,O146="Ejecución"),(K146/877802)*Tabla2812[[#This Row],[% participación]],IF(AND(K146&gt;0,O146&lt;&gt;"Ejecución"),"-",""))</f>
        <v/>
      </c>
      <c r="M146" s="123"/>
      <c r="N146" s="117"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+IF(AND(K147&gt;0,O147="Ejecución"),(K147/877802)*Tabla2812[[#This Row],[% participación]],IF(AND(K147&gt;0,O147&lt;&gt;"Ejecución"),"-",""))</f>
        <v/>
      </c>
      <c r="M147" s="123"/>
      <c r="N147" s="117"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+IF(AND(K148&gt;0,O148="Ejecución"),(K148/877802)*Tabla2812[[#This Row],[% participación]],IF(AND(K148&gt;0,O148&lt;&gt;"Ejecución"),"-",""))</f>
        <v/>
      </c>
      <c r="M148" s="123"/>
      <c r="N148" s="117"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+IF(AND(K149&gt;0,O149="Ejecución"),(K149/877802)*Tabla2812[[#This Row],[% participación]],IF(AND(K149&gt;0,O149&lt;&gt;"Ejecución"),"-",""))</f>
        <v/>
      </c>
      <c r="M149" s="123"/>
      <c r="N149" s="117"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+IF(AND(K150&gt;0,O150="Ejecución"),(K150/877802)*Tabla2812[[#This Row],[% participación]],IF(AND(K150&gt;0,O150&lt;&gt;"Ejecución"),"-",""))</f>
        <v/>
      </c>
      <c r="M150" s="123"/>
      <c r="N150" s="117"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+IF(AND(K151&gt;0,O151="Ejecución"),(K151/877802)*Tabla2812[[#This Row],[% participación]],IF(AND(K151&gt;0,O151&lt;&gt;"Ejecución"),"-",""))</f>
        <v/>
      </c>
      <c r="M151" s="123"/>
      <c r="N151" s="117"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+IF(AND(K152&gt;0,O152="Ejecución"),(K152/877802)*Tabla2812[[#This Row],[% participación]],IF(AND(K152&gt;0,O152&lt;&gt;"Ejecución"),"-",""))</f>
        <v/>
      </c>
      <c r="M152" s="123"/>
      <c r="N152" s="117"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+IF(AND(K153&gt;0,O153="Ejecución"),(K153/877802)*Tabla2812[[#This Row],[% participación]],IF(AND(K153&gt;0,O153&lt;&gt;"Ejecución"),"-",""))</f>
        <v/>
      </c>
      <c r="M153" s="123"/>
      <c r="N153" s="117" t="str">
        <f t="shared" si="4"/>
        <v/>
      </c>
      <c r="O153" s="174" t="s">
        <v>1150</v>
      </c>
      <c r="P153" s="81"/>
    </row>
    <row r="154" spans="1:16" s="7" customFormat="1" ht="24"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+IF(AND(K154&gt;0,O154="Ejecución"),(K154/877802)*Tabla2812[[#This Row],[% participación]],IF(AND(K154&gt;0,O154&lt;&gt;"Ejecución"),"-",""))</f>
        <v/>
      </c>
      <c r="M154" s="123"/>
      <c r="N154" s="117"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+IF(AND(K155&gt;0,O155="Ejecución"),(K155/877802)*Tabla2812[[#This Row],[% participación]],IF(AND(K155&gt;0,O155&lt;&gt;"Ejecución"),"-",""))</f>
        <v/>
      </c>
      <c r="M155" s="123"/>
      <c r="N155" s="117" t="str">
        <f t="shared" si="4"/>
        <v/>
      </c>
      <c r="O155" s="174" t="s">
        <v>1150</v>
      </c>
      <c r="P155" s="81"/>
    </row>
    <row r="156" spans="1:16" s="7" customFormat="1" ht="24.75"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+IF(AND(K156&gt;0,O156="Ejecución"),(K156/877802)*Tabla2812[[#This Row],[% participación]],IF(AND(K156&gt;0,O156&lt;&gt;"Ejecución"),"-",""))</f>
        <v/>
      </c>
      <c r="M156" s="123"/>
      <c r="N156" s="117"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+IF(AND(K157&gt;0,O157="Ejecución"),(K157/877802)*Tabla2812[[#This Row],[% participación]],IF(AND(K157&gt;0,O157&lt;&gt;"Ejecución"),"-",""))</f>
        <v/>
      </c>
      <c r="M157" s="123"/>
      <c r="N157" s="117" t="str">
        <f t="shared" si="4"/>
        <v/>
      </c>
      <c r="O157" s="174" t="s">
        <v>1150</v>
      </c>
      <c r="P157" s="81"/>
    </row>
    <row r="158" spans="1:16" s="7" customFormat="1" ht="24.75" customHeight="1" outlineLevel="1" thickBot="1" x14ac:dyDescent="0.3">
      <c r="A158" s="141">
        <v>45</v>
      </c>
      <c r="B158" s="172" t="s">
        <v>2671</v>
      </c>
      <c r="C158" s="173" t="s">
        <v>31</v>
      </c>
      <c r="D158" s="120"/>
      <c r="E158" s="142"/>
      <c r="F158" s="142"/>
      <c r="G158" s="169" t="str">
        <f t="shared" si="3"/>
        <v/>
      </c>
      <c r="H158" s="121"/>
      <c r="I158" s="120"/>
      <c r="J158" s="120"/>
      <c r="K158" s="68"/>
      <c r="L158" s="102" t="str">
        <f>+IF(AND(K158&gt;0,O158="Ejecución"),(K158/877802)*Tabla2812[[#This Row],[% participación]],IF(AND(K158&gt;0,O158&lt;&gt;"Ejecución"),"-",""))</f>
        <v/>
      </c>
      <c r="M158" s="123"/>
      <c r="N158" s="117"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2678</v>
      </c>
      <c r="J174" s="260"/>
      <c r="K174" s="260"/>
      <c r="L174" s="260"/>
      <c r="M174" s="260"/>
      <c r="O174" s="182" t="str">
        <f>HYPERLINK("#Integrante_5!A1","INICIO")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9"/>
      <c r="S175" s="161"/>
      <c r="T175" s="19"/>
      <c r="U175" s="19"/>
      <c r="V175" s="19"/>
      <c r="W175" s="19"/>
      <c r="X175" s="19"/>
      <c r="Y175" s="19"/>
      <c r="Z175" s="19"/>
      <c r="AA175" s="19"/>
      <c r="AB175" s="19"/>
    </row>
    <row r="176" spans="1:28" ht="23.25" x14ac:dyDescent="0.25">
      <c r="A176" s="9"/>
      <c r="B176" s="256"/>
      <c r="C176" s="257"/>
      <c r="D176" s="258"/>
      <c r="E176" s="161" t="s">
        <v>2621</v>
      </c>
      <c r="F176" s="161" t="s">
        <v>2622</v>
      </c>
      <c r="G176" s="161" t="s">
        <v>2623</v>
      </c>
      <c r="H176" s="5"/>
      <c r="I176" s="256"/>
      <c r="J176" s="257"/>
      <c r="K176" s="257"/>
      <c r="L176" s="258"/>
      <c r="M176" s="238"/>
      <c r="O176" s="8"/>
      <c r="Q176" s="19"/>
      <c r="R176" s="19"/>
      <c r="S176" s="161" t="s">
        <v>2623</v>
      </c>
      <c r="T176" s="19"/>
      <c r="U176" s="19"/>
      <c r="V176" s="19"/>
      <c r="W176" s="19"/>
      <c r="X176" s="19"/>
      <c r="Y176" s="19"/>
      <c r="Z176" s="19"/>
      <c r="AA176" s="19"/>
      <c r="AB176" s="19"/>
    </row>
    <row r="177" spans="1:28" ht="23.25" x14ac:dyDescent="0.25">
      <c r="A177" s="9"/>
      <c r="B177" s="226" t="s">
        <v>2670</v>
      </c>
      <c r="C177" s="226"/>
      <c r="D177" s="226"/>
      <c r="E177" s="24">
        <v>0.02</v>
      </c>
      <c r="F177" s="175"/>
      <c r="G177" s="176" t="str">
        <f>IF(F177&gt;0,SUM(E177+F177),"")</f>
        <v/>
      </c>
      <c r="H177" s="5"/>
      <c r="I177" s="217" t="s">
        <v>2672</v>
      </c>
      <c r="J177" s="218"/>
      <c r="K177" s="218"/>
      <c r="L177" s="219"/>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26" t="s">
        <v>1165</v>
      </c>
      <c r="C178" s="226"/>
      <c r="D178" s="226"/>
      <c r="E178" s="24">
        <v>0.02</v>
      </c>
      <c r="F178" s="69"/>
      <c r="G178" s="160" t="str">
        <f>IF(F178&gt;0,SUM(E178+F178),"")</f>
        <v/>
      </c>
      <c r="H178" s="5"/>
      <c r="I178" s="217" t="s">
        <v>1169</v>
      </c>
      <c r="J178" s="218"/>
      <c r="K178" s="219"/>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60" t="str">
        <f>IF(F179&gt;0,SUM(E179+F179),"")</f>
        <v/>
      </c>
      <c r="H179" s="5"/>
      <c r="I179" s="217" t="s">
        <v>1170</v>
      </c>
      <c r="J179" s="218"/>
      <c r="K179" s="219"/>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60" t="str">
        <f>IF(F180&gt;0,SUM(E180+F180),"")</f>
        <v/>
      </c>
      <c r="H180" s="5"/>
      <c r="I180" s="217" t="s">
        <v>1171</v>
      </c>
      <c r="J180" s="218"/>
      <c r="K180" s="219"/>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7" t="s">
        <v>2633</v>
      </c>
      <c r="L183" s="227"/>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2" t="s">
        <v>2641</v>
      </c>
      <c r="C190" s="242"/>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8">
        <f ca="1">NOW()</f>
        <v>44194.605280208336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05" t="str">
        <f>HYPERLINK("#Integrante_6!A109","CAPACIDAD RESIDUAL")</f>
        <v>CAPACIDAD RESIDUAL</v>
      </c>
      <c r="F8" s="206"/>
      <c r="G8" s="207"/>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05" t="str">
        <f>HYPERLINK("#Integrante_6!A162","TALENTO HUMANO")</f>
        <v>TALENTO HUMANO</v>
      </c>
      <c r="F9" s="206"/>
      <c r="G9" s="207"/>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05" t="str">
        <f>HYPERLINK("#Integrante_6!F162","INFRAESTRUCTURA")</f>
        <v>INFRAESTRUCTURA</v>
      </c>
      <c r="F10" s="206"/>
      <c r="G10" s="207"/>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198" t="s">
        <v>8</v>
      </c>
      <c r="M15" s="198"/>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08"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08"/>
      <c r="I20" s="146"/>
      <c r="J20" s="147"/>
      <c r="K20" s="148"/>
      <c r="L20" s="149"/>
      <c r="M20" s="149"/>
      <c r="N20" s="132">
        <f>+(M20-L20)/30</f>
        <v>0</v>
      </c>
      <c r="O20" s="135"/>
      <c r="U20" s="131"/>
      <c r="V20" s="107">
        <f ca="1">NOW()</f>
        <v>44194.605280208336</v>
      </c>
      <c r="W20" s="107">
        <f ca="1">NOW()</f>
        <v>44194.605280208336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6"/>
      <c r="I37" s="127"/>
      <c r="J37" s="127"/>
      <c r="K37" s="127"/>
      <c r="L37" s="127"/>
      <c r="M37" s="127"/>
      <c r="N37" s="127"/>
      <c r="O37" s="128"/>
    </row>
    <row r="38" spans="1:16" ht="21" customHeight="1" x14ac:dyDescent="0.25">
      <c r="A38" s="9"/>
      <c r="B38" s="202" t="e">
        <f>VLOOKUP(B20,EAS!A2:B1439,2,0)</f>
        <v>#N/A</v>
      </c>
      <c r="C38" s="202"/>
      <c r="D38" s="202"/>
      <c r="E38" s="202"/>
      <c r="F38" s="202"/>
      <c r="G38" s="5"/>
      <c r="H38" s="129"/>
      <c r="I38" s="212" t="s">
        <v>7</v>
      </c>
      <c r="J38" s="212"/>
      <c r="K38" s="212"/>
      <c r="L38" s="212"/>
      <c r="M38" s="212"/>
      <c r="N38" s="212"/>
      <c r="O38" s="130"/>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76"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76"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76"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76"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76"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76"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76"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76"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76"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76"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76"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76"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76"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76"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76"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76"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76"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76"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76"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76" t="str">
        <f t="shared" si="1"/>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76" t="str">
        <f t="shared" si="1"/>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76" t="str">
        <f t="shared" si="1"/>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76" t="str">
        <f t="shared" si="1"/>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76" t="str">
        <f t="shared" si="1"/>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76" t="str">
        <f t="shared" si="1"/>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76" t="str">
        <f t="shared" si="1"/>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76" t="str">
        <f t="shared" si="1"/>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76" t="str">
        <f t="shared" si="1"/>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76" t="str">
        <f t="shared" si="1"/>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76" t="str">
        <f t="shared" si="1"/>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76" t="str">
        <f t="shared" si="1"/>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76" t="str">
        <f t="shared" si="1"/>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76" t="str">
        <f t="shared" ref="G80:G86" si="2">IF(AND(E80&lt;&gt;"",F80&lt;&gt;""),((F80-E80)/30),"")</f>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76"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76" t="str">
        <f t="shared" si="2"/>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76" t="str">
        <f t="shared" si="2"/>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76" t="str">
        <f t="shared" si="2"/>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76" t="str">
        <f t="shared" si="2"/>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76" t="str">
        <f t="shared" si="2"/>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76" t="str">
        <f t="shared" ref="G87:G94" si="3">IF(AND(E87&lt;&gt;"",F87&lt;&gt;""),((F87-E87)/30),"")</f>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76" t="str">
        <f t="shared" si="3"/>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76" t="str">
        <f t="shared" si="3"/>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76" t="str">
        <f t="shared" si="3"/>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76" t="str">
        <f t="shared" si="3"/>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76" t="str">
        <f t="shared" si="3"/>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76" t="str">
        <f>IF(AND(E93&lt;&gt;"",F93&lt;&gt;""),((F93-E93)/30),"")</f>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76" t="str">
        <f t="shared" si="3"/>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76"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76"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76"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76"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76"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76"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76"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76"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76"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76"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76"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76"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76" t="str">
        <f t="shared" si="1"/>
        <v/>
      </c>
      <c r="H107" s="121"/>
      <c r="I107" s="120"/>
      <c r="J107" s="120"/>
      <c r="K107" s="122"/>
      <c r="L107" s="123"/>
      <c r="M107" s="117"/>
      <c r="N107" s="123"/>
      <c r="O107" s="123"/>
      <c r="P107" s="81"/>
    </row>
    <row r="108" spans="1:16" ht="29.45" customHeight="1" thickBot="1" x14ac:dyDescent="0.3">
      <c r="O108" s="182" t="str">
        <f>HYPERLINK("#Integrante_6!A1","INICIO")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20"/>
      <c r="E114" s="142"/>
      <c r="F114" s="142"/>
      <c r="G114" s="169" t="str">
        <f>IF(AND(E114&lt;&gt;"",F114&lt;&gt;""),((F114-E114)/30),"")</f>
        <v/>
      </c>
      <c r="H114" s="121"/>
      <c r="I114" s="120"/>
      <c r="J114" s="120"/>
      <c r="K114" s="122"/>
      <c r="L114" s="102" t="str">
        <f>+IF(AND(K114&gt;0,O114="Ejecución"),(K114/877802)*Tabla2815[[#This Row],[% participación]],IF(AND(K114&gt;0,O114&lt;&gt;"Ejecución"),"-",""))</f>
        <v/>
      </c>
      <c r="M114" s="123"/>
      <c r="N114" s="178" t="str">
        <f>+IF(M116="No",1,IF(M116="Si","Ingrese %",""))</f>
        <v/>
      </c>
      <c r="O114" s="174" t="s">
        <v>1150</v>
      </c>
      <c r="P114" s="80"/>
    </row>
    <row r="115" spans="1:16" s="6" customFormat="1" ht="24.75" customHeight="1" x14ac:dyDescent="0.25">
      <c r="A115" s="140">
        <v>2</v>
      </c>
      <c r="B115" s="170" t="s">
        <v>2671</v>
      </c>
      <c r="C115" s="171" t="s">
        <v>31</v>
      </c>
      <c r="D115" s="120"/>
      <c r="E115" s="142"/>
      <c r="F115" s="142"/>
      <c r="G115" s="169" t="str">
        <f t="shared" ref="G115:G160" si="4">IF(AND(E115&lt;&gt;"",F115&lt;&gt;""),((F115-E115)/30),"")</f>
        <v/>
      </c>
      <c r="H115" s="121"/>
      <c r="I115" s="120"/>
      <c r="J115" s="120"/>
      <c r="K115" s="68"/>
      <c r="L115" s="102" t="str">
        <f>+IF(AND(K115&gt;0,O115="Ejecución"),(K115/877802)*Tabla2815[[#This Row],[% participación]],IF(AND(K115&gt;0,O115&lt;&gt;"Ejecución"),"-",""))</f>
        <v/>
      </c>
      <c r="M115" s="123"/>
      <c r="N115" s="178" t="str">
        <f>+IF(M116="No",1,IF(M116="Si","Ingrese %",""))</f>
        <v/>
      </c>
      <c r="O115" s="174" t="s">
        <v>1150</v>
      </c>
      <c r="P115" s="80"/>
    </row>
    <row r="116" spans="1:16" s="6" customFormat="1" ht="24.75" customHeight="1" x14ac:dyDescent="0.25">
      <c r="A116" s="140">
        <v>3</v>
      </c>
      <c r="B116" s="170" t="s">
        <v>2671</v>
      </c>
      <c r="C116" s="171" t="s">
        <v>31</v>
      </c>
      <c r="D116" s="120"/>
      <c r="E116" s="142"/>
      <c r="F116" s="142"/>
      <c r="G116" s="169" t="str">
        <f t="shared" si="4"/>
        <v/>
      </c>
      <c r="H116" s="121"/>
      <c r="I116" s="120"/>
      <c r="J116" s="120"/>
      <c r="K116" s="68"/>
      <c r="L116" s="102" t="str">
        <f>+IF(AND(K116&gt;0,O116="Ejecución"),(K116/877802)*Tabla2815[[#This Row],[% participación]],IF(AND(K116&gt;0,O116&lt;&gt;"Ejecución"),"-",""))</f>
        <v/>
      </c>
      <c r="M116" s="123"/>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20"/>
      <c r="E117" s="142"/>
      <c r="F117" s="142"/>
      <c r="G117" s="169" t="str">
        <f t="shared" si="4"/>
        <v/>
      </c>
      <c r="H117" s="121"/>
      <c r="I117" s="120"/>
      <c r="J117" s="120"/>
      <c r="K117" s="68"/>
      <c r="L117" s="102" t="str">
        <f>+IF(AND(K117&gt;0,O117="Ejecución"),(K117/877802)*Tabla2815[[#This Row],[% participación]],IF(AND(K117&gt;0,O117&lt;&gt;"Ejecución"),"-",""))</f>
        <v/>
      </c>
      <c r="M117" s="123"/>
      <c r="N117" s="178" t="str">
        <f t="shared" si="5"/>
        <v/>
      </c>
      <c r="O117" s="174" t="s">
        <v>1150</v>
      </c>
      <c r="P117" s="80"/>
    </row>
    <row r="118" spans="1:16" s="7" customFormat="1" ht="24.75" customHeight="1" outlineLevel="1" x14ac:dyDescent="0.25">
      <c r="A118" s="141">
        <v>5</v>
      </c>
      <c r="B118" s="170" t="s">
        <v>2671</v>
      </c>
      <c r="C118" s="171" t="s">
        <v>31</v>
      </c>
      <c r="D118" s="120"/>
      <c r="E118" s="142"/>
      <c r="F118" s="142"/>
      <c r="G118" s="169" t="str">
        <f t="shared" si="4"/>
        <v/>
      </c>
      <c r="H118" s="121"/>
      <c r="I118" s="120"/>
      <c r="J118" s="120"/>
      <c r="K118" s="68"/>
      <c r="L118" s="102" t="str">
        <f>+IF(AND(K118&gt;0,O118="Ejecución"),(K118/877802)*Tabla2815[[#This Row],[% participación]],IF(AND(K118&gt;0,O118&lt;&gt;"Ejecución"),"-",""))</f>
        <v/>
      </c>
      <c r="M118" s="123"/>
      <c r="N118" s="178" t="str">
        <f t="shared" si="5"/>
        <v/>
      </c>
      <c r="O118" s="174" t="s">
        <v>1150</v>
      </c>
      <c r="P118" s="81"/>
    </row>
    <row r="119" spans="1:16" s="7" customFormat="1" ht="24.75" customHeight="1" outlineLevel="1" x14ac:dyDescent="0.25">
      <c r="A119" s="141">
        <v>6</v>
      </c>
      <c r="B119" s="170" t="s">
        <v>2671</v>
      </c>
      <c r="C119" s="171" t="s">
        <v>31</v>
      </c>
      <c r="D119" s="120"/>
      <c r="E119" s="142"/>
      <c r="F119" s="142"/>
      <c r="G119" s="169" t="str">
        <f t="shared" si="4"/>
        <v/>
      </c>
      <c r="H119" s="121"/>
      <c r="I119" s="120"/>
      <c r="J119" s="120"/>
      <c r="K119" s="68"/>
      <c r="L119" s="102" t="str">
        <f>+IF(AND(K119&gt;0,O119="Ejecución"),(K119/877802)*Tabla2815[[#This Row],[% participación]],IF(AND(K119&gt;0,O119&lt;&gt;"Ejecución"),"-",""))</f>
        <v/>
      </c>
      <c r="M119" s="123"/>
      <c r="N119" s="178" t="str">
        <f t="shared" si="5"/>
        <v/>
      </c>
      <c r="O119" s="174" t="s">
        <v>1150</v>
      </c>
      <c r="P119" s="81"/>
    </row>
    <row r="120" spans="1:16" s="7" customFormat="1" ht="24.75" customHeight="1" outlineLevel="1" x14ac:dyDescent="0.25">
      <c r="A120" s="141">
        <v>7</v>
      </c>
      <c r="B120" s="170" t="s">
        <v>2671</v>
      </c>
      <c r="C120" s="171" t="s">
        <v>31</v>
      </c>
      <c r="D120" s="120"/>
      <c r="E120" s="142"/>
      <c r="F120" s="142"/>
      <c r="G120" s="169" t="str">
        <f t="shared" si="4"/>
        <v/>
      </c>
      <c r="H120" s="121"/>
      <c r="I120" s="120"/>
      <c r="J120" s="120"/>
      <c r="K120" s="68"/>
      <c r="L120" s="102" t="str">
        <f>+IF(AND(K120&gt;0,O120="Ejecución"),(K120/877802)*Tabla2815[[#This Row],[% participación]],IF(AND(K120&gt;0,O120&lt;&gt;"Ejecución"),"-",""))</f>
        <v/>
      </c>
      <c r="M120" s="123"/>
      <c r="N120" s="178" t="str">
        <f t="shared" si="5"/>
        <v/>
      </c>
      <c r="O120" s="174" t="s">
        <v>1150</v>
      </c>
      <c r="P120" s="81"/>
    </row>
    <row r="121" spans="1:16" s="7" customFormat="1" ht="24.75" customHeight="1" outlineLevel="1" x14ac:dyDescent="0.25">
      <c r="A121" s="141">
        <v>8</v>
      </c>
      <c r="B121" s="170" t="s">
        <v>2671</v>
      </c>
      <c r="C121" s="171" t="s">
        <v>31</v>
      </c>
      <c r="D121" s="120"/>
      <c r="E121" s="142"/>
      <c r="F121" s="142"/>
      <c r="G121" s="169" t="str">
        <f t="shared" si="4"/>
        <v/>
      </c>
      <c r="H121" s="119"/>
      <c r="I121" s="120"/>
      <c r="J121" s="120"/>
      <c r="K121" s="68"/>
      <c r="L121" s="102" t="str">
        <f>+IF(AND(K121&gt;0,O121="Ejecución"),(K121/877802)*Tabla2815[[#This Row],[% participación]],IF(AND(K121&gt;0,O121&lt;&gt;"Ejecución"),"-",""))</f>
        <v/>
      </c>
      <c r="M121" s="123"/>
      <c r="N121" s="178" t="str">
        <f t="shared" si="5"/>
        <v/>
      </c>
      <c r="O121" s="174" t="s">
        <v>1150</v>
      </c>
      <c r="P121" s="81"/>
    </row>
    <row r="122" spans="1:16" s="7" customFormat="1" ht="24.75" customHeight="1" outlineLevel="1" x14ac:dyDescent="0.25">
      <c r="A122" s="141">
        <v>9</v>
      </c>
      <c r="B122" s="170" t="s">
        <v>2671</v>
      </c>
      <c r="C122" s="171" t="s">
        <v>31</v>
      </c>
      <c r="D122" s="120"/>
      <c r="E122" s="142"/>
      <c r="F122" s="142"/>
      <c r="G122" s="169" t="str">
        <f t="shared" si="4"/>
        <v/>
      </c>
      <c r="H122" s="121"/>
      <c r="I122" s="120"/>
      <c r="J122" s="120"/>
      <c r="K122" s="68"/>
      <c r="L122" s="102" t="str">
        <f>+IF(AND(K122&gt;0,O122="Ejecución"),(K122/877802)*Tabla2815[[#This Row],[% participación]],IF(AND(K122&gt;0,O122&lt;&gt;"Ejecución"),"-",""))</f>
        <v/>
      </c>
      <c r="M122" s="123"/>
      <c r="N122" s="178" t="str">
        <f t="shared" si="5"/>
        <v/>
      </c>
      <c r="O122" s="174" t="s">
        <v>1150</v>
      </c>
      <c r="P122" s="81"/>
    </row>
    <row r="123" spans="1:16" s="7" customFormat="1" ht="24.75" customHeight="1" outlineLevel="1" x14ac:dyDescent="0.25">
      <c r="A123" s="141">
        <v>10</v>
      </c>
      <c r="B123" s="170" t="s">
        <v>2671</v>
      </c>
      <c r="C123" s="171" t="s">
        <v>31</v>
      </c>
      <c r="D123" s="120"/>
      <c r="E123" s="142"/>
      <c r="F123" s="142"/>
      <c r="G123" s="169" t="str">
        <f t="shared" si="4"/>
        <v/>
      </c>
      <c r="H123" s="121"/>
      <c r="I123" s="120"/>
      <c r="J123" s="120"/>
      <c r="K123" s="68"/>
      <c r="L123" s="102" t="str">
        <f>+IF(AND(K123&gt;0,O123="Ejecución"),(K123/877802)*Tabla2815[[#This Row],[% participación]],IF(AND(K123&gt;0,O123&lt;&gt;"Ejecución"),"-",""))</f>
        <v/>
      </c>
      <c r="M123" s="123"/>
      <c r="N123" s="178" t="str">
        <f t="shared" si="5"/>
        <v/>
      </c>
      <c r="O123" s="174" t="s">
        <v>1150</v>
      </c>
      <c r="P123" s="81"/>
    </row>
    <row r="124" spans="1:16" s="7" customFormat="1" ht="24.75" customHeight="1" outlineLevel="1" x14ac:dyDescent="0.25">
      <c r="A124" s="141">
        <v>11</v>
      </c>
      <c r="B124" s="170" t="s">
        <v>2671</v>
      </c>
      <c r="C124" s="171" t="s">
        <v>31</v>
      </c>
      <c r="D124" s="120"/>
      <c r="E124" s="142"/>
      <c r="F124" s="142"/>
      <c r="G124" s="169" t="str">
        <f t="shared" si="4"/>
        <v/>
      </c>
      <c r="H124" s="121"/>
      <c r="I124" s="120"/>
      <c r="J124" s="120"/>
      <c r="K124" s="68"/>
      <c r="L124" s="102" t="str">
        <f>+IF(AND(K124&gt;0,O124="Ejecución"),(K124/877802)*Tabla2815[[#This Row],[% participación]],IF(AND(K124&gt;0,O124&lt;&gt;"Ejecución"),"-",""))</f>
        <v/>
      </c>
      <c r="M124" s="123"/>
      <c r="N124" s="178" t="str">
        <f t="shared" si="5"/>
        <v/>
      </c>
      <c r="O124" s="174" t="s">
        <v>1150</v>
      </c>
      <c r="P124" s="81"/>
    </row>
    <row r="125" spans="1:16" s="7" customFormat="1" ht="24.75" customHeight="1" outlineLevel="1" x14ac:dyDescent="0.25">
      <c r="A125" s="141">
        <v>12</v>
      </c>
      <c r="B125" s="170" t="s">
        <v>2671</v>
      </c>
      <c r="C125" s="171" t="s">
        <v>31</v>
      </c>
      <c r="D125" s="120"/>
      <c r="E125" s="142"/>
      <c r="F125" s="142"/>
      <c r="G125" s="169" t="str">
        <f t="shared" si="4"/>
        <v/>
      </c>
      <c r="H125" s="121"/>
      <c r="I125" s="120"/>
      <c r="J125" s="120"/>
      <c r="K125" s="68"/>
      <c r="L125" s="102" t="str">
        <f>+IF(AND(K125&gt;0,O125="Ejecución"),(K125/877802)*Tabla2815[[#This Row],[% participación]],IF(AND(K125&gt;0,O125&lt;&gt;"Ejecución"),"-",""))</f>
        <v/>
      </c>
      <c r="M125" s="123"/>
      <c r="N125" s="178" t="str">
        <f t="shared" si="5"/>
        <v/>
      </c>
      <c r="O125" s="174" t="s">
        <v>1150</v>
      </c>
      <c r="P125" s="81"/>
    </row>
    <row r="126" spans="1:16" s="7" customFormat="1" ht="24.75" customHeight="1" outlineLevel="1" x14ac:dyDescent="0.25">
      <c r="A126" s="141">
        <v>13</v>
      </c>
      <c r="B126" s="170" t="s">
        <v>2671</v>
      </c>
      <c r="C126" s="171" t="s">
        <v>31</v>
      </c>
      <c r="D126" s="120"/>
      <c r="E126" s="142"/>
      <c r="F126" s="142"/>
      <c r="G126" s="169" t="str">
        <f t="shared" si="4"/>
        <v/>
      </c>
      <c r="H126" s="121"/>
      <c r="I126" s="120"/>
      <c r="J126" s="120"/>
      <c r="K126" s="68"/>
      <c r="L126" s="102" t="str">
        <f>+IF(AND(K126&gt;0,O126="Ejecución"),(K126/877802)*Tabla2815[[#This Row],[% participación]],IF(AND(K126&gt;0,O126&lt;&gt;"Ejecución"),"-",""))</f>
        <v/>
      </c>
      <c r="M126" s="123"/>
      <c r="N126" s="178" t="str">
        <f t="shared" si="5"/>
        <v/>
      </c>
      <c r="O126" s="174" t="s">
        <v>1150</v>
      </c>
      <c r="P126" s="81"/>
    </row>
    <row r="127" spans="1:16" s="7" customFormat="1" ht="24.75" customHeight="1" outlineLevel="1" x14ac:dyDescent="0.25">
      <c r="A127" s="141">
        <v>14</v>
      </c>
      <c r="B127" s="170" t="s">
        <v>2671</v>
      </c>
      <c r="C127" s="171" t="s">
        <v>31</v>
      </c>
      <c r="D127" s="120"/>
      <c r="E127" s="142"/>
      <c r="F127" s="142"/>
      <c r="G127" s="169" t="str">
        <f t="shared" si="4"/>
        <v/>
      </c>
      <c r="H127" s="121"/>
      <c r="I127" s="120"/>
      <c r="J127" s="120"/>
      <c r="K127" s="68"/>
      <c r="L127" s="102" t="str">
        <f>+IF(AND(K127&gt;0,O127="Ejecución"),(K127/877802)*Tabla2815[[#This Row],[% participación]],IF(AND(K127&gt;0,O127&lt;&gt;"Ejecución"),"-",""))</f>
        <v/>
      </c>
      <c r="M127" s="123"/>
      <c r="N127" s="178" t="str">
        <f t="shared" si="5"/>
        <v/>
      </c>
      <c r="O127" s="174" t="s">
        <v>1150</v>
      </c>
      <c r="P127" s="81"/>
    </row>
    <row r="128" spans="1:16" s="7" customFormat="1" ht="24.75" customHeight="1" outlineLevel="1" x14ac:dyDescent="0.25">
      <c r="A128" s="141">
        <v>15</v>
      </c>
      <c r="B128" s="170" t="s">
        <v>2671</v>
      </c>
      <c r="C128" s="171" t="s">
        <v>31</v>
      </c>
      <c r="D128" s="120"/>
      <c r="E128" s="142"/>
      <c r="F128" s="142"/>
      <c r="G128" s="169" t="str">
        <f t="shared" si="4"/>
        <v/>
      </c>
      <c r="H128" s="121"/>
      <c r="I128" s="120"/>
      <c r="J128" s="120"/>
      <c r="K128" s="68"/>
      <c r="L128" s="102" t="str">
        <f>+IF(AND(K128&gt;0,O128="Ejecución"),(K128/877802)*Tabla2815[[#This Row],[% participación]],IF(AND(K128&gt;0,O128&lt;&gt;"Ejecución"),"-",""))</f>
        <v/>
      </c>
      <c r="M128" s="123"/>
      <c r="N128" s="178" t="str">
        <f t="shared" si="5"/>
        <v/>
      </c>
      <c r="O128" s="174" t="s">
        <v>1150</v>
      </c>
      <c r="P128" s="81"/>
    </row>
    <row r="129" spans="1:16" s="7" customFormat="1" ht="24.75" customHeight="1" outlineLevel="1" x14ac:dyDescent="0.25">
      <c r="A129" s="141">
        <v>16</v>
      </c>
      <c r="B129" s="170" t="s">
        <v>2671</v>
      </c>
      <c r="C129" s="171" t="s">
        <v>31</v>
      </c>
      <c r="D129" s="120"/>
      <c r="E129" s="142"/>
      <c r="F129" s="142"/>
      <c r="G129" s="169" t="str">
        <f t="shared" si="4"/>
        <v/>
      </c>
      <c r="H129" s="121"/>
      <c r="I129" s="120"/>
      <c r="J129" s="120"/>
      <c r="K129" s="68"/>
      <c r="L129" s="102" t="str">
        <f>+IF(AND(K129&gt;0,O129="Ejecución"),(K129/877802)*Tabla2815[[#This Row],[% participación]],IF(AND(K129&gt;0,O129&lt;&gt;"Ejecución"),"-",""))</f>
        <v/>
      </c>
      <c r="M129" s="123"/>
      <c r="N129" s="178" t="str">
        <f t="shared" si="5"/>
        <v/>
      </c>
      <c r="O129" s="174" t="s">
        <v>1150</v>
      </c>
      <c r="P129" s="81"/>
    </row>
    <row r="130" spans="1:16" s="7" customFormat="1" ht="24.75" customHeight="1" outlineLevel="1" x14ac:dyDescent="0.25">
      <c r="A130" s="141">
        <v>17</v>
      </c>
      <c r="B130" s="170" t="s">
        <v>2671</v>
      </c>
      <c r="C130" s="171" t="s">
        <v>31</v>
      </c>
      <c r="D130" s="120"/>
      <c r="E130" s="142"/>
      <c r="F130" s="142"/>
      <c r="G130" s="169" t="str">
        <f t="shared" si="4"/>
        <v/>
      </c>
      <c r="H130" s="121"/>
      <c r="I130" s="120"/>
      <c r="J130" s="120"/>
      <c r="K130" s="68"/>
      <c r="L130" s="102" t="str">
        <f>+IF(AND(K130&gt;0,O130="Ejecución"),(K130/877802)*Tabla2815[[#This Row],[% participación]],IF(AND(K130&gt;0,O130&lt;&gt;"Ejecución"),"-",""))</f>
        <v/>
      </c>
      <c r="M130" s="123"/>
      <c r="N130" s="178" t="str">
        <f t="shared" si="5"/>
        <v/>
      </c>
      <c r="O130" s="174" t="s">
        <v>1150</v>
      </c>
      <c r="P130" s="81"/>
    </row>
    <row r="131" spans="1:16" s="7" customFormat="1" ht="24.75" customHeight="1" outlineLevel="1" x14ac:dyDescent="0.25">
      <c r="A131" s="141">
        <v>18</v>
      </c>
      <c r="B131" s="170" t="s">
        <v>2671</v>
      </c>
      <c r="C131" s="171" t="s">
        <v>31</v>
      </c>
      <c r="D131" s="120"/>
      <c r="E131" s="142"/>
      <c r="F131" s="142"/>
      <c r="G131" s="169" t="str">
        <f t="shared" si="4"/>
        <v/>
      </c>
      <c r="H131" s="121"/>
      <c r="I131" s="120"/>
      <c r="J131" s="120"/>
      <c r="K131" s="68"/>
      <c r="L131" s="102" t="str">
        <f>+IF(AND(K131&gt;0,O131="Ejecución"),(K131/877802)*Tabla2815[[#This Row],[% participación]],IF(AND(K131&gt;0,O131&lt;&gt;"Ejecución"),"-",""))</f>
        <v/>
      </c>
      <c r="M131" s="123"/>
      <c r="N131" s="178" t="str">
        <f t="shared" si="5"/>
        <v/>
      </c>
      <c r="O131" s="174" t="s">
        <v>1150</v>
      </c>
      <c r="P131" s="81"/>
    </row>
    <row r="132" spans="1:16" s="7" customFormat="1" ht="24.75" customHeight="1" outlineLevel="1" x14ac:dyDescent="0.25">
      <c r="A132" s="141">
        <v>19</v>
      </c>
      <c r="B132" s="170" t="s">
        <v>2671</v>
      </c>
      <c r="C132" s="171" t="s">
        <v>31</v>
      </c>
      <c r="D132" s="120"/>
      <c r="E132" s="142"/>
      <c r="F132" s="142"/>
      <c r="G132" s="169" t="str">
        <f t="shared" si="4"/>
        <v/>
      </c>
      <c r="H132" s="121"/>
      <c r="I132" s="120"/>
      <c r="J132" s="120"/>
      <c r="K132" s="68"/>
      <c r="L132" s="102" t="str">
        <f>+IF(AND(K132&gt;0,O132="Ejecución"),(K132/877802)*Tabla2815[[#This Row],[% participación]],IF(AND(K132&gt;0,O132&lt;&gt;"Ejecución"),"-",""))</f>
        <v/>
      </c>
      <c r="M132" s="123"/>
      <c r="N132" s="178" t="str">
        <f t="shared" si="5"/>
        <v/>
      </c>
      <c r="O132" s="174" t="s">
        <v>1150</v>
      </c>
      <c r="P132" s="81"/>
    </row>
    <row r="133" spans="1:16" s="7" customFormat="1" ht="24.75" customHeight="1" outlineLevel="1" x14ac:dyDescent="0.25">
      <c r="A133" s="141">
        <v>20</v>
      </c>
      <c r="B133" s="170" t="s">
        <v>2671</v>
      </c>
      <c r="C133" s="171" t="s">
        <v>31</v>
      </c>
      <c r="D133" s="120"/>
      <c r="E133" s="142"/>
      <c r="F133" s="142"/>
      <c r="G133" s="169" t="str">
        <f t="shared" si="4"/>
        <v/>
      </c>
      <c r="H133" s="121"/>
      <c r="I133" s="120"/>
      <c r="J133" s="120"/>
      <c r="K133" s="68"/>
      <c r="L133" s="102" t="str">
        <f>+IF(AND(K133&gt;0,O133="Ejecución"),(K133/877802)*Tabla2815[[#This Row],[% participación]],IF(AND(K133&gt;0,O133&lt;&gt;"Ejecución"),"-",""))</f>
        <v/>
      </c>
      <c r="M133" s="123"/>
      <c r="N133" s="178" t="str">
        <f t="shared" si="5"/>
        <v/>
      </c>
      <c r="O133" s="174" t="s">
        <v>1150</v>
      </c>
      <c r="P133" s="81"/>
    </row>
    <row r="134" spans="1:16" s="7" customFormat="1" ht="24.75" customHeight="1" outlineLevel="1" x14ac:dyDescent="0.25">
      <c r="A134" s="141">
        <v>21</v>
      </c>
      <c r="B134" s="170" t="s">
        <v>2671</v>
      </c>
      <c r="C134" s="171" t="s">
        <v>31</v>
      </c>
      <c r="D134" s="120"/>
      <c r="E134" s="142"/>
      <c r="F134" s="142"/>
      <c r="G134" s="169" t="str">
        <f t="shared" si="4"/>
        <v/>
      </c>
      <c r="H134" s="121"/>
      <c r="I134" s="120"/>
      <c r="J134" s="120"/>
      <c r="K134" s="68"/>
      <c r="L134" s="102" t="str">
        <f>+IF(AND(K134&gt;0,O134="Ejecución"),(K134/877802)*Tabla2815[[#This Row],[% participación]],IF(AND(K134&gt;0,O134&lt;&gt;"Ejecución"),"-",""))</f>
        <v/>
      </c>
      <c r="M134" s="123"/>
      <c r="N134" s="178" t="str">
        <f t="shared" si="5"/>
        <v/>
      </c>
      <c r="O134" s="174" t="s">
        <v>1150</v>
      </c>
      <c r="P134" s="81"/>
    </row>
    <row r="135" spans="1:16" s="7" customFormat="1" ht="24.75" customHeight="1" outlineLevel="1" x14ac:dyDescent="0.25">
      <c r="A135" s="141">
        <v>22</v>
      </c>
      <c r="B135" s="170" t="s">
        <v>2671</v>
      </c>
      <c r="C135" s="171" t="s">
        <v>31</v>
      </c>
      <c r="D135" s="120"/>
      <c r="E135" s="142"/>
      <c r="F135" s="142"/>
      <c r="G135" s="169" t="str">
        <f t="shared" si="4"/>
        <v/>
      </c>
      <c r="H135" s="121"/>
      <c r="I135" s="120"/>
      <c r="J135" s="120"/>
      <c r="K135" s="68"/>
      <c r="L135" s="102" t="str">
        <f>+IF(AND(K135&gt;0,O135="Ejecución"),(K135/877802)*Tabla2815[[#This Row],[% participación]],IF(AND(K135&gt;0,O135&lt;&gt;"Ejecución"),"-",""))</f>
        <v/>
      </c>
      <c r="M135" s="123"/>
      <c r="N135" s="178" t="str">
        <f t="shared" si="5"/>
        <v/>
      </c>
      <c r="O135" s="174" t="s">
        <v>1150</v>
      </c>
      <c r="P135" s="81"/>
    </row>
    <row r="136" spans="1:16" s="7" customFormat="1" ht="24.75" customHeight="1" outlineLevel="1" x14ac:dyDescent="0.25">
      <c r="A136" s="141">
        <v>23</v>
      </c>
      <c r="B136" s="170" t="s">
        <v>2671</v>
      </c>
      <c r="C136" s="171" t="s">
        <v>31</v>
      </c>
      <c r="D136" s="120"/>
      <c r="E136" s="142"/>
      <c r="F136" s="142"/>
      <c r="G136" s="169" t="str">
        <f t="shared" si="4"/>
        <v/>
      </c>
      <c r="H136" s="121"/>
      <c r="I136" s="120"/>
      <c r="J136" s="120"/>
      <c r="K136" s="68"/>
      <c r="L136" s="102" t="str">
        <f>+IF(AND(K136&gt;0,O136="Ejecución"),(K136/877802)*Tabla2815[[#This Row],[% participación]],IF(AND(K136&gt;0,O136&lt;&gt;"Ejecución"),"-",""))</f>
        <v/>
      </c>
      <c r="M136" s="123"/>
      <c r="N136" s="178" t="str">
        <f t="shared" si="5"/>
        <v/>
      </c>
      <c r="O136" s="174" t="s">
        <v>1150</v>
      </c>
      <c r="P136" s="81"/>
    </row>
    <row r="137" spans="1:16" s="7" customFormat="1" ht="24.75" customHeight="1" outlineLevel="1" x14ac:dyDescent="0.25">
      <c r="A137" s="141">
        <v>24</v>
      </c>
      <c r="B137" s="170" t="s">
        <v>2671</v>
      </c>
      <c r="C137" s="171" t="s">
        <v>31</v>
      </c>
      <c r="D137" s="120"/>
      <c r="E137" s="142"/>
      <c r="F137" s="142"/>
      <c r="G137" s="169" t="str">
        <f t="shared" si="4"/>
        <v/>
      </c>
      <c r="H137" s="121"/>
      <c r="I137" s="120"/>
      <c r="J137" s="120"/>
      <c r="K137" s="68"/>
      <c r="L137" s="102" t="str">
        <f>+IF(AND(K137&gt;0,O137="Ejecución"),(K137/877802)*Tabla2815[[#This Row],[% participación]],IF(AND(K137&gt;0,O137&lt;&gt;"Ejecución"),"-",""))</f>
        <v/>
      </c>
      <c r="M137" s="123"/>
      <c r="N137" s="178" t="str">
        <f t="shared" si="5"/>
        <v/>
      </c>
      <c r="O137" s="174" t="s">
        <v>1150</v>
      </c>
      <c r="P137" s="81"/>
    </row>
    <row r="138" spans="1:16" s="7" customFormat="1" ht="24.75" customHeight="1" outlineLevel="1" x14ac:dyDescent="0.25">
      <c r="A138" s="141">
        <v>25</v>
      </c>
      <c r="B138" s="170" t="s">
        <v>2671</v>
      </c>
      <c r="C138" s="171" t="s">
        <v>31</v>
      </c>
      <c r="D138" s="120"/>
      <c r="E138" s="142"/>
      <c r="F138" s="142"/>
      <c r="G138" s="169" t="str">
        <f t="shared" si="4"/>
        <v/>
      </c>
      <c r="H138" s="121"/>
      <c r="I138" s="120"/>
      <c r="J138" s="120"/>
      <c r="K138" s="68"/>
      <c r="L138" s="102" t="str">
        <f>+IF(AND(K138&gt;0,O138="Ejecución"),(K138/877802)*Tabla2815[[#This Row],[% participación]],IF(AND(K138&gt;0,O138&lt;&gt;"Ejecución"),"-",""))</f>
        <v/>
      </c>
      <c r="M138" s="123"/>
      <c r="N138" s="178" t="str">
        <f t="shared" si="5"/>
        <v/>
      </c>
      <c r="O138" s="174" t="s">
        <v>1150</v>
      </c>
      <c r="P138" s="81"/>
    </row>
    <row r="139" spans="1:16" s="7" customFormat="1" ht="24.75" customHeight="1" outlineLevel="1" x14ac:dyDescent="0.25">
      <c r="A139" s="141">
        <v>26</v>
      </c>
      <c r="B139" s="170" t="s">
        <v>2671</v>
      </c>
      <c r="C139" s="171" t="s">
        <v>31</v>
      </c>
      <c r="D139" s="120"/>
      <c r="E139" s="142"/>
      <c r="F139" s="142"/>
      <c r="G139" s="169" t="str">
        <f t="shared" si="4"/>
        <v/>
      </c>
      <c r="H139" s="121"/>
      <c r="I139" s="120"/>
      <c r="J139" s="120"/>
      <c r="K139" s="68"/>
      <c r="L139" s="102" t="str">
        <f>+IF(AND(K139&gt;0,O139="Ejecución"),(K139/877802)*Tabla2815[[#This Row],[% participación]],IF(AND(K139&gt;0,O139&lt;&gt;"Ejecución"),"-",""))</f>
        <v/>
      </c>
      <c r="M139" s="123"/>
      <c r="N139" s="178" t="str">
        <f t="shared" si="5"/>
        <v/>
      </c>
      <c r="O139" s="174" t="s">
        <v>1150</v>
      </c>
      <c r="P139" s="81"/>
    </row>
    <row r="140" spans="1:16" s="7" customFormat="1" ht="24.75" customHeight="1" outlineLevel="1" x14ac:dyDescent="0.25">
      <c r="A140" s="141">
        <v>27</v>
      </c>
      <c r="B140" s="170" t="s">
        <v>2671</v>
      </c>
      <c r="C140" s="171" t="s">
        <v>31</v>
      </c>
      <c r="D140" s="120"/>
      <c r="E140" s="142"/>
      <c r="F140" s="142"/>
      <c r="G140" s="169" t="str">
        <f t="shared" si="4"/>
        <v/>
      </c>
      <c r="H140" s="121"/>
      <c r="I140" s="120"/>
      <c r="J140" s="120"/>
      <c r="K140" s="68"/>
      <c r="L140" s="102" t="str">
        <f>+IF(AND(K140&gt;0,O140="Ejecución"),(K140/877802)*Tabla2815[[#This Row],[% participación]],IF(AND(K140&gt;0,O140&lt;&gt;"Ejecución"),"-",""))</f>
        <v/>
      </c>
      <c r="M140" s="123"/>
      <c r="N140" s="178" t="str">
        <f t="shared" si="5"/>
        <v/>
      </c>
      <c r="O140" s="174" t="s">
        <v>1150</v>
      </c>
      <c r="P140" s="81"/>
    </row>
    <row r="141" spans="1:16" s="7" customFormat="1" ht="24.75" customHeight="1" outlineLevel="1" x14ac:dyDescent="0.25">
      <c r="A141" s="141">
        <v>28</v>
      </c>
      <c r="B141" s="170" t="s">
        <v>2671</v>
      </c>
      <c r="C141" s="171" t="s">
        <v>31</v>
      </c>
      <c r="D141" s="120"/>
      <c r="E141" s="142"/>
      <c r="F141" s="142"/>
      <c r="G141" s="169" t="str">
        <f t="shared" si="4"/>
        <v/>
      </c>
      <c r="H141" s="121"/>
      <c r="I141" s="120"/>
      <c r="J141" s="120"/>
      <c r="K141" s="68"/>
      <c r="L141" s="102" t="str">
        <f>+IF(AND(K141&gt;0,O141="Ejecución"),(K141/877802)*Tabla2815[[#This Row],[% participación]],IF(AND(K141&gt;0,O141&lt;&gt;"Ejecución"),"-",""))</f>
        <v/>
      </c>
      <c r="M141" s="123"/>
      <c r="N141" s="178" t="str">
        <f t="shared" si="5"/>
        <v/>
      </c>
      <c r="O141" s="174" t="s">
        <v>1150</v>
      </c>
      <c r="P141" s="81"/>
    </row>
    <row r="142" spans="1:16" s="7" customFormat="1" ht="24.75" customHeight="1" outlineLevel="1" x14ac:dyDescent="0.25">
      <c r="A142" s="141">
        <v>29</v>
      </c>
      <c r="B142" s="170" t="s">
        <v>2671</v>
      </c>
      <c r="C142" s="171" t="s">
        <v>31</v>
      </c>
      <c r="D142" s="120"/>
      <c r="E142" s="142"/>
      <c r="F142" s="142"/>
      <c r="G142" s="169" t="str">
        <f t="shared" si="4"/>
        <v/>
      </c>
      <c r="H142" s="121"/>
      <c r="I142" s="120"/>
      <c r="J142" s="120"/>
      <c r="K142" s="68"/>
      <c r="L142" s="102" t="str">
        <f>+IF(AND(K142&gt;0,O142="Ejecución"),(K142/877802)*Tabla2815[[#This Row],[% participación]],IF(AND(K142&gt;0,O142&lt;&gt;"Ejecución"),"-",""))</f>
        <v/>
      </c>
      <c r="M142" s="123"/>
      <c r="N142" s="178" t="str">
        <f t="shared" si="5"/>
        <v/>
      </c>
      <c r="O142" s="174" t="s">
        <v>1150</v>
      </c>
      <c r="P142" s="81"/>
    </row>
    <row r="143" spans="1:16" s="7" customFormat="1" ht="24.75" customHeight="1" outlineLevel="1" x14ac:dyDescent="0.25">
      <c r="A143" s="141">
        <v>30</v>
      </c>
      <c r="B143" s="170" t="s">
        <v>2671</v>
      </c>
      <c r="C143" s="171" t="s">
        <v>31</v>
      </c>
      <c r="D143" s="120"/>
      <c r="E143" s="142"/>
      <c r="F143" s="142"/>
      <c r="G143" s="169" t="str">
        <f t="shared" si="4"/>
        <v/>
      </c>
      <c r="H143" s="121"/>
      <c r="I143" s="120"/>
      <c r="J143" s="120"/>
      <c r="K143" s="68"/>
      <c r="L143" s="102" t="str">
        <f>+IF(AND(K143&gt;0,O143="Ejecución"),(K143/877802)*Tabla2815[[#This Row],[% participación]],IF(AND(K143&gt;0,O143&lt;&gt;"Ejecución"),"-",""))</f>
        <v/>
      </c>
      <c r="M143" s="123"/>
      <c r="N143" s="178" t="str">
        <f t="shared" si="5"/>
        <v/>
      </c>
      <c r="O143" s="174" t="s">
        <v>1150</v>
      </c>
      <c r="P143" s="81"/>
    </row>
    <row r="144" spans="1:16" s="7" customFormat="1" ht="24.75" customHeight="1" outlineLevel="1" x14ac:dyDescent="0.25">
      <c r="A144" s="141">
        <v>31</v>
      </c>
      <c r="B144" s="170" t="s">
        <v>2671</v>
      </c>
      <c r="C144" s="171" t="s">
        <v>31</v>
      </c>
      <c r="D144" s="120"/>
      <c r="E144" s="142"/>
      <c r="F144" s="142"/>
      <c r="G144" s="169" t="str">
        <f t="shared" si="4"/>
        <v/>
      </c>
      <c r="H144" s="121"/>
      <c r="I144" s="120"/>
      <c r="J144" s="120"/>
      <c r="K144" s="68"/>
      <c r="L144" s="102" t="str">
        <f>+IF(AND(K144&gt;0,O144="Ejecución"),(K144/877802)*Tabla2815[[#This Row],[% participación]],IF(AND(K144&gt;0,O144&lt;&gt;"Ejecución"),"-",""))</f>
        <v/>
      </c>
      <c r="M144" s="123"/>
      <c r="N144" s="178" t="str">
        <f t="shared" si="5"/>
        <v/>
      </c>
      <c r="O144" s="174" t="s">
        <v>1150</v>
      </c>
      <c r="P144" s="81"/>
    </row>
    <row r="145" spans="1:16" s="7" customFormat="1" ht="24.75" customHeight="1" outlineLevel="1" x14ac:dyDescent="0.25">
      <c r="A145" s="141">
        <v>32</v>
      </c>
      <c r="B145" s="170" t="s">
        <v>2671</v>
      </c>
      <c r="C145" s="171" t="s">
        <v>31</v>
      </c>
      <c r="D145" s="120"/>
      <c r="E145" s="142"/>
      <c r="F145" s="142"/>
      <c r="G145" s="169" t="str">
        <f t="shared" si="4"/>
        <v/>
      </c>
      <c r="H145" s="121"/>
      <c r="I145" s="120"/>
      <c r="J145" s="120"/>
      <c r="K145" s="68"/>
      <c r="L145" s="102" t="str">
        <f>+IF(AND(K145&gt;0,O145="Ejecución"),(K145/877802)*Tabla2815[[#This Row],[% participación]],IF(AND(K145&gt;0,O145&lt;&gt;"Ejecución"),"-",""))</f>
        <v/>
      </c>
      <c r="M145" s="123"/>
      <c r="N145" s="178" t="str">
        <f t="shared" si="5"/>
        <v/>
      </c>
      <c r="O145" s="174" t="s">
        <v>1150</v>
      </c>
      <c r="P145" s="81"/>
    </row>
    <row r="146" spans="1:16" s="7" customFormat="1" ht="24.75" customHeight="1" outlineLevel="1" x14ac:dyDescent="0.25">
      <c r="A146" s="141">
        <v>33</v>
      </c>
      <c r="B146" s="170" t="s">
        <v>2671</v>
      </c>
      <c r="C146" s="171" t="s">
        <v>31</v>
      </c>
      <c r="D146" s="120"/>
      <c r="E146" s="142"/>
      <c r="F146" s="142"/>
      <c r="G146" s="169" t="str">
        <f t="shared" si="4"/>
        <v/>
      </c>
      <c r="H146" s="121"/>
      <c r="I146" s="120"/>
      <c r="J146" s="120"/>
      <c r="K146" s="68"/>
      <c r="L146" s="102" t="str">
        <f>+IF(AND(K146&gt;0,O146="Ejecución"),(K146/877802)*Tabla2815[[#This Row],[% participación]],IF(AND(K146&gt;0,O146&lt;&gt;"Ejecución"),"-",""))</f>
        <v/>
      </c>
      <c r="M146" s="123"/>
      <c r="N146" s="178" t="str">
        <f t="shared" si="5"/>
        <v/>
      </c>
      <c r="O146" s="174" t="s">
        <v>1150</v>
      </c>
      <c r="P146" s="81"/>
    </row>
    <row r="147" spans="1:16" s="7" customFormat="1" ht="24.75" customHeight="1" outlineLevel="1" x14ac:dyDescent="0.25">
      <c r="A147" s="141">
        <v>34</v>
      </c>
      <c r="B147" s="170" t="s">
        <v>2671</v>
      </c>
      <c r="C147" s="171" t="s">
        <v>31</v>
      </c>
      <c r="D147" s="120"/>
      <c r="E147" s="142"/>
      <c r="F147" s="142"/>
      <c r="G147" s="169" t="str">
        <f t="shared" si="4"/>
        <v/>
      </c>
      <c r="H147" s="121"/>
      <c r="I147" s="120"/>
      <c r="J147" s="120"/>
      <c r="K147" s="68"/>
      <c r="L147" s="102" t="str">
        <f>+IF(AND(K147&gt;0,O147="Ejecución"),(K147/877802)*Tabla2815[[#This Row],[% participación]],IF(AND(K147&gt;0,O147&lt;&gt;"Ejecución"),"-",""))</f>
        <v/>
      </c>
      <c r="M147" s="123"/>
      <c r="N147" s="178" t="str">
        <f t="shared" si="5"/>
        <v/>
      </c>
      <c r="O147" s="174" t="s">
        <v>1150</v>
      </c>
      <c r="P147" s="81"/>
    </row>
    <row r="148" spans="1:16" s="7" customFormat="1" ht="24.75" customHeight="1" outlineLevel="1" x14ac:dyDescent="0.25">
      <c r="A148" s="141">
        <v>35</v>
      </c>
      <c r="B148" s="170" t="s">
        <v>2671</v>
      </c>
      <c r="C148" s="171" t="s">
        <v>31</v>
      </c>
      <c r="D148" s="120"/>
      <c r="E148" s="142"/>
      <c r="F148" s="142"/>
      <c r="G148" s="169" t="str">
        <f t="shared" si="4"/>
        <v/>
      </c>
      <c r="H148" s="121"/>
      <c r="I148" s="120"/>
      <c r="J148" s="120"/>
      <c r="K148" s="68"/>
      <c r="L148" s="102" t="str">
        <f>+IF(AND(K148&gt;0,O148="Ejecución"),(K148/877802)*Tabla2815[[#This Row],[% participación]],IF(AND(K148&gt;0,O148&lt;&gt;"Ejecución"),"-",""))</f>
        <v/>
      </c>
      <c r="M148" s="123"/>
      <c r="N148" s="178" t="str">
        <f t="shared" si="5"/>
        <v/>
      </c>
      <c r="O148" s="174" t="s">
        <v>1150</v>
      </c>
      <c r="P148" s="81"/>
    </row>
    <row r="149" spans="1:16" s="7" customFormat="1" ht="24.75" customHeight="1" outlineLevel="1" x14ac:dyDescent="0.25">
      <c r="A149" s="141">
        <v>36</v>
      </c>
      <c r="B149" s="170" t="s">
        <v>2671</v>
      </c>
      <c r="C149" s="171" t="s">
        <v>31</v>
      </c>
      <c r="D149" s="120"/>
      <c r="E149" s="142"/>
      <c r="F149" s="142"/>
      <c r="G149" s="169" t="str">
        <f t="shared" si="4"/>
        <v/>
      </c>
      <c r="H149" s="121"/>
      <c r="I149" s="120"/>
      <c r="J149" s="120"/>
      <c r="K149" s="68"/>
      <c r="L149" s="102" t="str">
        <f>+IF(AND(K149&gt;0,O149="Ejecución"),(K149/877802)*Tabla2815[[#This Row],[% participación]],IF(AND(K149&gt;0,O149&lt;&gt;"Ejecución"),"-",""))</f>
        <v/>
      </c>
      <c r="M149" s="123"/>
      <c r="N149" s="178" t="str">
        <f t="shared" si="5"/>
        <v/>
      </c>
      <c r="O149" s="174" t="s">
        <v>1150</v>
      </c>
      <c r="P149" s="81"/>
    </row>
    <row r="150" spans="1:16" s="7" customFormat="1" ht="24.75" customHeight="1" outlineLevel="1" x14ac:dyDescent="0.25">
      <c r="A150" s="141">
        <v>37</v>
      </c>
      <c r="B150" s="170" t="s">
        <v>2671</v>
      </c>
      <c r="C150" s="171" t="s">
        <v>31</v>
      </c>
      <c r="D150" s="120"/>
      <c r="E150" s="142"/>
      <c r="F150" s="142"/>
      <c r="G150" s="169" t="str">
        <f t="shared" si="4"/>
        <v/>
      </c>
      <c r="H150" s="121"/>
      <c r="I150" s="120"/>
      <c r="J150" s="120"/>
      <c r="K150" s="68"/>
      <c r="L150" s="102" t="str">
        <f>+IF(AND(K150&gt;0,O150="Ejecución"),(K150/877802)*Tabla2815[[#This Row],[% participación]],IF(AND(K150&gt;0,O150&lt;&gt;"Ejecución"),"-",""))</f>
        <v/>
      </c>
      <c r="M150" s="123"/>
      <c r="N150" s="178" t="str">
        <f t="shared" si="5"/>
        <v/>
      </c>
      <c r="O150" s="174" t="s">
        <v>1150</v>
      </c>
      <c r="P150" s="81"/>
    </row>
    <row r="151" spans="1:16" s="7" customFormat="1" ht="24.75" customHeight="1" outlineLevel="1" x14ac:dyDescent="0.25">
      <c r="A151" s="141">
        <v>38</v>
      </c>
      <c r="B151" s="170" t="s">
        <v>2671</v>
      </c>
      <c r="C151" s="171" t="s">
        <v>31</v>
      </c>
      <c r="D151" s="120"/>
      <c r="E151" s="142"/>
      <c r="F151" s="142"/>
      <c r="G151" s="169" t="str">
        <f t="shared" si="4"/>
        <v/>
      </c>
      <c r="H151" s="121"/>
      <c r="I151" s="120"/>
      <c r="J151" s="120"/>
      <c r="K151" s="68"/>
      <c r="L151" s="102" t="str">
        <f>+IF(AND(K151&gt;0,O151="Ejecución"),(K151/877802)*Tabla2815[[#This Row],[% participación]],IF(AND(K151&gt;0,O151&lt;&gt;"Ejecución"),"-",""))</f>
        <v/>
      </c>
      <c r="M151" s="123"/>
      <c r="N151" s="178" t="str">
        <f t="shared" si="5"/>
        <v/>
      </c>
      <c r="O151" s="174" t="s">
        <v>1150</v>
      </c>
      <c r="P151" s="81"/>
    </row>
    <row r="152" spans="1:16" s="7" customFormat="1" ht="24.75" customHeight="1" outlineLevel="1" x14ac:dyDescent="0.25">
      <c r="A152" s="141">
        <v>39</v>
      </c>
      <c r="B152" s="170" t="s">
        <v>2671</v>
      </c>
      <c r="C152" s="171" t="s">
        <v>31</v>
      </c>
      <c r="D152" s="120"/>
      <c r="E152" s="142"/>
      <c r="F152" s="142"/>
      <c r="G152" s="169" t="str">
        <f t="shared" si="4"/>
        <v/>
      </c>
      <c r="H152" s="121"/>
      <c r="I152" s="120"/>
      <c r="J152" s="120"/>
      <c r="K152" s="68"/>
      <c r="L152" s="102" t="str">
        <f>+IF(AND(K152&gt;0,O152="Ejecución"),(K152/877802)*Tabla2815[[#This Row],[% participación]],IF(AND(K152&gt;0,O152&lt;&gt;"Ejecución"),"-",""))</f>
        <v/>
      </c>
      <c r="M152" s="123"/>
      <c r="N152" s="178" t="str">
        <f t="shared" si="5"/>
        <v/>
      </c>
      <c r="O152" s="174" t="s">
        <v>1150</v>
      </c>
      <c r="P152" s="81"/>
    </row>
    <row r="153" spans="1:16" s="7" customFormat="1" ht="24.75" customHeight="1" outlineLevel="1" x14ac:dyDescent="0.25">
      <c r="A153" s="141">
        <v>40</v>
      </c>
      <c r="B153" s="170" t="s">
        <v>2671</v>
      </c>
      <c r="C153" s="171" t="s">
        <v>31</v>
      </c>
      <c r="D153" s="120"/>
      <c r="E153" s="142"/>
      <c r="F153" s="142"/>
      <c r="G153" s="169" t="str">
        <f t="shared" si="4"/>
        <v/>
      </c>
      <c r="H153" s="121"/>
      <c r="I153" s="120"/>
      <c r="J153" s="120"/>
      <c r="K153" s="68"/>
      <c r="L153" s="102" t="str">
        <f>+IF(AND(K153&gt;0,O153="Ejecución"),(K153/877802)*Tabla2815[[#This Row],[% participación]],IF(AND(K153&gt;0,O153&lt;&gt;"Ejecución"),"-",""))</f>
        <v/>
      </c>
      <c r="M153" s="123"/>
      <c r="N153" s="178" t="str">
        <f t="shared" si="5"/>
        <v/>
      </c>
      <c r="O153" s="174" t="s">
        <v>1150</v>
      </c>
      <c r="P153" s="81"/>
    </row>
    <row r="154" spans="1:16" s="7" customFormat="1" ht="24.75" customHeight="1" outlineLevel="1" x14ac:dyDescent="0.25">
      <c r="A154" s="141">
        <v>41</v>
      </c>
      <c r="B154" s="170" t="s">
        <v>2671</v>
      </c>
      <c r="C154" s="171" t="s">
        <v>31</v>
      </c>
      <c r="D154" s="120"/>
      <c r="E154" s="142"/>
      <c r="F154" s="142"/>
      <c r="G154" s="169" t="str">
        <f t="shared" si="4"/>
        <v/>
      </c>
      <c r="H154" s="121"/>
      <c r="I154" s="120"/>
      <c r="J154" s="120"/>
      <c r="K154" s="68"/>
      <c r="L154" s="102" t="str">
        <f>+IF(AND(K154&gt;0,O154="Ejecución"),(K154/877802)*Tabla2815[[#This Row],[% participación]],IF(AND(K154&gt;0,O154&lt;&gt;"Ejecución"),"-",""))</f>
        <v/>
      </c>
      <c r="M154" s="123"/>
      <c r="N154" s="178" t="str">
        <f t="shared" si="5"/>
        <v/>
      </c>
      <c r="O154" s="174" t="s">
        <v>1150</v>
      </c>
      <c r="P154" s="81"/>
    </row>
    <row r="155" spans="1:16" s="7" customFormat="1" ht="24.75" customHeight="1" outlineLevel="1" x14ac:dyDescent="0.25">
      <c r="A155" s="141">
        <v>42</v>
      </c>
      <c r="B155" s="170" t="s">
        <v>2671</v>
      </c>
      <c r="C155" s="171" t="s">
        <v>31</v>
      </c>
      <c r="D155" s="120"/>
      <c r="E155" s="142"/>
      <c r="F155" s="142"/>
      <c r="G155" s="169" t="str">
        <f t="shared" si="4"/>
        <v/>
      </c>
      <c r="H155" s="121"/>
      <c r="I155" s="120"/>
      <c r="J155" s="120"/>
      <c r="K155" s="68"/>
      <c r="L155" s="102" t="str">
        <f>+IF(AND(K155&gt;0,O155="Ejecución"),(K155/877802)*Tabla2815[[#This Row],[% participación]],IF(AND(K155&gt;0,O155&lt;&gt;"Ejecución"),"-",""))</f>
        <v/>
      </c>
      <c r="M155" s="123"/>
      <c r="N155" s="178" t="str">
        <f t="shared" si="5"/>
        <v/>
      </c>
      <c r="O155" s="174" t="s">
        <v>1150</v>
      </c>
      <c r="P155" s="81"/>
    </row>
    <row r="156" spans="1:16" s="7" customFormat="1" ht="24" customHeight="1" outlineLevel="1" x14ac:dyDescent="0.25">
      <c r="A156" s="141">
        <v>43</v>
      </c>
      <c r="B156" s="170" t="s">
        <v>2671</v>
      </c>
      <c r="C156" s="171" t="s">
        <v>31</v>
      </c>
      <c r="D156" s="120"/>
      <c r="E156" s="142"/>
      <c r="F156" s="142"/>
      <c r="G156" s="169" t="str">
        <f t="shared" si="4"/>
        <v/>
      </c>
      <c r="H156" s="121"/>
      <c r="I156" s="120"/>
      <c r="J156" s="120"/>
      <c r="K156" s="68"/>
      <c r="L156" s="102" t="str">
        <f>+IF(AND(K156&gt;0,O156="Ejecución"),(K156/877802)*Tabla2815[[#This Row],[% participación]],IF(AND(K156&gt;0,O156&lt;&gt;"Ejecución"),"-",""))</f>
        <v/>
      </c>
      <c r="M156" s="123"/>
      <c r="N156" s="178" t="str">
        <f t="shared" si="5"/>
        <v/>
      </c>
      <c r="O156" s="174" t="s">
        <v>1150</v>
      </c>
      <c r="P156" s="81"/>
    </row>
    <row r="157" spans="1:16" s="7" customFormat="1" ht="24.75" customHeight="1" outlineLevel="1" x14ac:dyDescent="0.25">
      <c r="A157" s="141">
        <v>44</v>
      </c>
      <c r="B157" s="170" t="s">
        <v>2671</v>
      </c>
      <c r="C157" s="171" t="s">
        <v>31</v>
      </c>
      <c r="D157" s="120"/>
      <c r="E157" s="142"/>
      <c r="F157" s="142"/>
      <c r="G157" s="169" t="str">
        <f t="shared" si="4"/>
        <v/>
      </c>
      <c r="H157" s="121"/>
      <c r="I157" s="120"/>
      <c r="J157" s="120"/>
      <c r="K157" s="68"/>
      <c r="L157" s="102" t="str">
        <f>+IF(AND(K157&gt;0,O157="Ejecución"),(K157/877802)*Tabla2815[[#This Row],[% participación]],IF(AND(K157&gt;0,O157&lt;&gt;"Ejecución"),"-",""))</f>
        <v/>
      </c>
      <c r="M157" s="123"/>
      <c r="N157" s="178" t="str">
        <f t="shared" si="5"/>
        <v/>
      </c>
      <c r="O157" s="174" t="s">
        <v>1150</v>
      </c>
      <c r="P157" s="81"/>
    </row>
    <row r="158" spans="1:16" s="7" customFormat="1" ht="24.75" customHeight="1" outlineLevel="1" x14ac:dyDescent="0.25">
      <c r="A158" s="141">
        <v>45</v>
      </c>
      <c r="B158" s="170" t="s">
        <v>2671</v>
      </c>
      <c r="C158" s="171" t="s">
        <v>31</v>
      </c>
      <c r="D158" s="120"/>
      <c r="E158" s="142"/>
      <c r="F158" s="142"/>
      <c r="G158" s="169" t="str">
        <f t="shared" si="4"/>
        <v/>
      </c>
      <c r="H158" s="121"/>
      <c r="I158" s="120"/>
      <c r="J158" s="120"/>
      <c r="K158" s="68"/>
      <c r="L158" s="102" t="str">
        <f>+IF(AND(K158&gt;0,O158="Ejecución"),(K158/877802)*Tabla2815[[#This Row],[% participación]],IF(AND(K158&gt;0,O158&lt;&gt;"Ejecución"),"-",""))</f>
        <v/>
      </c>
      <c r="M158" s="123"/>
      <c r="N158" s="178" t="str">
        <f t="shared" si="5"/>
        <v/>
      </c>
      <c r="O158" s="174" t="s">
        <v>1150</v>
      </c>
      <c r="P158" s="81"/>
    </row>
    <row r="159" spans="1:16" s="7" customFormat="1" ht="24.75" customHeight="1" outlineLevel="1" x14ac:dyDescent="0.25">
      <c r="A159" s="141">
        <v>46</v>
      </c>
      <c r="B159" s="170" t="s">
        <v>2671</v>
      </c>
      <c r="C159" s="171" t="s">
        <v>31</v>
      </c>
      <c r="D159" s="120"/>
      <c r="E159" s="142"/>
      <c r="F159" s="142"/>
      <c r="G159" s="169" t="str">
        <f t="shared" si="4"/>
        <v/>
      </c>
      <c r="H159" s="121"/>
      <c r="I159" s="120"/>
      <c r="J159" s="120"/>
      <c r="K159" s="68"/>
      <c r="L159" s="102" t="str">
        <f>+IF(AND(K159&gt;0,O159="Ejecución"),(K159/877802)*Tabla2815[[#This Row],[% participación]],IF(AND(K159&gt;0,O159&lt;&gt;"Ejecución"),"-",""))</f>
        <v/>
      </c>
      <c r="M159" s="123"/>
      <c r="N159" s="178" t="str">
        <f t="shared" si="5"/>
        <v/>
      </c>
      <c r="O159" s="174" t="s">
        <v>1150</v>
      </c>
      <c r="P159" s="81"/>
    </row>
    <row r="160" spans="1:16" s="7" customFormat="1" ht="24.75" customHeight="1" outlineLevel="1" thickBot="1" x14ac:dyDescent="0.3">
      <c r="A160" s="141">
        <v>47</v>
      </c>
      <c r="B160" s="170" t="s">
        <v>2671</v>
      </c>
      <c r="C160" s="171" t="s">
        <v>31</v>
      </c>
      <c r="D160" s="120"/>
      <c r="E160" s="142"/>
      <c r="F160" s="142"/>
      <c r="G160" s="169" t="str">
        <f t="shared" si="4"/>
        <v/>
      </c>
      <c r="H160" s="121"/>
      <c r="I160" s="120"/>
      <c r="J160" s="120"/>
      <c r="K160" s="68"/>
      <c r="L160" s="102" t="str">
        <f>+IF(AND(K160&gt;0,O160="Ejecución"),(K160/877802)*Tabla2815[[#This Row],[% participación]],IF(AND(K160&gt;0,O160&lt;&gt;"Ejecución"),"-",""))</f>
        <v/>
      </c>
      <c r="M160" s="123"/>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82" t="str">
        <f>HYPERLINK("#Integrante_6!A1","INICIO")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61"/>
      <c r="T177" s="19"/>
      <c r="U177" s="19"/>
      <c r="V177" s="19"/>
      <c r="W177" s="19"/>
      <c r="X177" s="19"/>
      <c r="Y177" s="19"/>
      <c r="Z177" s="19"/>
      <c r="AA177" s="19"/>
      <c r="AB177" s="19"/>
    </row>
    <row r="178" spans="1:28" ht="23.25" x14ac:dyDescent="0.25">
      <c r="A178" s="9"/>
      <c r="B178" s="256"/>
      <c r="C178" s="257"/>
      <c r="D178" s="258"/>
      <c r="E178" s="161" t="s">
        <v>2621</v>
      </c>
      <c r="F178" s="161" t="s">
        <v>2622</v>
      </c>
      <c r="G178" s="161" t="s">
        <v>2623</v>
      </c>
      <c r="H178" s="5"/>
      <c r="I178" s="256"/>
      <c r="J178" s="257"/>
      <c r="K178" s="257"/>
      <c r="L178" s="258"/>
      <c r="M178" s="238"/>
      <c r="O178" s="8"/>
      <c r="Q178" s="19"/>
      <c r="R178" s="19"/>
      <c r="S178" s="161" t="s">
        <v>2623</v>
      </c>
      <c r="T178" s="19"/>
      <c r="U178" s="19"/>
      <c r="V178" s="19"/>
      <c r="W178" s="19"/>
      <c r="X178" s="19"/>
      <c r="Y178" s="19"/>
      <c r="Z178" s="19"/>
      <c r="AA178" s="19"/>
      <c r="AB178" s="19"/>
    </row>
    <row r="179" spans="1:28" ht="23.25" x14ac:dyDescent="0.25">
      <c r="A179" s="9"/>
      <c r="B179" s="226" t="s">
        <v>2670</v>
      </c>
      <c r="C179" s="226"/>
      <c r="D179" s="226"/>
      <c r="E179" s="24">
        <v>0.02</v>
      </c>
      <c r="F179" s="175"/>
      <c r="G179" s="176" t="str">
        <f>IF(F179&gt;0,SUM(E179+F179),"")</f>
        <v/>
      </c>
      <c r="H179" s="5"/>
      <c r="I179" s="217" t="s">
        <v>2672</v>
      </c>
      <c r="J179" s="218"/>
      <c r="K179" s="218"/>
      <c r="L179" s="219"/>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60" t="str">
        <f>IF(F180&gt;0,SUM(E180+F180),"")</f>
        <v/>
      </c>
      <c r="H180" s="5"/>
      <c r="I180" s="217" t="s">
        <v>1169</v>
      </c>
      <c r="J180" s="218"/>
      <c r="K180" s="219"/>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60" t="str">
        <f>IF(F181&gt;0,SUM(E181+F181),"")</f>
        <v/>
      </c>
      <c r="H181" s="5"/>
      <c r="I181" s="217" t="s">
        <v>1170</v>
      </c>
      <c r="J181" s="218"/>
      <c r="K181" s="219"/>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60" t="str">
        <f>IF(F182&gt;0,SUM(E182+F182),"")</f>
        <v/>
      </c>
      <c r="H182" s="5"/>
      <c r="I182" s="217" t="s">
        <v>1171</v>
      </c>
      <c r="J182" s="218"/>
      <c r="K182" s="219"/>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7" t="s">
        <v>2633</v>
      </c>
      <c r="L185" s="227"/>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2" t="s">
        <v>2641</v>
      </c>
      <c r="C192" s="242"/>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2020-12-11T17:12:38Z</cp:lastPrinted>
  <dcterms:created xsi:type="dcterms:W3CDTF">2020-10-14T21:57:42Z</dcterms:created>
  <dcterms:modified xsi:type="dcterms:W3CDTF">2020-12-29T19:31:57Z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