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ownloads\oferentes 2021\guayab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<sst xmlns="http://schemas.openxmlformats.org/spreadsheetml/2006/main" count="3073" uniqueCount="2693">
  <si>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</si>
  <si>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</si>
  <si>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</si>
  <si>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</si>
  <si>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</si>
  <si>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</si>
  <si>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</si>
  <si>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</si>
  <si>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</si>
  <si>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</si>
  <si>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</si>
  <si>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</si>
  <si>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</si>
  <si>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</si>
  <si>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</si>
  <si>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</si>
  <si>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</si>
  <si>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</si>
  <si>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</si>
  <si>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</si>
  <si>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</si>
  <si>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</si>
  <si>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</si>
  <si>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</si>
  <si>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</si>
  <si>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</si>
  <si>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</si>
  <si>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</si>
  <si>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</si>
  <si>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</si>
  <si>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</si>
  <si>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</si>
  <si>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</si>
  <si>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</si>
  <si>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</si>
  <si>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</si>
  <si>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</si>
  <si>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</si>
  <si>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</si>
  <si>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</si>
  <si>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</si>
  <si>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</si>
  <si>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</si>
  <si>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</si>
  <si>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</si>
  <si>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</si>
  <si>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</si>
  <si>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</si>
  <si>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</si>
  <si>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</si>
  <si>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</si>
  <si>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</si>
  <si>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</si>
  <si>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</si>
  <si>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</si>
  <si>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</si>
  <si>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</si>
  <si>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</si>
  <si>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</si>
  <si>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</si>
  <si>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</si>
  <si>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</si>
  <si>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</si>
  <si>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</si>
  <si>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</si>
  <si>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</si>
  <si>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</si>
  <si>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</si>
  <si>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</si>
  <si>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</si>
  <si>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</si>
  <si>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</si>
  <si>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</si>
  <si>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</si>
  <si>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</si>
  <si>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</si>
  <si>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</si>
  <si>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</si>
  <si>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</si>
  <si>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</si>
  <si>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</si>
  <si>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</si>
  <si>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</si>
  <si>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</si>
  <si>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</si>
  <si>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</si>
  <si>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</si>
  <si>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</si>
  <si>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</si>
  <si>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</si>
  <si>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</si>
  <si>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</si>
  <si>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</si>
  <si>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</si>
  <si>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</si>
  <si>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</si>
  <si>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</si>
  <si>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</si>
  <si>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</si>
  <si>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</si>
  <si>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</si>
  <si>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</si>
  <si>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</si>
  <si>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</si>
  <si>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</si>
  <si>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</si>
  <si>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</si>
  <si>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</si>
  <si>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</si>
  <si>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</si>
  <si>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</si>
  <si>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</si>
  <si>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</si>
  <si>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</si>
  <si>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</si>
  <si>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</si>
  <si>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</si>
  <si>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</si>
  <si>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</si>
  <si>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</si>
  <si>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</si>
  <si>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</si>
  <si>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</si>
  <si>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</si>
  <si>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</si>
  <si>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</si>
  <si>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</si>
  <si>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</si>
  <si>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</si>
  <si>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</si>
  <si>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</si>
  <si>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</si>
  <si>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</si>
  <si>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</si>
  <si>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</si>
  <si>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</si>
  <si>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</si>
  <si>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</si>
  <si>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</si>
  <si>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</si>
  <si>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</si>
  <si>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</si>
  <si>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</si>
  <si>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</si>
  <si>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</si>
  <si>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</si>
  <si>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</si>
  <si>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</si>
  <si>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</si>
  <si>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</si>
  <si>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</si>
  <si>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</si>
  <si>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</si>
  <si>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</si>
  <si>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</si>
  <si>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</si>
  <si>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</si>
  <si>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</si>
  <si>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</si>
  <si>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</si>
  <si>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</si>
  <si>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</si>
  <si>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</si>
  <si>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</si>
  <si>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</si>
  <si>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</si>
  <si>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</si>
  <si>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</si>
  <si>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</si>
  <si>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</si>
  <si>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</si>
  <si>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</si>
  <si>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</si>
  <si>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</si>
  <si>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</si>
  <si>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</si>
  <si>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</si>
  <si>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</si>
  <si>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</si>
  <si>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</si>
  <si>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</si>
  <si>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</si>
  <si>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</si>
  <si>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</si>
  <si>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</si>
  <si>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</si>
  <si>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</si>
  <si>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</si>
  <si>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</si>
  <si>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</si>
  <si>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</si>
  <si>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</si>
  <si>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</si>
  <si>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</si>
  <si>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</si>
  <si>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</si>
  <si>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</si>
  <si>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</si>
  <si>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</si>
  <si>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</si>
  <si>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</si>
  <si>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</si>
  <si>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</si>
  <si>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</si>
  <si>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</si>
  <si>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</si>
  <si>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</si>
  <si>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</si>
  <si>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</si>
  <si>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</si>
  <si>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</si>
  <si>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</si>
  <si>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</si>
  <si>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</si>
  <si>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</si>
  <si>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</si>
  <si>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</si>
  <si>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</si>
  <si>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</si>
  <si>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</si>
  <si>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</si>
  <si>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</si>
  <si>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</si>
  <si>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</si>
  <si>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</si>
  <si>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</si>
  <si>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</si>
  <si>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</si>
  <si>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</si>
  <si>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</si>
  <si>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</si>
  <si>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</si>
  <si>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</si>
  <si>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</si>
  <si>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</si>
  <si>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</si>
  <si>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</si>
  <si>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</si>
  <si>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</si>
  <si>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</si>
  <si>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</si>
  <si>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</si>
  <si>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</si>
  <si>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</si>
  <si>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</si>
  <si>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</si>
  <si>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</si>
  <si>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</si>
  <si>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</si>
  <si>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</si>
  <si>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</si>
  <si>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</si>
  <si>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</si>
  <si>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</si>
  <si>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</si>
  <si>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</si>
  <si>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</si>
  <si>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</si>
  <si>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</si>
  <si>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</si>
  <si>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</si>
  <si>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</si>
  <si>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</si>
  <si>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</si>
  <si>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</si>
  <si>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</si>
  <si>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</si>
  <si>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</si>
  <si>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</si>
  <si>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</si>
  <si>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</si>
  <si>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</si>
  <si>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</si>
  <si>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</si>
  <si>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</si>
  <si>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</si>
  <si>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</si>
  <si>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</si>
  <si>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</si>
  <si>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</si>
  <si>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</si>
  <si>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</si>
  <si>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</si>
  <si>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</si>
  <si>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</si>
  <si>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</si>
  <si>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</si>
  <si>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</si>
  <si>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</si>
  <si>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</si>
  <si>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</si>
  <si>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</si>
  <si>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</si>
  <si>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</si>
  <si>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</si>
  <si>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</si>
  <si>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</si>
  <si>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</si>
  <si>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</si>
  <si>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</si>
  <si>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</si>
  <si>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</si>
  <si>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</si>
  <si>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</si>
  <si>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</si>
  <si>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</si>
  <si>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</si>
  <si>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</si>
  <si>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</si>
  <si>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</si>
  <si>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</si>
  <si>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</si>
  <si>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</si>
  <si>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</si>
  <si>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</si>
  <si>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</si>
  <si>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</si>
  <si>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</si>
  <si>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</si>
  <si>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</si>
  <si>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</si>
  <si>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</si>
  <si>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</si>
  <si>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</si>
  <si>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</si>
  <si>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</si>
  <si>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</si>
  <si>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</si>
  <si>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</si>
  <si>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</si>
  <si>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</si>
  <si>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</si>
  <si>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</si>
  <si>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</si>
  <si>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</si>
  <si>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</si>
  <si>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</si>
  <si>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</si>
  <si>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</si>
  <si>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</si>
  <si>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</si>
  <si>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</si>
  <si>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</si>
  <si>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</si>
  <si>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</si>
  <si>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</si>
  <si>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</si>
  <si>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</si>
  <si>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</si>
  <si>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</si>
  <si>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</si>
  <si>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</si>
  <si>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</si>
  <si>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</si>
  <si>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</si>
  <si>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</si>
  <si>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</si>
  <si>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</si>
  <si>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</si>
  <si>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</si>
  <si>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</si>
  <si>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</si>
  <si>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</si>
  <si>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</si>
  <si>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</si>
  <si>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</si>
  <si>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</si>
  <si>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</si>
  <si>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</si>
  <si>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</si>
  <si>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</si>
  <si>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</si>
  <si>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</si>
  <si>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</si>
  <si>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</si>
  <si>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</si>
  <si>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</si>
  <si>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</si>
  <si>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</si>
  <si>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</si>
  <si>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</si>
  <si>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</si>
  <si>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</si>
  <si>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</si>
  <si>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</si>
  <si>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</si>
  <si>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</si>
  <si>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</si>
  <si>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</si>
  <si>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</si>
  <si>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</si>
  <si>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</si>
  <si>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</si>
  <si>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</si>
  <si>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</si>
  <si>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</si>
  <si>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</si>
  <si>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</si>
  <si>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</si>
  <si>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</si>
  <si>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</si>
  <si>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</si>
  <si>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</si>
  <si>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</si>
  <si>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</si>
  <si>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</si>
  <si>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</si>
  <si>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</si>
  <si>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</si>
  <si>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</si>
  <si>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</si>
  <si>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</si>
  <si>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</si>
  <si>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</si>
  <si>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</si>
  <si>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</si>
  <si>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</si>
  <si>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</si>
  <si>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</si>
  <si>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</si>
  <si>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</si>
  <si>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</si>
  <si>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</si>
  <si>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</si>
  <si>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</si>
  <si>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</si>
  <si>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</si>
  <si>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</si>
  <si>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</si>
  <si>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</si>
  <si>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</si>
  <si>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</si>
  <si>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</si>
  <si>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</si>
  <si>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</si>
  <si>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</si>
  <si>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</si>
  <si>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</si>
  <si>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</si>
  <si>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</si>
  <si>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</si>
  <si>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</si>
  <si>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</si>
  <si>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</si>
  <si>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</si>
  <si>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</si>
  <si>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</si>
  <si>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</si>
  <si>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</si>
  <si>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</si>
  <si>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</si>
  <si>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</si>
  <si>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</si>
  <si>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</si>
  <si>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</si>
  <si>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</si>
  <si>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</si>
  <si>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</si>
  <si>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</si>
  <si>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</si>
  <si>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</si>
  <si>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</si>
  <si>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</si>
  <si>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</si>
  <si>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</si>
  <si>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</si>
  <si>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</si>
  <si>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</si>
  <si>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</si>
  <si>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</si>
  <si>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</si>
  <si>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</si>
  <si>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</si>
  <si>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</si>
  <si>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</si>
  <si>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</si>
  <si>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</si>
  <si>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</si>
  <si>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</si>
  <si>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</si>
  <si>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</si>
  <si>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</si>
  <si>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</si>
  <si>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</si>
  <si>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</si>
  <si>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</si>
  <si>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</si>
  <si>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</si>
  <si>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</si>
  <si>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</si>
  <si>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</si>
  <si>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</si>
  <si>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</si>
  <si>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</si>
  <si>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</si>
  <si>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</si>
  <si>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</si>
  <si>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</si>
  <si>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</si>
  <si>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</si>
  <si>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</si>
  <si>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</si>
  <si>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</si>
  <si>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</si>
  <si>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</si>
  <si>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</si>
  <si>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</si>
  <si>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</si>
  <si>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</si>
  <si>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</si>
  <si>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</si>
  <si>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</si>
  <si>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</si>
  <si>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</si>
  <si>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</si>
  <si>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</si>
  <si>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</si>
  <si>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</si>
  <si>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</si>
  <si>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</si>
  <si>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</si>
  <si>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</si>
  <si>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</si>
  <si>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</si>
  <si>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</si>
  <si>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</si>
  <si>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</si>
  <si>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</si>
  <si>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</si>
  <si>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</si>
  <si>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</si>
  <si>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</si>
  <si>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</si>
  <si>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</si>
  <si>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</si>
  <si>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</si>
  <si>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</si>
  <si>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</si>
  <si>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</si>
  <si>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</si>
  <si>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</si>
  <si>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</si>
  <si>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</si>
  <si>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</si>
  <si>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</si>
  <si>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</si>
  <si>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</si>
  <si>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</si>
  <si>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</si>
  <si>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</si>
  <si>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</si>
  <si>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</si>
  <si>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</si>
  <si>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</si>
  <si>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</si>
  <si>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</si>
  <si>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</si>
  <si>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</si>
  <si>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</si>
  <si>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</si>
  <si>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</si>
  <si>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</si>
  <si>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</si>
  <si>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</si>
  <si>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</si>
  <si>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</si>
  <si>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</si>
  <si>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</si>
  <si>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</si>
  <si>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</si>
  <si>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</si>
  <si>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</si>
  <si>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</si>
  <si>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</si>
  <si>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</si>
  <si>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</si>
  <si>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</si>
  <si>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</si>
  <si>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</si>
  <si>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</si>
  <si>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</si>
  <si>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</si>
  <si>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</si>
  <si>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</si>
  <si>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</si>
  <si>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</si>
  <si>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</si>
  <si>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</si>
  <si>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</si>
  <si>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</si>
  <si>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</si>
  <si>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</si>
  <si>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</si>
  <si>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</si>
  <si>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</si>
  <si>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</si>
  <si>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</si>
  <si>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</si>
  <si>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</si>
  <si>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</si>
  <si>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</si>
  <si>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</si>
  <si>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</si>
  <si>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</si>
  <si>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</si>
  <si>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</si>
  <si>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</si>
  <si>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</si>
  <si>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</si>
  <si>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</si>
  <si>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</si>
  <si>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</si>
  <si>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</si>
  <si>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</si>
  <si>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</si>
  <si>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</si>
  <si>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</si>
  <si>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</si>
  <si>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</si>
  <si>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</si>
  <si>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</si>
  <si>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</si>
  <si>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</si>
  <si>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</si>
  <si>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</si>
  <si>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</si>
  <si>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</si>
  <si>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</si>
  <si>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</si>
  <si>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</si>
  <si>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</si>
  <si>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</si>
  <si>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</si>
  <si>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</si>
  <si>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</si>
  <si>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</si>
  <si>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</si>
  <si>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</si>
  <si>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</si>
  <si>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</si>
  <si>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</si>
  <si>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</si>
  <si>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</si>
  <si>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</si>
  <si>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</si>
  <si>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</si>
  <si>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</si>
  <si>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</si>
  <si>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</si>
  <si>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</si>
  <si>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</si>
  <si>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</si>
  <si>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</si>
  <si>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</si>
  <si>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</si>
  <si>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</si>
  <si>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</si>
  <si>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</si>
  <si>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</si>
  <si>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</si>
  <si>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</si>
  <si>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</si>
  <si>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</si>
  <si>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</si>
  <si>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</si>
  <si>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</si>
  <si>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</si>
  <si>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</si>
  <si>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</si>
  <si>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</si>
  <si>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</si>
  <si>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</si>
  <si>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</si>
  <si>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</si>
  <si>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</si>
  <si>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</si>
  <si>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</si>
  <si>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</si>
  <si>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</si>
  <si>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</si>
  <si>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</si>
  <si>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</si>
  <si>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</si>
  <si>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</si>
  <si>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</si>
  <si>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</si>
  <si>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</si>
  <si>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</si>
  <si>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</si>
  <si>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</si>
  <si>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</si>
  <si>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</si>
  <si>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</si>
  <si>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</si>
  <si>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</si>
  <si>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</si>
  <si>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</si>
  <si>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</si>
  <si>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</si>
  <si>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</si>
  <si>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</si>
  <si>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</si>
  <si>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</si>
  <si>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</si>
  <si>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</si>
  <si>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</si>
  <si>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</si>
  <si>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</si>
  <si>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</si>
  <si>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</si>
  <si>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</si>
  <si>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</si>
  <si>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</si>
  <si>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</si>
  <si>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</si>
  <si>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</si>
  <si>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</si>
  <si>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</si>
  <si>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</si>
  <si>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</si>
  <si>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</si>
  <si>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</si>
  <si>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</si>
  <si>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</si>
  <si>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</si>
  <si>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</si>
  <si>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</si>
  <si>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</si>
  <si>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</si>
  <si>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</si>
  <si>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</si>
  <si>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</si>
  <si>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</si>
  <si>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</si>
  <si>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</si>
  <si>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</si>
  <si>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</si>
  <si>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</si>
  <si>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</si>
  <si>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</si>
  <si>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</si>
  <si>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</si>
  <si>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</si>
  <si>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</si>
  <si>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</si>
  <si>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</si>
  <si>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</si>
  <si>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</si>
  <si>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</si>
  <si>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</si>
  <si>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</si>
  <si>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</si>
  <si>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</si>
  <si>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</si>
  <si>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</si>
  <si>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</si>
  <si>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</si>
  <si>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</si>
  <si>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</si>
  <si>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</si>
  <si>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</si>
  <si>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</si>
  <si>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</si>
  <si>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</si>
  <si>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</si>
  <si>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</si>
  <si>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</si>
  <si>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</si>
  <si>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</si>
  <si>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</si>
  <si>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</si>
  <si>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</si>
  <si>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</si>
  <si>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</si>
  <si>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</si>
  <si>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</si>
  <si>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</si>
  <si>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</si>
  <si>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</si>
  <si>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</si>
  <si>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</si>
  <si>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</si>
  <si>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</si>
  <si>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</si>
  <si>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</si>
  <si>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</si>
  <si>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</si>
  <si>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</si>
  <si>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</si>
  <si>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</si>
  <si>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</si>
  <si>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</si>
  <si>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</si>
  <si>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</si>
  <si>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</si>
  <si>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</si>
  <si>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</si>
  <si>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</si>
  <si>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</si>
  <si>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</si>
  <si>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</si>
  <si>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</si>
  <si>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</si>
  <si>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</si>
  <si>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</si>
  <si>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</si>
  <si>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</si>
  <si>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</si>
  <si>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</si>
  <si>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</si>
  <si>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</si>
  <si>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</si>
  <si>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</si>
  <si>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</si>
  <si>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</si>
  <si>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</si>
  <si>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</si>
  <si>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</si>
  <si>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</si>
  <si>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</si>
  <si>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</si>
  <si>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</si>
  <si>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</si>
  <si>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</si>
  <si>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</si>
  <si>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</si>
  <si>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</si>
  <si>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</si>
  <si>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</si>
  <si>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</si>
  <si>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</si>
  <si>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</si>
  <si>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</si>
  <si>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</si>
  <si>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</si>
  <si>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</si>
  <si>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</si>
  <si>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</si>
  <si>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</si>
  <si>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</si>
  <si>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</si>
  <si>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</si>
  <si>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</si>
  <si>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</si>
  <si>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</si>
  <si>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</si>
  <si>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</si>
  <si>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</si>
  <si>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</si>
  <si>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</si>
  <si>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</si>
  <si>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</si>
  <si>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</si>
  <si>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</si>
  <si>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</si>
  <si>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</si>
  <si>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</si>
  <si>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</si>
  <si>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</si>
  <si>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</si>
  <si>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</si>
  <si>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</si>
  <si>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</si>
  <si>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</si>
  <si>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</si>
  <si>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</si>
  <si>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</si>
  <si>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</si>
  <si>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</si>
  <si>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</si>
  <si>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</si>
  <si>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</si>
  <si>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</si>
  <si>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</si>
  <si>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</si>
  <si>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</si>
  <si>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</si>
  <si>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</si>
  <si>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</si>
  <si>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</si>
  <si>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</si>
  <si>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</si>
  <si>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</si>
  <si>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</si>
  <si>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</si>
  <si>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</si>
  <si>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</si>
  <si>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</si>
  <si>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</si>
  <si>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</si>
  <si>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</si>
  <si>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</si>
  <si>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</si>
  <si>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</si>
  <si>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</si>
  <si>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</si>
  <si>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</si>
  <si>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</si>
  <si>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</si>
  <si>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</si>
  <si>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</si>
  <si>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</si>
  <si>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</si>
  <si>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</si>
  <si>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</si>
  <si>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</si>
  <si>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</si>
  <si>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</si>
  <si>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</si>
  <si>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</si>
  <si>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</si>
  <si>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</si>
  <si>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</si>
  <si>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</si>
  <si>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</si>
  <si>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</si>
  <si>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</si>
  <si>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</si>
  <si>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</si>
  <si>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</si>
  <si>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</si>
  <si>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</si>
  <si>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</si>
  <si>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</si>
  <si>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</si>
  <si>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</si>
  <si>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</si>
  <si>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</si>
  <si>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</si>
  <si>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</si>
  <si>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</si>
  <si>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</si>
  <si>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</si>
  <si>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</si>
  <si>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</si>
  <si>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</si>
  <si>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</si>
  <si>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</si>
  <si>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</si>
  <si>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</si>
  <si>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</si>
  <si>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</si>
  <si>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</si>
  <si>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</si>
  <si>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</si>
  <si>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</si>
  <si>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</si>
  <si>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</si>
  <si>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</si>
  <si>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</si>
  <si>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</si>
  <si>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</si>
  <si>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</si>
  <si>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</si>
  <si>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</si>
  <si>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</si>
  <si>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</si>
  <si>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</si>
  <si>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</si>
  <si>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</si>
  <si>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</si>
  <si>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</si>
  <si>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</si>
  <si>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</si>
  <si>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</si>
  <si>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</si>
  <si>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</si>
  <si>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</si>
  <si>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</si>
  <si>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</si>
  <si>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</si>
  <si>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</si>
  <si>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</si>
  <si>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</si>
  <si>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</si>
  <si>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</si>
  <si>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</si>
  <si>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</si>
  <si>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</si>
  <si>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</si>
  <si>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</si>
  <si>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</si>
  <si>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</si>
  <si>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</si>
  <si>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</si>
  <si>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</si>
  <si>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</si>
  <si>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</si>
  <si>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</si>
  <si>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</si>
  <si>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</si>
  <si>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</si>
  <si>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</si>
  <si>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</si>
  <si>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</si>
  <si>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</si>
  <si>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</si>
  <si>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</si>
  <si>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</si>
  <si>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</si>
  <si>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</si>
  <si>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</si>
  <si>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</si>
  <si>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</si>
  <si>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</si>
  <si>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</si>
  <si>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</si>
  <si>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</si>
  <si>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</si>
  <si>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</si>
  <si>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</si>
  <si>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</si>
  <si>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</si>
  <si>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</si>
  <si>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</si>
  <si>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</si>
  <si>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</si>
  <si>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</si>
  <si>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</si>
  <si>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</si>
  <si>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</si>
  <si>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</si>
  <si>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</si>
  <si>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</si>
  <si>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</si>
  <si>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</si>
  <si>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</si>
  <si>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</si>
  <si>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</si>
  <si>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</si>
  <si>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</si>
  <si>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</si>
  <si>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</si>
  <si>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</si>
  <si>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</si>
  <si>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</si>
  <si>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</si>
  <si>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</si>
  <si>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</si>
  <si>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</si>
  <si>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</si>
  <si>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</si>
  <si>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</si>
  <si>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</si>
  <si>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</si>
  <si>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</si>
  <si>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</si>
  <si>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</si>
  <si>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</si>
  <si>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</si>
  <si>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</si>
  <si>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</si>
  <si>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</si>
  <si>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</si>
  <si>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</si>
  <si>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</si>
  <si>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</si>
  <si>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</si>
  <si>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</si>
  <si>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</si>
  <si>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</si>
  <si>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</si>
  <si>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</si>
  <si>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</si>
  <si>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</si>
  <si>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</si>
  <si>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</si>
  <si>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</si>
  <si>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</si>
  <si>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</si>
  <si>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</si>
  <si>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</si>
  <si>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</si>
  <si>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</si>
  <si>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</si>
  <si>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</si>
  <si>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</si>
  <si>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</si>
  <si>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</si>
  <si>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</si>
  <si>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</si>
  <si>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</si>
  <si>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</si>
  <si>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</si>
  <si>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</si>
  <si>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</si>
  <si>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</si>
  <si>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</si>
  <si>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</si>
  <si>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</si>
  <si>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</si>
  <si>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</si>
  <si>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</si>
  <si>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</si>
  <si>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</si>
  <si>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</si>
  <si>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</si>
  <si>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</si>
  <si>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</si>
  <si>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</si>
  <si>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</si>
  <si>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</si>
  <si>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</si>
  <si>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</si>
  <si>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</si>
  <si>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</si>
  <si>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</si>
  <si>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</si>
  <si>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</si>
  <si>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</si>
  <si>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</si>
  <si>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</si>
  <si>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</si>
  <si>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</si>
  <si>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</si>
  <si>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</si>
  <si>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</si>
  <si>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</si>
  <si>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</si>
  <si>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</si>
  <si>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</si>
  <si>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</si>
  <si>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</si>
  <si>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</si>
  <si>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</si>
  <si>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</si>
  <si>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</si>
  <si>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</si>
  <si>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</si>
  <si>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</si>
  <si>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</si>
  <si>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</si>
  <si>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</si>
  <si>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</si>
  <si>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</si>
  <si>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</si>
  <si>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</si>
  <si>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</si>
  <si>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</si>
  <si>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</si>
  <si>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</si>
  <si>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</si>
  <si>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</si>
  <si>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</si>
  <si>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</si>
  <si>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</si>
  <si>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</si>
  <si>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</si>
  <si>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</si>
  <si>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</si>
  <si>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</si>
  <si>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</si>
  <si>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</si>
  <si>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</si>
  <si>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</si>
  <si>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</si>
  <si>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</si>
  <si>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</si>
  <si>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</si>
  <si>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</si>
  <si>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</si>
  <si>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</si>
  <si>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</si>
  <si>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</si>
  <si>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</si>
  <si>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</si>
  <si>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</si>
  <si>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</si>
  <si>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</si>
  <si>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</si>
  <si>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</si>
  <si>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</si>
  <si>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</si>
  <si>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</si>
  <si>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</si>
  <si>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</si>
  <si>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</si>
  <si>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</si>
  <si>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</si>
  <si>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</si>
  <si>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</si>
  <si>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</si>
  <si>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</si>
  <si>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</si>
  <si>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</si>
  <si>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</si>
  <si>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</si>
  <si>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</si>
  <si>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</si>
  <si>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</si>
  <si>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</si>
  <si>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</si>
  <si>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</si>
  <si>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</si>
  <si>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</si>
  <si>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</si>
  <si>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</si>
  <si>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</si>
  <si>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</si>
  <si>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</si>
  <si>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</si>
  <si>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</si>
  <si>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</si>
  <si>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</si>
  <si>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</si>
  <si>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</si>
  <si>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</si>
  <si>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</si>
  <si>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</si>
  <si>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</si>
  <si>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</si>
  <si>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</si>
  <si>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</si>
  <si>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</si>
  <si>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</si>
  <si>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</si>
  <si>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</si>
  <si>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</si>
  <si>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</si>
  <si>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</si>
  <si>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</si>
  <si>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</si>
  <si>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</si>
  <si>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</si>
  <si>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</si>
  <si>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</si>
  <si>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</si>
  <si>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</si>
  <si>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</si>
  <si>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</si>
  <si>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</si>
  <si>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</si>
  <si>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</si>
  <si>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</si>
  <si>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</si>
  <si>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</si>
  <si>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</si>
  <si>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</si>
  <si>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</si>
  <si>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</si>
  <si>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</si>
  <si>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</si>
  <si>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</si>
  <si>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</si>
  <si>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</si>
  <si>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</si>
  <si>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</si>
  <si>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</si>
  <si>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</si>
  <si>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</si>
  <si>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</si>
  <si>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</si>
  <si>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</si>
  <si>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</si>
  <si>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</si>
  <si>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</si>
  <si>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</si>
  <si>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</si>
  <si>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</si>
  <si>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</si>
  <si>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</si>
  <si>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</si>
  <si>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</si>
  <si>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</si>
  <si>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</si>
  <si>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</si>
  <si>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</si>
  <si>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</si>
  <si>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</si>
  <si>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</si>
  <si>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</si>
  <si>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</si>
  <si>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</si>
  <si>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</si>
  <si>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</si>
  <si>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</si>
  <si>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</si>
  <si>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</si>
  <si>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</si>
  <si>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</si>
  <si>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</si>
  <si>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</si>
  <si>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</si>
  <si>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</si>
  <si>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</si>
  <si>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</si>
  <si>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</si>
  <si>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</si>
  <si>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</si>
  <si>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</si>
  <si>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</si>
  <si>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</si>
  <si>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</si>
  <si>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</si>
  <si>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</si>
  <si>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</si>
  <si>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</si>
  <si>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</si>
  <si>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</si>
  <si>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</si>
  <si>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</si>
  <si>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</si>
  <si>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</si>
  <si>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</si>
  <si>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</si>
  <si>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</si>
  <si>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</si>
  <si>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</si>
  <si>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</si>
  <si>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</si>
  <si>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</si>
  <si>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</si>
  <si>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</si>
  <si>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</si>
  <si>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</si>
  <si>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</si>
  <si>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</si>
  <si>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</si>
  <si>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</si>
  <si>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</si>
  <si>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</si>
  <si>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</si>
  <si>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</si>
  <si>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</si>
  <si>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</si>
  <si>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</si>
  <si>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</si>
  <si>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</si>
  <si>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</si>
  <si>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</si>
  <si>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</si>
  <si>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</si>
  <si>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</si>
  <si>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</si>
  <si>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</si>
  <si>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</si>
  <si>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</si>
  <si>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</si>
  <si>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</si>
  <si>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</si>
  <si>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</si>
  <si>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</si>
  <si>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</si>
  <si>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</si>
  <si>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</si>
  <si>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</si>
  <si>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</si>
  <si>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</si>
  <si>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</si>
  <si>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</si>
  <si>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</si>
  <si>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</si>
  <si>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</si>
  <si>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</si>
  <si>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</si>
  <si>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</si>
  <si>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</si>
  <si>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</si>
  <si>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</si>
  <si>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</si>
  <si>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</si>
  <si>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</si>
  <si>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</si>
  <si>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</si>
  <si>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</si>
  <si>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</si>
  <si>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</si>
  <si>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</si>
  <si>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</si>
  <si>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</si>
  <si>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</si>
  <si>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</si>
  <si>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</si>
  <si>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</si>
  <si>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</si>
  <si>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</si>
  <si>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</si>
  <si>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</si>
  <si>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</si>
  <si>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</si>
  <si>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</si>
  <si>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</si>
  <si>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</si>
  <si>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</si>
  <si>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</si>
  <si>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</si>
  <si>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</si>
  <si>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</si>
  <si>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</si>
  <si>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</si>
  <si>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</si>
  <si>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</si>
  <si>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</si>
  <si>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</si>
  <si>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</si>
  <si>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</si>
  <si>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</si>
  <si>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</si>
  <si>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</si>
  <si>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</si>
  <si>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</si>
  <si>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</si>
  <si>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</si>
  <si>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</si>
  <si>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</si>
  <si>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</si>
  <si>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</si>
  <si>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</si>
  <si>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</si>
  <si>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</si>
  <si>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</si>
  <si>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</si>
  <si>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</si>
  <si>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</si>
  <si>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</si>
  <si>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</si>
  <si>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</si>
  <si>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</si>
  <si>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</si>
  <si>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</si>
  <si>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</si>
  <si>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</si>
  <si>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</si>
  <si>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</si>
  <si>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</si>
  <si>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</si>
  <si>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</si>
  <si>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</si>
  <si>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</si>
  <si>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</si>
  <si>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</si>
  <si>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</si>
  <si>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</si>
  <si>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</si>
  <si>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</si>
  <si>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</si>
  <si>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</si>
  <si>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</si>
  <si>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</si>
  <si>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</si>
  <si>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</si>
  <si>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</si>
  <si>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</si>
  <si>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</si>
  <si>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</si>
  <si>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</si>
  <si>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</si>
  <si>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</si>
  <si>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</si>
  <si>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</si>
  <si>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</si>
  <si>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</si>
  <si>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</si>
  <si>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</si>
  <si>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</si>
  <si>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</si>
  <si>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</si>
  <si>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</si>
  <si>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</si>
  <si>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</si>
  <si>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</si>
  <si>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</si>
  <si>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</si>
  <si>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</si>
  <si>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</si>
  <si>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</si>
  <si>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</si>
  <si>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</si>
  <si>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</si>
  <si>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</si>
  <si>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</si>
  <si>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</si>
  <si>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</si>
  <si>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</si>
  <si>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</si>
  <si>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</si>
  <si>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</si>
  <si>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</si>
  <si>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</si>
  <si>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</si>
  <si>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</si>
  <si>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</si>
  <si>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</si>
  <si>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</si>
  <si>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</si>
  <si>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</si>
  <si>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</si>
  <si>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</si>
  <si>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</si>
  <si>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</si>
  <si>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</si>
  <si>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</si>
  <si>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</si>
  <si>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</si>
  <si>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</si>
  <si>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</si>
  <si>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</si>
  <si>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</si>
  <si>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</si>
  <si>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</si>
  <si>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</si>
  <si>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</si>
  <si>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</si>
  <si>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</si>
  <si>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</si>
  <si>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</si>
  <si>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</si>
  <si>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</si>
  <si>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</si>
  <si>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</si>
  <si>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</si>
  <si>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</si>
  <si>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</si>
  <si>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</si>
  <si>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</si>
  <si>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</si>
  <si>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</si>
  <si>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</si>
  <si>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</si>
  <si>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</si>
  <si>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</si>
  <si>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</si>
  <si>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</si>
  <si>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</si>
  <si>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</si>
  <si>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</si>
  <si>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</si>
  <si>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</si>
  <si>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</si>
  <si>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</si>
  <si>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</si>
  <si>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</si>
  <si>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</si>
  <si>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</si>
  <si>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</si>
  <si>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</si>
  <si>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</si>
  <si>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</si>
  <si>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</si>
  <si>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</si>
  <si>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</si>
  <si>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</si>
  <si>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</si>
  <si>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</si>
  <si>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</si>
  <si>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</si>
  <si>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</si>
  <si>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</si>
  <si>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</si>
  <si>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</si>
  <si>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</si>
  <si>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</si>
  <si>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</si>
  <si>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</si>
  <si>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</si>
  <si>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</si>
  <si>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</si>
  <si>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</si>
  <si>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</si>
  <si>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</si>
  <si>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</si>
  <si>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</si>
  <si>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</si>
  <si>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</si>
  <si>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</si>
  <si>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</si>
  <si>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</si>
  <si>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</si>
  <si>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</si>
  <si>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</si>
  <si>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</si>
  <si>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</si>
  <si>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</si>
  <si>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</si>
  <si>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</si>
  <si>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</si>
  <si>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</si>
  <si>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</si>
  <si>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</si>
  <si>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</si>
  <si>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</si>
  <si>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</si>
  <si>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</si>
  <si>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</si>
  <si>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</si>
  <si>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</si>
  <si>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</si>
  <si>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</si>
  <si>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</si>
  <si>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</si>
  <si>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</si>
  <si>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</si>
  <si>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</si>
  <si>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</si>
  <si>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</si>
  <si>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</si>
  <si>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</si>
  <si>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</si>
  <si>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</si>
  <si>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</si>
  <si>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</si>
  <si>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</si>
  <si>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</si>
  <si>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</si>
  <si>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</si>
  <si>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</si>
  <si>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</si>
  <si>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</si>
  <si>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</si>
  <si>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</si>
  <si>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</si>
  <si>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</si>
  <si>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</si>
  <si>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</si>
  <si>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</si>
  <si>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</si>
  <si>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</si>
  <si>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</si>
  <si>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</si>
  <si>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</si>
  <si>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</si>
  <si>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</si>
  <si>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</si>
  <si>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</si>
  <si>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</si>
  <si>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</si>
  <si>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</si>
  <si>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</si>
  <si>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</si>
  <si>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</si>
  <si>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</si>
  <si>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</si>
  <si>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</si>
  <si>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</si>
  <si>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</si>
  <si>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</si>
  <si>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</si>
  <si>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</si>
  <si>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</si>
  <si>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</si>
  <si>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</si>
  <si>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</si>
  <si>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</si>
  <si>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</si>
  <si>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</si>
  <si>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</si>
  <si>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</si>
  <si>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</si>
  <si>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</si>
  <si>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</si>
  <si>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</si>
  <si>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</si>
  <si>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</si>
  <si>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</si>
  <si>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</si>
  <si>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</si>
  <si>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</si>
  <si>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</si>
  <si>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</si>
  <si>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</si>
  <si>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</si>
  <si>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</si>
  <si>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</si>
  <si>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</si>
  <si>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</si>
  <si>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</si>
  <si>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</si>
  <si>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</si>
  <si>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</si>
  <si>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</si>
  <si>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</si>
  <si>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</si>
  <si>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</si>
  <si>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</si>
  <si>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</si>
  <si>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</si>
  <si>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</si>
  <si>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</si>
  <si>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</si>
  <si>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</si>
  <si>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</si>
  <si>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</si>
  <si>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</si>
  <si>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</si>
  <si>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</si>
  <si>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</si>
  <si>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</si>
  <si>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</si>
  <si>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</si>
  <si>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</si>
  <si>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</si>
  <si>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</si>
  <si>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</si>
  <si>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</si>
  <si>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</si>
  <si>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</si>
  <si>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</si>
  <si>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</si>
  <si>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</si>
  <si>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</si>
  <si>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</si>
  <si>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</si>
  <si>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</si>
  <si>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</si>
  <si>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</si>
  <si>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</si>
  <si>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</si>
  <si>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</si>
  <si>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</si>
  <si>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</si>
  <si>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</si>
  <si>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</si>
  <si>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</si>
  <si>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</si>
  <si>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</si>
  <si>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</si>
  <si>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</si>
  <si>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</si>
  <si>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</si>
  <si>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</si>
  <si>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</si>
  <si>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</si>
  <si>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</si>
  <si>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</si>
  <si>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</si>
  <si>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</si>
  <si>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</si>
  <si>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</si>
  <si>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</si>
  <si>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</si>
  <si>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</si>
  <si>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</si>
  <si>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</si>
  <si>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</si>
  <si>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</si>
  <si>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</si>
  <si>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</si>
  <si>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</si>
  <si>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</si>
  <si>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</si>
  <si>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</si>
  <si>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</si>
  <si>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</si>
  <si>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</si>
  <si>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</si>
  <si>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</si>
  <si>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</si>
  <si>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</si>
  <si>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</si>
  <si>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</si>
  <si>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</si>
  <si>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</si>
  <si>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</si>
  <si>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</si>
  <si>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</si>
  <si>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</si>
  <si>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</si>
  <si>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</si>
  <si>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</si>
  <si>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</si>
  <si>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</si>
  <si>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</si>
  <si>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</si>
  <si>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</si>
  <si>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</si>
  <si>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</si>
  <si>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</si>
  <si>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</si>
  <si>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</si>
  <si>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</si>
  <si>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</si>
  <si>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</si>
  <si>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</si>
  <si>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</si>
  <si>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</si>
  <si>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</si>
  <si>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</si>
  <si>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</si>
  <si>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</si>
  <si>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</si>
  <si>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</si>
  <si>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</si>
  <si>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</si>
  <si>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</si>
  <si>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</si>
  <si>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</si>
  <si>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</si>
  <si>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</si>
  <si>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</si>
  <si>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</si>
  <si>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</si>
  <si>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</si>
  <si>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</si>
  <si>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</si>
  <si>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</si>
  <si>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</si>
  <si>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</si>
  <si>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</si>
  <si>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</si>
  <si>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</si>
  <si>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</si>
  <si>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</si>
  <si>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</si>
  <si>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</si>
  <si>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</si>
  <si>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</si>
  <si>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</si>
  <si>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</si>
  <si>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</si>
  <si>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</si>
  <si>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</si>
  <si>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</si>
  <si>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</si>
  <si>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</si>
  <si>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</si>
  <si>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</si>
  <si>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</si>
  <si>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</si>
  <si>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</si>
  <si>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</si>
  <si>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</si>
  <si>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</si>
  <si>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</si>
  <si>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</si>
  <si>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</si>
  <si>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</si>
  <si>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</si>
  <si>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</si>
  <si>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</si>
  <si>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</si>
  <si>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</si>
  <si>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</si>
  <si>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</si>
  <si>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</si>
  <si>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</si>
  <si>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</si>
  <si>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</si>
  <si>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</si>
  <si>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</si>
  <si>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</si>
  <si>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</si>
  <si>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</si>
  <si>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</si>
  <si>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</si>
  <si>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</si>
  <si>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</si>
  <si>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</si>
  <si>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</si>
  <si>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</si>
  <si>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</si>
  <si>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</si>
  <si>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</si>
  <si>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</si>
  <si>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</si>
  <si>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</si>
  <si>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</si>
  <si>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</si>
  <si>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</si>
  <si>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</si>
  <si>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</si>
  <si>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</si>
  <si>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</si>
  <si>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</si>
  <si>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</si>
  <si>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</si>
  <si>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</si>
  <si>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</si>
  <si>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</si>
  <si>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</si>
  <si>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</si>
  <si>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</si>
  <si>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</si>
  <si>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</si>
  <si>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</si>
  <si>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</si>
  <si>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</si>
  <si>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</si>
  <si>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</si>
  <si>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</si>
  <si>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</si>
  <si>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</si>
  <si>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</si>
  <si>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</si>
  <si>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</si>
  <si>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</si>
  <si>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</si>
  <si>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</si>
  <si>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</si>
  <si>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</si>
  <si>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</si>
  <si>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</si>
  <si>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</si>
  <si>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</si>
  <si>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</si>
  <si>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</si>
  <si>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</si>
  <si>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</si>
  <si>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</si>
  <si>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</si>
  <si>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</si>
  <si>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</si>
  <si>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</si>
  <si>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</si>
  <si>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</si>
  <si>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</si>
  <si>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</si>
  <si>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</si>
  <si>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</si>
  <si>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</si>
  <si>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</si>
  <si>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</si>
  <si>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</si>
  <si>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</si>
  <si>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</si>
  <si>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</si>
  <si>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</si>
  <si>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</si>
  <si>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</si>
  <si>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</si>
  <si>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</si>
  <si>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</si>
  <si>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</si>
  <si>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</si>
  <si>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</si>
  <si>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</si>
  <si>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</si>
  <si>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</si>
  <si>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</si>
  <si>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</si>
  <si>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</si>
  <si>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</si>
  <si>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</si>
  <si>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</si>
  <si>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</si>
  <si>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</si>
  <si>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</si>
  <si>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</si>
  <si>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</si>
  <si>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</si>
  <si>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</si>
  <si>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</si>
  <si>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</si>
  <si>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</si>
  <si>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</si>
  <si>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</si>
  <si>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</si>
  <si>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</si>
  <si>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</si>
  <si>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</si>
  <si>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</si>
  <si>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</si>
  <si>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</si>
  <si>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</si>
  <si>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</si>
  <si>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</si>
  <si>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</si>
  <si>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</si>
  <si>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</si>
  <si>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</si>
  <si>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</si>
  <si>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</si>
  <si>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</si>
  <si>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</si>
  <si>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</si>
  <si>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</si>
  <si>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</si>
  <si>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</si>
  <si>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</si>
  <si>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</si>
  <si>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</si>
  <si>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</si>
  <si>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</si>
  <si>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</si>
  <si>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</si>
  <si>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</si>
  <si>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</si>
  <si>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</si>
  <si>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</si>
  <si>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</si>
  <si>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</si>
  <si>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</si>
  <si>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</si>
  <si>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</si>
  <si>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</si>
  <si>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</si>
  <si>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</si>
  <si>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</si>
  <si>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</si>
  <si>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</si>
  <si>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</si>
  <si>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</si>
  <si>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</si>
  <si>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</si>
  <si>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</si>
  <si>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</si>
  <si>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</si>
  <si>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</si>
  <si>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</si>
  <si>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</si>
  <si>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</si>
  <si>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</si>
  <si>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</si>
  <si>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</si>
  <si>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</si>
  <si>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</si>
  <si>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</si>
  <si>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</si>
  <si>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</si>
  <si>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</si>
  <si>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</si>
  <si>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</si>
  <si>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</si>
  <si>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</si>
  <si>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</si>
  <si>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</si>
  <si>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</si>
  <si>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</si>
  <si>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</si>
  <si>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</si>
  <si>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</si>
  <si>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</si>
  <si>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</si>
  <si>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</si>
  <si>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</si>
  <si>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</si>
  <si>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</si>
  <si>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</si>
  <si>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</si>
  <si>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</si>
  <si>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</si>
  <si>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</si>
  <si>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</si>
  <si>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</si>
  <si>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</si>
  <si>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</si>
  <si>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</si>
  <si>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</si>
  <si>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</si>
  <si>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</si>
  <si>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</si>
  <si>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</si>
  <si>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</si>
  <si>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</si>
  <si>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</si>
  <si>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</si>
  <si>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</si>
  <si>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</si>
  <si>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</si>
  <si>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</si>
  <si>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</si>
  <si>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</si>
  <si>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</si>
  <si>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</si>
  <si>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</si>
  <si>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</si>
  <si>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</si>
  <si>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</si>
  <si>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</si>
  <si>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</si>
  <si>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</si>
  <si>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</si>
  <si>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</si>
  <si>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</si>
  <si>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</si>
  <si>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</si>
  <si>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</si>
  <si>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</si>
  <si>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</si>
  <si>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</si>
  <si>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</si>
  <si>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</si>
  <si>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</si>
  <si>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</si>
  <si>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</si>
  <si>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</si>
  <si>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</si>
  <si>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</si>
  <si>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</si>
  <si>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</si>
  <si>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</si>
  <si>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</si>
  <si>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</si>
  <si>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</si>
  <si>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</si>
  <si>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</si>
  <si>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</si>
  <si>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</si>
  <si>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</si>
  <si>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</si>
  <si>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</si>
  <si>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</si>
  <si>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</si>
  <si>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</si>
  <si>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</si>
  <si>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</si>
  <si>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</si>
  <si>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</si>
  <si>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</si>
  <si>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</si>
  <si>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</si>
  <si>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</si>
  <si>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</si>
  <si>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</si>
  <si>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</si>
  <si>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</si>
  <si>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</si>
  <si>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</si>
  <si>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</si>
  <si>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</si>
  <si>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</si>
  <si>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</si>
  <si>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</si>
  <si>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</si>
  <si>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</si>
  <si>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</si>
  <si>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</si>
  <si>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</si>
  <si>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</si>
  <si>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</si>
  <si>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</si>
  <si>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</si>
  <si>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</si>
  <si>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</si>
  <si>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</si>
  <si>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</si>
  <si>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</si>
  <si>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</si>
  <si>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</si>
  <si>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</si>
  <si>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</si>
  <si>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</si>
  <si>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</si>
  <si>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</si>
  <si>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</si>
  <si>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</si>
  <si>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</si>
  <si>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</si>
  <si>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</si>
  <si>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</si>
  <si>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</si>
  <si>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</si>
  <si>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</si>
  <si>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</si>
  <si>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</si>
  <si>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</si>
  <si>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</si>
  <si>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</si>
  <si>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</si>
  <si>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</si>
  <si>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</si>
  <si>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</si>
  <si>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</si>
  <si>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</si>
  <si>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</si>
  <si>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</si>
  <si>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</si>
  <si>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</si>
  <si>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</si>
  <si>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</si>
  <si>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</si>
  <si>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</si>
  <si>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</si>
  <si>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</si>
  <si>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</si>
  <si>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</si>
  <si>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</si>
  <si>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</si>
  <si>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</si>
  <si>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</si>
  <si>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</si>
  <si>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</si>
  <si>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</si>
  <si>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</si>
  <si>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</si>
  <si>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</si>
  <si>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</si>
  <si>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</si>
  <si>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</si>
  <si>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</si>
  <si>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</si>
  <si>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</si>
  <si>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</si>
  <si>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</si>
  <si>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</si>
  <si>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</si>
  <si>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</si>
  <si>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</si>
  <si>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</si>
  <si>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</si>
  <si>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</si>
  <si>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</si>
  <si>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</si>
  <si>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</si>
  <si>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</si>
  <si>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</si>
  <si>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</si>
  <si>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</si>
  <si>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</si>
  <si>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</si>
  <si>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</si>
  <si>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</si>
  <si>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</si>
  <si>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</si>
  <si>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</si>
  <si>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</si>
  <si>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</si>
  <si>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</si>
  <si>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</si>
  <si>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</si>
  <si>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</si>
  <si>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</si>
  <si>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</si>
  <si>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</si>
  <si>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</si>
  <si>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</si>
  <si>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</si>
  <si>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</si>
  <si>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</si>
  <si>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</si>
  <si>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</si>
  <si>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</si>
  <si>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</si>
  <si>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</si>
  <si>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</si>
  <si>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</si>
  <si>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</si>
  <si>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</si>
  <si>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</si>
  <si>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</si>
  <si>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</si>
  <si>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</si>
  <si>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</si>
  <si>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</si>
  <si>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</si>
  <si>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</si>
  <si>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</si>
  <si>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</si>
  <si>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</si>
  <si>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</si>
  <si>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</si>
  <si>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</si>
  <si>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</si>
  <si>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</si>
  <si>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</si>
  <si>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</si>
  <si>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</si>
  <si>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</si>
  <si>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</si>
  <si>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</si>
  <si>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</si>
  <si>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</si>
  <si>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</si>
  <si>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</si>
  <si>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</si>
  <si>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</si>
  <si>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</si>
  <si>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</si>
  <si>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</si>
  <si>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</si>
  <si>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</si>
  <si>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</si>
  <si>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</si>
  <si>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</si>
  <si>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</si>
  <si>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</si>
  <si>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</si>
  <si>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</si>
  <si>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</si>
  <si>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</si>
  <si>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</si>
  <si>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</si>
  <si>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</si>
  <si>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</si>
  <si>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</si>
  <si>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</si>
  <si>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</si>
  <si>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</si>
  <si>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</si>
  <si>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</si>
  <si>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</si>
  <si>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</si>
  <si>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</si>
  <si>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</si>
  <si>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</si>
  <si>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</si>
  <si>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</si>
  <si>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</si>
  <si>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</si>
  <si>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</si>
  <si>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</si>
  <si>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</si>
  <si>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</si>
  <si>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</si>
  <si>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</si>
  <si>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</si>
  <si>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</si>
  <si>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</si>
  <si>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</si>
  <si>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</si>
  <si>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</si>
  <si>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</si>
  <si>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</si>
  <si>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</si>
  <si>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</si>
  <si>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</si>
  <si>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</si>
  <si>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</si>
  <si>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</si>
  <si>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</si>
  <si>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</si>
  <si>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</si>
  <si>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</si>
  <si>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</si>
  <si>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</si>
  <si>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</si>
  <si>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</si>
  <si>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</si>
  <si>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</si>
  <si>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</si>
  <si>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</si>
  <si>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</si>
  <si>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</si>
  <si>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</si>
  <si>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</si>
  <si>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</si>
  <si>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</si>
  <si>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</si>
  <si>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</si>
  <si>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</si>
  <si>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</si>
  <si>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</si>
  <si>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</si>
  <si>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</si>
  <si>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</si>
  <si>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</si>
  <si>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</si>
  <si>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</si>
  <si>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</si>
  <si>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</si>
  <si>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</si>
  <si>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</si>
  <si>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</si>
  <si>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</si>
  <si>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</si>
  <si>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</si>
  <si>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</si>
  <si>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</si>
  <si>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</si>
  <si>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</si>
  <si>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</si>
  <si>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</si>
  <si>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</si>
  <si>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</si>
  <si>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</si>
  <si>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</si>
  <si>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</si>
  <si>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</si>
  <si>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</si>
  <si>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</si>
  <si>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</si>
  <si>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</si>
  <si>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</si>
  <si>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</si>
  <si>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</si>
  <si>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</si>
  <si>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</si>
  <si>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</si>
  <si>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</si>
  <si>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</si>
  <si>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</si>
  <si>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</si>
  <si>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</si>
  <si>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</si>
  <si>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</si>
  <si>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</si>
  <si>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</si>
  <si>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</si>
  <si>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</si>
  <si>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</si>
  <si>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</si>
  <si>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</si>
  <si>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</si>
  <si>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</si>
  <si>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</si>
  <si>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</si>
  <si>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</si>
  <si>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</si>
  <si>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</si>
  <si>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</si>
  <si>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</si>
  <si>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</si>
  <si>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</si>
  <si>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</si>
  <si>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</si>
  <si>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</si>
  <si>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</si>
  <si>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</si>
  <si>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</si>
  <si>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</si>
  <si>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</si>
  <si>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</si>
  <si>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</si>
  <si>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</si>
  <si>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</si>
  <si>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</si>
  <si>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</si>
  <si>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</si>
  <si>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</si>
  <si>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</si>
  <si>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</si>
  <si>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</si>
  <si>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</si>
  <si>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</si>
  <si>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</si>
  <si>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</si>
  <si>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</si>
  <si>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</si>
  <si>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</si>
  <si>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</si>
  <si>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</si>
  <si>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</si>
  <si>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</si>
  <si>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</si>
  <si>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</si>
  <si>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</si>
  <si>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</si>
  <si>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</si>
  <si>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</si>
  <si>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</si>
  <si>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</si>
  <si>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</si>
  <si>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</si>
  <si>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</si>
  <si>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</si>
  <si>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</si>
  <si>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</si>
  <si>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</si>
  <si>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</si>
  <si>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</si>
  <si>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</si>
  <si>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</si>
  <si>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</si>
  <si>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</si>
  <si>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</si>
  <si>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</si>
  <si>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</si>
  <si>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</si>
  <si>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</si>
  <si>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</si>
  <si>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</si>
  <si>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</si>
  <si>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</si>
  <si>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</si>
  <si>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</si>
  <si>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</si>
  <si>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</si>
  <si>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</si>
  <si>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</si>
  <si>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</si>
  <si>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</si>
  <si>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</si>
  <si>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</si>
  <si>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</si>
  <si>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</si>
  <si>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</si>
  <si>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</si>
  <si>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</si>
  <si>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</si>
  <si>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</si>
  <si>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</si>
  <si>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</si>
  <si>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</si>
  <si>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</si>
  <si>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</si>
  <si>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</si>
  <si>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</si>
  <si>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</si>
  <si>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</si>
  <si>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</si>
  <si>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</si>
  <si>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</si>
  <si>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</si>
  <si>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</si>
  <si>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</si>
  <si>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</si>
  <si>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</si>
  <si>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</si>
  <si>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</si>
  <si>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</si>
  <si>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</si>
  <si>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</si>
  <si>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</si>
  <si>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</si>
  <si>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</si>
  <si>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</si>
  <si>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</si>
  <si>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</si>
  <si>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</si>
  <si>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</si>
  <si>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</si>
  <si>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</si>
  <si>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</si>
  <si>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</si>
  <si>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</si>
  <si>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</si>
  <si>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</si>
  <si>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</si>
  <si>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</si>
  <si>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</si>
  <si>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</si>
  <si>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</si>
  <si>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</si>
  <si>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</si>
  <si>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</si>
  <si>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</si>
  <si>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</si>
  <si>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</si>
  <si>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</si>
  <si>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</si>
  <si>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</si>
  <si>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</si>
  <si>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</si>
  <si>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</si>
  <si>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</si>
  <si>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</si>
  <si>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</si>
  <si>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</si>
  <si>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</si>
  <si>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</si>
  <si>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</si>
  <si>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</si>
  <si>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</si>
  <si>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</si>
  <si>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</si>
  <si>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</si>
  <si>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</si>
  <si>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</si>
  <si>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</si>
  <si>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</si>
  <si>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</si>
  <si>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</si>
  <si>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</si>
  <si>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</si>
  <si>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</si>
  <si>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</si>
  <si>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</si>
  <si>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</si>
  <si>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</si>
  <si>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</si>
  <si>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</si>
  <si>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</si>
  <si>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</si>
  <si>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</si>
  <si>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</si>
  <si>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</si>
  <si>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</si>
  <si>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</si>
  <si>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</si>
  <si>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</si>
  <si>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</si>
  <si>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</si>
  <si>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</si>
  <si>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</si>
  <si>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</si>
  <si>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</si>
  <si>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</si>
  <si>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</si>
  <si>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</si>
  <si>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</si>
  <si>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</si>
  <si>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</si>
  <si>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</si>
  <si>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</si>
  <si>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</si>
  <si>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</si>
  <si>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</si>
  <si>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</si>
  <si>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</si>
  <si>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</si>
  <si>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</si>
  <si>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</si>
  <si>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</si>
  <si>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</si>
  <si>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</si>
  <si>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</si>
  <si>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</si>
  <si>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</si>
  <si>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</si>
  <si>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</si>
  <si>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</si>
  <si>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</si>
  <si>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</si>
  <si>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</si>
  <si>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</si>
  <si>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</si>
  <si>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</si>
  <si>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</si>
  <si>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</si>
  <si>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</si>
  <si>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</si>
  <si>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</si>
  <si>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</si>
  <si>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</si>
  <si>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</si>
  <si>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</si>
  <si>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</si>
  <si>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</si>
  <si>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</si>
  <si>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</si>
  <si>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</si>
  <si>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</si>
  <si>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</si>
  <si>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</si>
  <si>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</si>
  <si>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</si>
  <si>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</si>
  <si>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</si>
  <si>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</si>
  <si>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</si>
  <si>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</si>
  <si>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</si>
  <si>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</si>
  <si>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</si>
  <si>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</si>
  <si>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</si>
  <si>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</si>
  <si>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</si>
  <si>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</si>
  <si>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</si>
  <si>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</si>
  <si>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</si>
  <si>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</si>
  <si>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</si>
  <si>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</si>
  <si>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</si>
  <si>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</si>
  <si>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</si>
  <si>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</si>
  <si>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</si>
  <si>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</si>
  <si>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</si>
  <si>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</si>
  <si>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</si>
  <si>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</si>
  <si>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</si>
  <si>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</si>
  <si>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</si>
  <si>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</si>
  <si>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</si>
  <si>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</si>
  <si>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</si>
  <si>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</si>
  <si>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</si>
  <si>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</si>
  <si>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</si>
  <si>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</si>
  <si>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</si>
  <si>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</si>
  <si>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</si>
  <si>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</si>
  <si>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</si>
  <si>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</si>
  <si>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</si>
  <si>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</si>
  <si>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</si>
  <si>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</si>
  <si>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</si>
  <si>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</si>
  <si>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</si>
  <si>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</si>
  <si>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</si>
  <si>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</si>
  <si>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</si>
  <si>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</si>
  <si>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</si>
  <si>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</si>
  <si>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PRAXEDYS SOFIA LOBO ARIZA
</t>
  </si>
  <si>
    <t>Dir. CRA # 12-62 Talaigua Nuevo Bolívar</t>
  </si>
  <si>
    <t>0830</t>
  </si>
  <si>
    <t>PRESTAR EL SERVICIO DE ATENCION ,EDUCACION INICIAL, Y CUIDADO A NIÑOS Y NIÑAS MENORES DE 5 AÑOS ,O HASTA SU INGRESO AL GRADO DE TRANSICIOPN ,CON EL FIN DE PROMOVER EL DESARROLLO INTEGRAL DE LA PRIMERA INFANCIA CON CALIDAD ,DE CONFORMIDAD CON LOS LINEAMIENTOS, MANUAL OPERATIVO , LAS DIRECTRICES , PARAMETROS Y ESTANDARES YESTABLECIDOS  POR EL ICBF , EN EL MARCO DE LA ESTRATEGIA DE ATENCION INTEGRAL “ DE CERO A SIEMPRE</t>
  </si>
  <si>
    <t>0398</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</si>
  <si>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</si>
  <si>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0351</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</si>
  <si>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</si>
  <si>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0104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</si>
  <si>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</si>
  <si>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0393</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</si>
  <si>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</si>
  <si>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PRAXEDYS SOFIA LOBO ARIZA</t>
  </si>
  <si>
    <t>Asoc.guayabales@hotmail.com</t>
  </si>
  <si>
    <t>2021-13-10000321</t>
  </si>
  <si>
    <t>0156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</si>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</sst>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31" fillId="0" borderId="0" xfId="0" applyFont="1" applyAlignment="1">
      <alignment vertical="center"/>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6" t="str">
        <f>HYPERLINK("#MI_Oferente_Singular!A114","CAPACIDAD RESIDUAL")</f>
        <v>CAPACIDAD RESIDUAL</v>
      </c>
      <c r="F8" s="187"/>
      <c r="G8" s="188"/>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6" t="str">
        <f>HYPERLINK("#MI_Oferente_Singular!A162","TALENTO HUMANO")</f>
        <v>TALENTO HUMANO</v>
      </c>
      <c r="F9" s="187"/>
      <c r="G9" s="188"/>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6" t="str">
        <f>HYPERLINK("#MI_Oferente_Singular!F162","INFRAESTRUCTURA")</f>
        <v>INFRAESTRUCTURA</v>
      </c>
      <c r="F10" s="187"/>
      <c r="G10" s="188"/>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208</v>
      </c>
      <c r="I15" s="32" t="s">
        <v>2624</v>
      </c>
      <c r="J15" s="108" t="s">
        <v>2626</v>
      </c>
      <c r="L15" s="212" t="s">
        <v>8</v>
      </c>
      <c r="M15" s="212"/>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40" t="s">
        <v>11</v>
      </c>
      <c r="J19" s="141" t="s">
        <v>10</v>
      </c>
      <c r="K19" s="141" t="s">
        <v>2609</v>
      </c>
      <c r="L19" s="141" t="s">
        <v>1161</v>
      </c>
      <c r="M19" s="141" t="s">
        <v>1162</v>
      </c>
      <c r="N19" s="142" t="s">
        <v>2610</v>
      </c>
      <c r="O19" s="137"/>
      <c r="Q19" s="51"/>
      <c r="R19" s="51"/>
    </row>
    <row r="20" spans="1:23" ht="30" customHeight="1" x14ac:dyDescent="0.25">
      <c r="A20" s="9"/>
      <c r="B20" s="109">
        <v>806000841</v>
      </c>
      <c r="C20" s="5"/>
      <c r="D20" s="73"/>
      <c r="E20" s="5"/>
      <c r="F20" s="5"/>
      <c r="G20" s="5"/>
      <c r="H20" s="189"/>
      <c r="I20" s="149" t="s">
        <v>208</v>
      </c>
      <c r="J20" s="150" t="s">
        <v>249</v>
      </c>
      <c r="K20" s="151">
        <v>1735068010</v>
      </c>
      <c r="L20" s="152">
        <v>44197</v>
      </c>
      <c r="M20" s="152">
        <v>44561</v>
      </c>
      <c r="N20" s="135">
        <f>+(M20-L20)/30</f>
        <v>12.133333333333333</v>
      </c>
      <c r="O20" s="138"/>
      <c r="U20" s="134"/>
      <c r="V20" s="105">
        <f ca="1">NOW()</f>
        <v>44194.613878240743</v>
      </c>
      <c r="W20" s="105">
        <f ca="1">NOW()</f>
        <v>44194.613878240743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181" t="str">
        <f>VLOOKUP(B20,EAS!A2:B1439,2,0)</f>
        <v>ASOCIACIÓN DE PADRES DE HOGARES COMUNITARIOS DE BIENESTAR LOS GUAYABALES</v>
      </c>
      <c r="C38" s="181"/>
      <c r="D38" s="181"/>
      <c r="E38" s="181"/>
      <c r="F38" s="181"/>
      <c r="G38" s="5"/>
      <c r="H38" s="132"/>
      <c r="I38" s="193" t="s">
        <v>7</v>
      </c>
      <c r="J38" s="193"/>
      <c r="K38" s="193"/>
      <c r="L38" s="193"/>
      <c r="M38" s="193"/>
      <c r="N38" s="193"/>
      <c r="O38" s="133"/>
    </row>
    <row r="39" spans="1:16" ht="42.95" customHeight="1" thickBot="1" x14ac:dyDescent="0.3">
      <c r="A39" s="10"/>
      <c r="B39" s="11"/>
      <c r="C39" s="11"/>
      <c r="D39" s="11"/>
      <c r="E39" s="11"/>
      <c r="F39" s="11"/>
      <c r="G39" s="11"/>
      <c r="H39" s="10"/>
      <c r="I39" s="225"/>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42720</v>
      </c>
      <c r="F48" s="145">
        <v>43084</v>
      </c>
      <c r="G48" s="160">
        <f>IF(AND(E48&lt;&gt;"",F48&lt;&gt;""),((F48-E48)/30),"")</f>
        <v>12.133333333333333</v>
      </c>
      <c r="H48" s="114" t="s">
        <v>2679</v>
      </c>
      <c r="I48" s="113" t="s">
        <v>208</v>
      </c>
      <c r="J48" s="113" t="s">
        <v>249</v>
      </c>
      <c r="K48" s="116">
        <v>515113287</v>
      </c>
      <c r="L48" s="115" t="s">
        <v>1148</v>
      </c>
      <c r="M48" s="117"/>
      <c r="N48" s="115" t="s">
        <v>27</v>
      </c>
      <c r="O48" s="115" t="s">
        <v>26</v>
      </c>
      <c r="P48" s="78"/>
    </row>
    <row r="49" spans="1:16" s="6" customFormat="1" ht="24.75" customHeight="1" x14ac:dyDescent="0.25">
      <c r="A49" s="143">
        <v>2</v>
      </c>
      <c r="B49" s="111" t="s">
        <v>2665</v>
      </c>
      <c r="C49" s="112" t="s">
        <v>31</v>
      </c>
      <c r="D49" s="110" t="s">
        <v>2680</v>
      </c>
      <c r="E49" s="145">
        <v>43085</v>
      </c>
      <c r="F49" s="145">
        <v>43404</v>
      </c>
      <c r="G49" s="160">
        <f t="shared" ref="G49:G50" si="2">IF(AND(E49&lt;&gt;"",F49&lt;&gt;""),((F49-E49)/30),"")</f>
        <v>10.633333333333333</v>
      </c>
      <c r="H49" s="114" t="s">
        <v>2681</v>
      </c>
      <c r="I49" s="113" t="s">
        <v>208</v>
      </c>
      <c r="J49" s="113" t="s">
        <v>249</v>
      </c>
      <c r="K49" s="116">
        <v>314414835</v>
      </c>
      <c r="L49" s="115" t="s">
        <v>1148</v>
      </c>
      <c r="M49" s="117"/>
      <c r="N49" s="115" t="s">
        <v>27</v>
      </c>
      <c r="O49" s="115" t="s">
        <v>26</v>
      </c>
      <c r="P49" s="78"/>
    </row>
    <row r="50" spans="1:16" s="6" customFormat="1" ht="24.75" customHeight="1" x14ac:dyDescent="0.25">
      <c r="A50" s="143">
        <v>3</v>
      </c>
      <c r="B50" s="111" t="s">
        <v>2665</v>
      </c>
      <c r="C50" s="112" t="s">
        <v>31</v>
      </c>
      <c r="D50" s="110" t="s">
        <v>2682</v>
      </c>
      <c r="E50" s="145">
        <v>43405</v>
      </c>
      <c r="F50" s="145">
        <v>43441</v>
      </c>
      <c r="G50" s="160">
        <f t="shared" si="2"/>
        <v>1.2</v>
      </c>
      <c r="H50" s="119" t="s">
        <v>2683</v>
      </c>
      <c r="I50" s="113" t="s">
        <v>208</v>
      </c>
      <c r="J50" s="113" t="s">
        <v>249</v>
      </c>
      <c r="K50" s="116">
        <v>48176136</v>
      </c>
      <c r="L50" s="115" t="s">
        <v>1148</v>
      </c>
      <c r="M50" s="117"/>
      <c r="N50" s="115" t="s">
        <v>27</v>
      </c>
      <c r="O50" s="115" t="s">
        <v>26</v>
      </c>
      <c r="P50" s="78"/>
    </row>
    <row r="51" spans="1:16" s="6" customFormat="1" ht="24.75" customHeight="1" outlineLevel="1" x14ac:dyDescent="0.25">
      <c r="A51" s="143">
        <v>4</v>
      </c>
      <c r="B51" s="111" t="s">
        <v>2665</v>
      </c>
      <c r="C51" s="112" t="s">
        <v>31</v>
      </c>
      <c r="D51" s="110" t="s">
        <v>2684</v>
      </c>
      <c r="E51" s="145">
        <v>43483</v>
      </c>
      <c r="F51" s="145">
        <v>43822</v>
      </c>
      <c r="G51" s="160">
        <f t="shared" ref="G51:G107" si="3">IF(AND(E51&lt;&gt;"",F51&lt;&gt;""),((F51-E51)/30),"")</f>
        <v>11.3</v>
      </c>
      <c r="H51" s="114" t="s">
        <v>2685</v>
      </c>
      <c r="I51" s="113" t="s">
        <v>208</v>
      </c>
      <c r="J51" s="121" t="s">
        <v>249</v>
      </c>
      <c r="K51" s="116">
        <v>547352236</v>
      </c>
      <c r="L51" s="115" t="s">
        <v>1148</v>
      </c>
      <c r="M51" s="117"/>
      <c r="N51" s="115" t="s">
        <v>2634</v>
      </c>
      <c r="O51" s="115" t="s">
        <v>26</v>
      </c>
      <c r="P51" s="78"/>
    </row>
    <row r="52" spans="1:16" s="7" customFormat="1" ht="24.75" customHeight="1" outlineLevel="1" x14ac:dyDescent="0.25">
      <c r="A52" s="144">
        <v>5</v>
      </c>
      <c r="B52" s="111" t="s">
        <v>2665</v>
      </c>
      <c r="C52" s="112" t="s">
        <v>31</v>
      </c>
      <c r="D52" s="110" t="s">
        <v>2686</v>
      </c>
      <c r="E52" s="145">
        <v>42185</v>
      </c>
      <c r="F52" s="145">
        <v>42369</v>
      </c>
      <c r="G52" s="160">
        <f t="shared" si="3"/>
        <v>6.1333333333333337</v>
      </c>
      <c r="H52" s="119" t="s">
        <v>2687</v>
      </c>
      <c r="I52" s="113" t="s">
        <v>208</v>
      </c>
      <c r="J52" s="113" t="s">
        <v>249</v>
      </c>
      <c r="K52" s="123">
        <v>507651520</v>
      </c>
      <c r="L52" s="115" t="s">
        <v>1148</v>
      </c>
      <c r="M52" s="117"/>
      <c r="N52" s="115" t="s">
        <v>2634</v>
      </c>
      <c r="O52" s="115" t="s">
        <v>26</v>
      </c>
      <c r="P52" s="79"/>
    </row>
    <row r="53" spans="1:16" s="7" customFormat="1" ht="24.75" customHeight="1" outlineLevel="1" x14ac:dyDescent="0.25">
      <c r="A53" s="144">
        <v>6</v>
      </c>
      <c r="B53" s="111" t="s">
        <v>2665</v>
      </c>
      <c r="C53" s="112" t="s">
        <v>31</v>
      </c>
      <c r="D53" s="110" t="s">
        <v>2691</v>
      </c>
      <c r="E53" s="145">
        <v>42034</v>
      </c>
      <c r="F53" s="145">
        <v>42369</v>
      </c>
      <c r="G53" s="160">
        <f t="shared" si="3"/>
        <v>11.166666666666666</v>
      </c>
      <c r="H53" s="119" t="s">
        <v>2692</v>
      </c>
      <c r="I53" s="113" t="s">
        <v>208</v>
      </c>
      <c r="J53" s="113" t="s">
        <v>249</v>
      </c>
      <c r="K53" s="116">
        <v>356033851</v>
      </c>
      <c r="L53" s="115" t="s">
        <v>1148</v>
      </c>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7"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4"/>
      <c r="Z178" s="165" t="str">
        <f>IF(Y178&gt;0,SUM(E180+Y178),"")</f>
        <v/>
      </c>
      <c r="AA178" s="19"/>
      <c r="AB178" s="19"/>
    </row>
    <row r="179" spans="1:28" ht="23.25" x14ac:dyDescent="0.25">
      <c r="A179" s="9"/>
      <c r="B179" s="224" t="s">
        <v>2669</v>
      </c>
      <c r="C179" s="224"/>
      <c r="D179" s="224"/>
      <c r="E179" s="171">
        <v>0.02</v>
      </c>
      <c r="F179" s="170">
        <v>0.02</v>
      </c>
      <c r="G179" s="165">
        <f>IF(F179&gt;0,SUM(E179+F179),"")</f>
        <v>0.04</v>
      </c>
      <c r="H179" s="5"/>
      <c r="I179" s="224" t="s">
        <v>2671</v>
      </c>
      <c r="J179" s="224"/>
      <c r="K179" s="224"/>
      <c r="L179" s="224"/>
      <c r="M179" s="172">
        <v>0.02</v>
      </c>
      <c r="O179" s="8"/>
      <c r="Q179" s="19"/>
      <c r="R179" s="159">
        <f>IF(M179&gt;0,SUM(L179+M179),"")</f>
        <v>0.02</v>
      </c>
      <c r="T179" s="19"/>
      <c r="U179" s="180" t="s">
        <v>1166</v>
      </c>
      <c r="V179" s="180"/>
      <c r="W179" s="180"/>
      <c r="X179" s="24">
        <v>0.02</v>
      </c>
      <c r="Y179" s="164"/>
      <c r="Z179" s="165" t="str">
        <f>IF(Y179&gt;0,SUM(E181+Y179),"")</f>
        <v/>
      </c>
      <c r="AA179" s="19"/>
      <c r="AB179" s="19"/>
    </row>
    <row r="180" spans="1:28" ht="23.25" hidden="1" x14ac:dyDescent="0.25">
      <c r="A180" s="9"/>
      <c r="B180" s="204"/>
      <c r="C180" s="204"/>
      <c r="D180" s="204"/>
      <c r="E180" s="169"/>
      <c r="H180" s="5"/>
      <c r="I180" s="204"/>
      <c r="J180" s="204"/>
      <c r="K180" s="204"/>
      <c r="L180" s="204"/>
      <c r="M180" s="5"/>
      <c r="O180" s="8"/>
      <c r="Q180" s="19"/>
      <c r="R180" s="159" t="str">
        <f>IF(S180&gt;0,SUM(L180+S180),"")</f>
        <v/>
      </c>
      <c r="S180" s="164"/>
      <c r="T180" s="19"/>
      <c r="U180" s="180" t="s">
        <v>1167</v>
      </c>
      <c r="V180" s="180"/>
      <c r="W180" s="180"/>
      <c r="X180" s="24">
        <v>0.03</v>
      </c>
      <c r="Y180" s="164"/>
      <c r="Z180" s="165" t="str">
        <f>IF(Y180&gt;0,SUM(E182+Y180),"")</f>
        <v/>
      </c>
      <c r="AA180" s="19"/>
      <c r="AB180" s="19"/>
    </row>
    <row r="181" spans="1:28" ht="23.25" hidden="1" x14ac:dyDescent="0.25">
      <c r="A181" s="9"/>
      <c r="B181" s="204"/>
      <c r="C181" s="204"/>
      <c r="D181" s="204"/>
      <c r="E181" s="169"/>
      <c r="H181" s="5"/>
      <c r="I181" s="204"/>
      <c r="J181" s="204"/>
      <c r="K181" s="204"/>
      <c r="L181" s="204"/>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4"/>
      <c r="C182" s="204"/>
      <c r="D182" s="204"/>
      <c r="E182" s="169"/>
      <c r="H182" s="5"/>
      <c r="I182" s="204"/>
      <c r="J182" s="204"/>
      <c r="K182" s="204"/>
      <c r="L182" s="204"/>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69402720.400000006</v>
      </c>
      <c r="F185" s="92"/>
      <c r="G185" s="93"/>
      <c r="H185" s="88"/>
      <c r="I185" s="90" t="s">
        <v>2627</v>
      </c>
      <c r="J185" s="166">
        <f>+SUM(M179:M183)</f>
        <v>0.02</v>
      </c>
      <c r="K185" s="205" t="s">
        <v>2628</v>
      </c>
      <c r="L185" s="205"/>
      <c r="M185" s="94">
        <f>+J185*(SUM(K20:K35))</f>
        <v>34701360.200000003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9" t="s">
        <v>2636</v>
      </c>
      <c r="C192" s="239"/>
      <c r="E192" s="5" t="s">
        <v>20</v>
      </c>
      <c r="H192" s="26" t="s">
        <v>24</v>
      </c>
      <c r="J192" s="5" t="s">
        <v>2637</v>
      </c>
      <c r="K192" s="5"/>
      <c r="M192" s="5"/>
      <c r="N192" s="5"/>
      <c r="O192" s="8"/>
      <c r="Q192" s="154"/>
      <c r="R192" s="155"/>
      <c r="S192" s="155"/>
      <c r="T192" s="154"/>
    </row>
    <row r="193" spans="1:18" x14ac:dyDescent="0.25">
      <c r="A193" s="9"/>
      <c r="C193" s="125">
        <v>33497</v>
      </c>
      <c r="D193" s="5"/>
      <c r="E193" s="126">
        <v>736</v>
      </c>
      <c r="F193" s="5"/>
      <c r="G193" s="5"/>
      <c r="H193" s="147" t="s">
        <v>2688</v>
      </c>
      <c r="J193" s="5"/>
      <c r="K193" s="127">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ht="45" x14ac:dyDescent="0.3">
      <c r="A212" s="9"/>
      <c r="B212" s="27" t="s">
        <v>2619</v>
      </c>
      <c r="C212" s="177" t="s">
        <v>2676</v>
      </c>
      <c r="D212" s="21"/>
      <c r="G212" s="27" t="s">
        <v>2621</v>
      </c>
      <c r="H212" s="178">
        <v>3136409072</v>
      </c>
      <c r="J212" s="27" t="s">
        <v>2623</v>
      </c>
      <c r="K212" s="179"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www.w3.org/XML/1998/namespace"/>
    <ds:schemaRef ds:uri="http://schemas.microsoft.com/office/2006/metadata/properties"/>
    <ds:schemaRef ds:uri="4fb10211-09fb-4e80-9f0b-184718d5d98c"/>
    <ds:schemaRef ds:uri="http://purl.org/dc/elements/1.1/"/>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2020-12-29T15:59:34Z</cp:lastPrinted>
  <dcterms:created xsi:type="dcterms:W3CDTF">2020-10-14T21:57:42Z</dcterms:created>
  <dcterms:modified xsi:type="dcterms:W3CDTF">2020-12-29T19:44:01Z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